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ieft\Desktop\first cirtificate\wdd131\wdd131\images\"/>
    </mc:Choice>
  </mc:AlternateContent>
  <workbookProtection workbookAlgorithmName="SHA-512" workbookHashValue="Q09ttsux0mmQ/LY+YylcVMwSiHOlmc+P+m0qGsbk+yJvk4ERtNhZQ2LPuwcC5vUyVlD0DX4jtIlBlslbq6zN4Q==" workbookSaltValue="nS2tKr76O2aRQjvb44Jxvg==" workbookSpinCount="100000" lockStructure="1"/>
  <bookViews>
    <workbookView xWindow="0" yWindow="0" windowWidth="23040" windowHeight="10512"/>
  </bookViews>
  <sheets>
    <sheet name="Student Template" sheetId="1" r:id="rId1"/>
    <sheet name="Variables- Admin Use Only" sheetId="2" state="hidden" r:id="rId2"/>
  </sheets>
  <definedNames>
    <definedName name="Name">'Student Template'!$D$2</definedName>
    <definedName name="Salary1">'Variables- Admin Use Only'!$B$12</definedName>
    <definedName name="Salary2">'Variables- Admin Use Only'!$B$13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1" l="1"/>
  <c r="K9" i="1"/>
  <c r="K8" i="1"/>
  <c r="K7" i="1"/>
  <c r="K6" i="1"/>
  <c r="J9" i="1"/>
  <c r="Q19" i="2" l="1"/>
  <c r="J44" i="2" l="1"/>
  <c r="F44" i="2"/>
  <c r="B5" i="2"/>
  <c r="B10" i="2" s="1"/>
  <c r="B44" i="2"/>
  <c r="J43" i="2" l="1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Q18" i="2"/>
  <c r="AB8" i="1"/>
  <c r="B19" i="2"/>
  <c r="F19" i="2"/>
  <c r="B20" i="2"/>
  <c r="F18" i="2"/>
  <c r="J18" i="2"/>
  <c r="B21" i="2"/>
  <c r="B22" i="2"/>
  <c r="B23" i="2"/>
  <c r="F20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F35" i="2"/>
  <c r="F24" i="2"/>
  <c r="F34" i="2"/>
  <c r="F41" i="2"/>
  <c r="F27" i="2"/>
  <c r="F23" i="2"/>
  <c r="F33" i="2"/>
  <c r="F32" i="2"/>
  <c r="F43" i="2"/>
  <c r="F42" i="2"/>
  <c r="F31" i="2"/>
  <c r="F40" i="2"/>
  <c r="F26" i="2"/>
  <c r="F39" i="2"/>
  <c r="F25" i="2"/>
  <c r="F38" i="2"/>
  <c r="F30" i="2"/>
  <c r="F22" i="2"/>
  <c r="F37" i="2"/>
  <c r="F21" i="2"/>
  <c r="F29" i="2"/>
  <c r="F36" i="2"/>
  <c r="F28" i="2"/>
  <c r="J8" i="2"/>
  <c r="J10" i="2"/>
  <c r="J7" i="2"/>
  <c r="N11" i="2"/>
  <c r="N8" i="2"/>
  <c r="N9" i="2"/>
  <c r="J11" i="2"/>
  <c r="N7" i="2"/>
  <c r="J9" i="2"/>
  <c r="N10" i="2"/>
  <c r="B9" i="2" l="1"/>
  <c r="C10" i="2"/>
  <c r="B8" i="2"/>
  <c r="C8" i="2" l="1"/>
  <c r="O18" i="2"/>
  <c r="N18" i="2"/>
  <c r="M27" i="2" s="1"/>
  <c r="R18" i="2" s="1"/>
  <c r="N19" i="2"/>
  <c r="M28" i="2" s="1"/>
  <c r="O19" i="2"/>
  <c r="C9" i="2"/>
  <c r="AB4" i="1"/>
  <c r="R19" i="2" l="1"/>
  <c r="AB6" i="1" s="1"/>
  <c r="B12" i="2"/>
  <c r="G18" i="2" s="1"/>
  <c r="B13" i="2"/>
  <c r="G35" i="2" s="1"/>
  <c r="F8" i="2" l="1"/>
  <c r="G7" i="2"/>
  <c r="G32" i="2"/>
  <c r="G20" i="2"/>
  <c r="F7" i="2"/>
  <c r="G34" i="2"/>
  <c r="G11" i="2"/>
  <c r="G24" i="2"/>
  <c r="G27" i="2"/>
  <c r="G42" i="2"/>
  <c r="G28" i="2"/>
  <c r="F10" i="2"/>
  <c r="G26" i="2"/>
  <c r="G38" i="2"/>
  <c r="G30" i="2"/>
  <c r="G25" i="2"/>
  <c r="G21" i="2"/>
  <c r="F9" i="2"/>
  <c r="G36" i="2"/>
  <c r="G22" i="2"/>
  <c r="G41" i="2"/>
  <c r="F11" i="2"/>
  <c r="G8" i="2"/>
  <c r="G40" i="2"/>
  <c r="D8" i="1"/>
  <c r="K27" i="2"/>
  <c r="K35" i="2"/>
  <c r="K43" i="2"/>
  <c r="K29" i="2"/>
  <c r="K37" i="2"/>
  <c r="K19" i="2"/>
  <c r="K23" i="2"/>
  <c r="K31" i="2"/>
  <c r="K39" i="2"/>
  <c r="K25" i="2"/>
  <c r="K33" i="2"/>
  <c r="K41" i="2"/>
  <c r="K21" i="2"/>
  <c r="D6" i="1"/>
  <c r="J6" i="1" s="1"/>
  <c r="K28" i="2"/>
  <c r="K36" i="2"/>
  <c r="K44" i="2"/>
  <c r="K30" i="2"/>
  <c r="K38" i="2"/>
  <c r="K18" i="2"/>
  <c r="K24" i="2"/>
  <c r="K32" i="2"/>
  <c r="K40" i="2"/>
  <c r="G44" i="2"/>
  <c r="K26" i="2"/>
  <c r="K34" i="2"/>
  <c r="K42" i="2"/>
  <c r="K20" i="2"/>
  <c r="K22" i="2"/>
  <c r="G10" i="2"/>
  <c r="G9" i="2"/>
  <c r="G43" i="2"/>
  <c r="G19" i="2"/>
  <c r="G39" i="2"/>
  <c r="G33" i="2"/>
  <c r="G31" i="2"/>
  <c r="G37" i="2"/>
  <c r="G23" i="2"/>
  <c r="G29" i="2"/>
  <c r="H7" i="2" l="1"/>
  <c r="I7" i="2" s="1"/>
  <c r="K7" i="2" s="1"/>
  <c r="O6" i="1" s="1"/>
  <c r="J7" i="1"/>
  <c r="J8" i="1"/>
  <c r="J10" i="1"/>
  <c r="P19" i="2"/>
  <c r="H9" i="2"/>
  <c r="I9" i="2" s="1"/>
  <c r="K9" i="2" s="1"/>
  <c r="O8" i="1" s="1"/>
  <c r="H10" i="2"/>
  <c r="I10" i="2" s="1"/>
  <c r="K10" i="2" s="1"/>
  <c r="O9" i="1" s="1"/>
  <c r="H11" i="2"/>
  <c r="I11" i="2" s="1"/>
  <c r="K11" i="2" s="1"/>
  <c r="O10" i="1" s="1"/>
  <c r="H8" i="2"/>
  <c r="I8" i="2" s="1"/>
  <c r="K8" i="2" s="1"/>
  <c r="O7" i="1" s="1"/>
  <c r="L8" i="2"/>
  <c r="M8" i="2" s="1"/>
  <c r="O8" i="2" s="1"/>
  <c r="P7" i="1" s="1"/>
  <c r="L9" i="2"/>
  <c r="M9" i="2" s="1"/>
  <c r="O9" i="2" s="1"/>
  <c r="P8" i="1" s="1"/>
  <c r="L10" i="2"/>
  <c r="M10" i="2" s="1"/>
  <c r="O10" i="2" s="1"/>
  <c r="P9" i="1" s="1"/>
  <c r="L11" i="2"/>
  <c r="M11" i="2" s="1"/>
  <c r="O11" i="2" s="1"/>
  <c r="P10" i="1" s="1"/>
  <c r="L7" i="2"/>
  <c r="M7" i="2" s="1"/>
  <c r="O7" i="2" s="1"/>
  <c r="P6" i="1" s="1"/>
  <c r="P18" i="2"/>
  <c r="Z6" i="1"/>
  <c r="Z4" i="1"/>
</calcChain>
</file>

<file path=xl/comments1.xml><?xml version="1.0" encoding="utf-8"?>
<comments xmlns="http://schemas.openxmlformats.org/spreadsheetml/2006/main">
  <authors>
    <author>Jodie Elizabeth Kehaulani Brems</author>
  </authors>
  <commentList>
    <comment ref="B12" authorId="0" shapeId="0">
      <text>
        <r>
          <rPr>
            <b/>
            <sz val="10"/>
            <color rgb="FF000000"/>
            <rFont val="Tahoma"/>
            <family val="2"/>
          </rPr>
          <t>Jodie Elizabeth Kehaulani Brems: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160 is the average number of hours worked in a month</t>
        </r>
      </text>
    </comment>
  </commentList>
</comments>
</file>

<file path=xl/sharedStrings.xml><?xml version="1.0" encoding="utf-8"?>
<sst xmlns="http://schemas.openxmlformats.org/spreadsheetml/2006/main" count="120" uniqueCount="98">
  <si>
    <t>Value of a Degree</t>
  </si>
  <si>
    <t xml:space="preserve">Part 1: Type Your Name Here: </t>
  </si>
  <si>
    <t>Part 2: Table</t>
  </si>
  <si>
    <t>Part 3: Chart Area</t>
  </si>
  <si>
    <t>Part 4: Application Questions</t>
  </si>
  <si>
    <t>Use the area in yellow to create the table</t>
  </si>
  <si>
    <t>Check Your Work: Table</t>
  </si>
  <si>
    <t xml:space="preserve">1.  Which line crosses the following points: </t>
  </si>
  <si>
    <t>✓</t>
  </si>
  <si>
    <t>For instructions, see your Canvas course at W03 Value of a Degree.</t>
  </si>
  <si>
    <t>a.</t>
  </si>
  <si>
    <t>Years</t>
  </si>
  <si>
    <t>✓ Current</t>
  </si>
  <si>
    <t>✓ Future</t>
  </si>
  <si>
    <t>Cindy's CURRENT Monthly Earnings:</t>
  </si>
  <si>
    <t xml:space="preserve">b. </t>
  </si>
  <si>
    <t>Cindy's FUTURE Monthly Earnings:</t>
  </si>
  <si>
    <t>2.  Which line has a greater slope?</t>
  </si>
  <si>
    <t>3.  Name 1 thing from the data that could help Cindy stay motivated in her studies.  Explain why.</t>
  </si>
  <si>
    <t xml:space="preserve">✓ Feedback Key: </t>
  </si>
  <si>
    <t>C</t>
  </si>
  <si>
    <r>
      <t xml:space="preserve"> = </t>
    </r>
    <r>
      <rPr>
        <b/>
        <u/>
        <sz val="12"/>
        <color theme="1"/>
        <rFont val="Calibri (Body)"/>
      </rPr>
      <t>C</t>
    </r>
    <r>
      <rPr>
        <sz val="12"/>
        <color theme="1"/>
        <rFont val="Calibri"/>
        <family val="2"/>
        <scheme val="minor"/>
      </rPr>
      <t>orrect</t>
    </r>
  </si>
  <si>
    <t>A</t>
  </si>
  <si>
    <r>
      <t xml:space="preserve"> = Check </t>
    </r>
    <r>
      <rPr>
        <b/>
        <u/>
        <sz val="12"/>
        <color theme="1"/>
        <rFont val="Calibri (Body)"/>
      </rPr>
      <t>A</t>
    </r>
    <r>
      <rPr>
        <sz val="12"/>
        <color theme="1"/>
        <rFont val="Calibri"/>
        <family val="2"/>
        <scheme val="minor"/>
      </rPr>
      <t>nswer, Correct Cell Referencing</t>
    </r>
  </si>
  <si>
    <t>CR</t>
  </si>
  <si>
    <r>
      <t xml:space="preserve"> = Check </t>
    </r>
    <r>
      <rPr>
        <b/>
        <u/>
        <sz val="12"/>
        <color theme="1"/>
        <rFont val="Calibri (Body)"/>
      </rPr>
      <t>C</t>
    </r>
    <r>
      <rPr>
        <sz val="12"/>
        <color theme="1"/>
        <rFont val="Calibri"/>
        <family val="2"/>
        <scheme val="minor"/>
      </rPr>
      <t xml:space="preserve">ell </t>
    </r>
    <r>
      <rPr>
        <b/>
        <u/>
        <sz val="12"/>
        <color theme="1"/>
        <rFont val="Calibri (Body)"/>
      </rPr>
      <t>R</t>
    </r>
    <r>
      <rPr>
        <sz val="12"/>
        <color theme="1"/>
        <rFont val="Calibri"/>
        <family val="2"/>
        <scheme val="minor"/>
      </rPr>
      <t xml:space="preserve">eferencing, Answer Correct </t>
    </r>
  </si>
  <si>
    <t>N</t>
  </si>
  <si>
    <r>
      <t xml:space="preserve"> = </t>
    </r>
    <r>
      <rPr>
        <b/>
        <u/>
        <sz val="12"/>
        <color theme="1"/>
        <rFont val="Calibri (Body)"/>
      </rPr>
      <t>N</t>
    </r>
    <r>
      <rPr>
        <sz val="12"/>
        <color theme="1"/>
        <rFont val="Calibri"/>
        <family val="2"/>
        <scheme val="minor"/>
      </rPr>
      <t>ot Correct - Check Answer and Cell Referencing</t>
    </r>
  </si>
  <si>
    <t>Variables Sheet</t>
  </si>
  <si>
    <t>Part 1</t>
  </si>
  <si>
    <t>Part 2</t>
  </si>
  <si>
    <t>Name</t>
  </si>
  <si>
    <t>Correct Answers</t>
  </si>
  <si>
    <t>Student Response - Current</t>
  </si>
  <si>
    <t>Student Response - Future</t>
  </si>
  <si>
    <t xml:space="preserve">Year </t>
  </si>
  <si>
    <t>Current Salary</t>
  </si>
  <si>
    <t>Future Salary</t>
  </si>
  <si>
    <t>Student Answer</t>
  </si>
  <si>
    <t>Feedback</t>
  </si>
  <si>
    <t>Cell Referencing</t>
  </si>
  <si>
    <t>Overall Feedback</t>
  </si>
  <si>
    <t>Student Response</t>
  </si>
  <si>
    <t>Variable</t>
  </si>
  <si>
    <t>Value</t>
  </si>
  <si>
    <t>Correct</t>
  </si>
  <si>
    <t>1st Letter</t>
  </si>
  <si>
    <t>Answer</t>
  </si>
  <si>
    <t>2nd Letter</t>
  </si>
  <si>
    <t>Cell Reference</t>
  </si>
  <si>
    <t>3rd Letter</t>
  </si>
  <si>
    <t>Not Correct</t>
  </si>
  <si>
    <t>1st Salary</t>
  </si>
  <si>
    <t>2nd Salary</t>
  </si>
  <si>
    <t>Part 4</t>
  </si>
  <si>
    <t>Question 1</t>
  </si>
  <si>
    <t>Question 2</t>
  </si>
  <si>
    <t>Letter</t>
  </si>
  <si>
    <t>Correct Line</t>
  </si>
  <si>
    <t>X Value</t>
  </si>
  <si>
    <t>Y Value</t>
  </si>
  <si>
    <t>x-value</t>
  </si>
  <si>
    <t>y-value</t>
  </si>
  <si>
    <t>Q1</t>
  </si>
  <si>
    <t>B</t>
  </si>
  <si>
    <t xml:space="preserve">Q2 </t>
  </si>
  <si>
    <t>D</t>
  </si>
  <si>
    <t>Answer Options</t>
  </si>
  <si>
    <t>E</t>
  </si>
  <si>
    <t>F</t>
  </si>
  <si>
    <t>Cindy's Current Salary</t>
  </si>
  <si>
    <t>G</t>
  </si>
  <si>
    <t>Cindy's Future Salary</t>
  </si>
  <si>
    <t>H</t>
  </si>
  <si>
    <t>I</t>
  </si>
  <si>
    <t>Grading Feedback</t>
  </si>
  <si>
    <t>J</t>
  </si>
  <si>
    <t>K</t>
  </si>
  <si>
    <t>L</t>
  </si>
  <si>
    <t>M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</si>
  <si>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</si>
  <si>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</si>
  <si>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</si>
  <si>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</si>
  <si>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</si>
  <si>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</si>
  <si>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</si>
  <si>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</si>
  <si>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</si>
  <si>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</si>
  <si>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</si>
  <si>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</si>
  <si>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Other</t>
  </si>
  <si>
    <t>Place your chart here.</t>
  </si>
  <si>
    <t>Maloi Christie Nithza</t>
  </si>
  <si>
    <t>cindy's current salary</t>
  </si>
  <si>
    <t>Cindy's FUTURE salary</t>
  </si>
  <si>
    <t>Tenacity. Because it can help her achieve her goals so that she can earn much money in future.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</si>
</sst>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0.000"/>
    <numFmt numFmtId="165" formatCode="&quot;$&quot;#,##0.00"/>
    <numFmt numFmtId="166" formatCode="[$$-409]#,##0.00_);\([$$-409]#,##0.00\)"/>
  </numFmts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8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2"/>
      <color theme="1"/>
      <name val="Calibri (Body)"/>
    </font>
    <font>
      <sz val="10"/>
      <color theme="1"/>
      <name val="Calibri"/>
      <family val="2"/>
      <scheme val="minor"/>
    </font>
    <font>
      <sz val="10"/>
      <color theme="1"/>
      <name val="Calibri (Body)"/>
    </font>
    <font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 (Body)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3CC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106">
    <xf numFmtId="0" fontId="0" fillId="0" borderId="0" xfId="0"/>
    <xf numFmtId="0" fontId="3" fillId="0" borderId="0" xfId="0" applyFont="1"/>
    <xf numFmtId="44" fontId="0" fillId="0" borderId="0" xfId="1" applyFont="1" applyBorder="1"/>
    <xf numFmtId="0" fontId="4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/>
    <xf numFmtId="44" fontId="0" fillId="0" borderId="0" xfId="1" applyFont="1"/>
    <xf numFmtId="164" fontId="0" fillId="0" borderId="3" xfId="0" applyNumberFormat="1" applyBorder="1"/>
    <xf numFmtId="0" fontId="0" fillId="0" borderId="1" xfId="0" applyBorder="1"/>
    <xf numFmtId="0" fontId="0" fillId="0" borderId="6" xfId="0" applyBorder="1"/>
    <xf numFmtId="0" fontId="0" fillId="5" borderId="1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" xfId="0" applyFill="1" applyBorder="1"/>
    <xf numFmtId="44" fontId="0" fillId="0" borderId="1" xfId="1" applyFont="1" applyBorder="1"/>
    <xf numFmtId="0" fontId="0" fillId="5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7" borderId="0" xfId="0" applyFill="1"/>
    <xf numFmtId="0" fontId="6" fillId="7" borderId="0" xfId="0" applyFont="1" applyFill="1"/>
    <xf numFmtId="164" fontId="0" fillId="0" borderId="2" xfId="0" applyNumberFormat="1" applyBorder="1"/>
    <xf numFmtId="2" fontId="0" fillId="0" borderId="1" xfId="0" applyNumberFormat="1" applyBorder="1"/>
    <xf numFmtId="0" fontId="0" fillId="0" borderId="0" xfId="1" applyNumberFormat="1" applyFont="1" applyAlignment="1">
      <alignment horizontal="right"/>
    </xf>
    <xf numFmtId="0" fontId="11" fillId="0" borderId="0" xfId="0" applyFont="1"/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44" fontId="0" fillId="0" borderId="5" xfId="1" applyFont="1" applyBorder="1"/>
    <xf numFmtId="0" fontId="0" fillId="0" borderId="11" xfId="0" applyBorder="1"/>
    <xf numFmtId="44" fontId="0" fillId="0" borderId="12" xfId="1" applyFont="1" applyBorder="1"/>
    <xf numFmtId="0" fontId="0" fillId="0" borderId="13" xfId="0" applyBorder="1"/>
    <xf numFmtId="44" fontId="0" fillId="0" borderId="14" xfId="1" applyFont="1" applyBorder="1"/>
    <xf numFmtId="44" fontId="0" fillId="0" borderId="15" xfId="1" applyFont="1" applyBorder="1"/>
    <xf numFmtId="44" fontId="0" fillId="0" borderId="11" xfId="1" applyFont="1" applyBorder="1"/>
    <xf numFmtId="44" fontId="0" fillId="0" borderId="13" xfId="1" applyFont="1" applyBorder="1"/>
    <xf numFmtId="0" fontId="2" fillId="0" borderId="4" xfId="0" applyFont="1" applyBorder="1"/>
    <xf numFmtId="0" fontId="2" fillId="0" borderId="7" xfId="0" applyFont="1" applyBorder="1"/>
    <xf numFmtId="0" fontId="2" fillId="0" borderId="5" xfId="0" applyFont="1" applyBorder="1"/>
    <xf numFmtId="44" fontId="0" fillId="0" borderId="17" xfId="1" applyFont="1" applyBorder="1"/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4" borderId="18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/>
    </xf>
    <xf numFmtId="0" fontId="13" fillId="2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5" fillId="7" borderId="3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7" borderId="0" xfId="0" applyFont="1" applyFill="1" applyAlignment="1">
      <alignment vertical="center"/>
    </xf>
    <xf numFmtId="165" fontId="7" fillId="2" borderId="1" xfId="1" applyNumberFormat="1" applyFont="1" applyFill="1" applyBorder="1" applyAlignment="1"/>
    <xf numFmtId="0" fontId="0" fillId="0" borderId="0" xfId="0" applyAlignment="1">
      <alignment vertical="center" wrapText="1"/>
    </xf>
    <xf numFmtId="165" fontId="15" fillId="0" borderId="0" xfId="1" applyNumberFormat="1" applyFont="1" applyFill="1" applyBorder="1" applyAlignment="1"/>
    <xf numFmtId="165" fontId="7" fillId="0" borderId="0" xfId="1" applyNumberFormat="1" applyFont="1" applyFill="1" applyBorder="1" applyAlignment="1"/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0" fontId="0" fillId="3" borderId="6" xfId="0" applyFill="1" applyBorder="1" applyAlignment="1" applyProtection="1">
      <alignment vertical="center" wrapText="1"/>
      <protection locked="0"/>
    </xf>
    <xf numFmtId="0" fontId="0" fillId="3" borderId="0" xfId="0" applyFill="1" applyProtection="1">
      <protection locked="0"/>
    </xf>
    <xf numFmtId="0" fontId="0" fillId="3" borderId="2" xfId="0" applyFill="1" applyBorder="1" applyAlignment="1" applyProtection="1">
      <alignment vertical="center" wrapText="1"/>
      <protection locked="0"/>
    </xf>
    <xf numFmtId="0" fontId="0" fillId="3" borderId="1" xfId="0" applyFill="1" applyBorder="1" applyProtection="1">
      <protection locked="0"/>
    </xf>
    <xf numFmtId="165" fontId="7" fillId="2" borderId="1" xfId="1" applyNumberFormat="1" applyFont="1" applyFill="1" applyBorder="1" applyAlignment="1" applyProtection="1"/>
    <xf numFmtId="0" fontId="0" fillId="0" borderId="2" xfId="0" applyBorder="1"/>
    <xf numFmtId="164" fontId="0" fillId="0" borderId="6" xfId="0" applyNumberFormat="1" applyBorder="1"/>
    <xf numFmtId="2" fontId="0" fillId="0" borderId="0" xfId="0" applyNumberFormat="1"/>
    <xf numFmtId="0" fontId="0" fillId="12" borderId="0" xfId="0" applyFill="1"/>
    <xf numFmtId="0" fontId="0" fillId="12" borderId="0" xfId="0" applyFill="1" applyAlignment="1">
      <alignment vertical="center" wrapText="1"/>
    </xf>
    <xf numFmtId="0" fontId="0" fillId="3" borderId="1" xfId="1" applyNumberFormat="1" applyFont="1" applyFill="1" applyBorder="1" applyProtection="1">
      <protection locked="0"/>
    </xf>
    <xf numFmtId="0" fontId="0" fillId="3" borderId="1" xfId="2" quotePrefix="1" applyFont="1" applyFill="1" applyBorder="1" applyAlignment="1" applyProtection="1">
      <alignment vertical="center" wrapText="1"/>
      <protection locked="0"/>
    </xf>
    <xf numFmtId="166" fontId="0" fillId="3" borderId="1" xfId="1" applyNumberFormat="1" applyFont="1" applyFill="1" applyBorder="1" applyProtection="1">
      <protection locked="0"/>
    </xf>
    <xf numFmtId="166" fontId="0" fillId="3" borderId="0" xfId="1" applyNumberFormat="1" applyFont="1" applyFill="1" applyProtection="1">
      <protection locked="0"/>
    </xf>
    <xf numFmtId="0" fontId="0" fillId="3" borderId="26" xfId="0" applyFill="1" applyBorder="1" applyAlignment="1" applyProtection="1">
      <alignment horizontal="left" vertical="top" wrapText="1"/>
      <protection locked="0"/>
    </xf>
    <xf numFmtId="0" fontId="0" fillId="3" borderId="27" xfId="0" applyFill="1" applyBorder="1" applyAlignment="1" applyProtection="1">
      <alignment horizontal="left" vertical="top" wrapText="1"/>
      <protection locked="0"/>
    </xf>
    <xf numFmtId="0" fontId="0" fillId="3" borderId="8" xfId="0" applyFill="1" applyBorder="1" applyAlignment="1" applyProtection="1">
      <alignment horizontal="left" vertical="top" wrapText="1"/>
      <protection locked="0"/>
    </xf>
    <xf numFmtId="0" fontId="0" fillId="3" borderId="28" xfId="0" applyFill="1" applyBorder="1" applyAlignment="1" applyProtection="1">
      <alignment horizontal="left" vertical="top" wrapText="1"/>
      <protection locked="0"/>
    </xf>
    <xf numFmtId="0" fontId="0" fillId="3" borderId="0" xfId="0" applyFill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10" xfId="0" applyFill="1" applyBorder="1" applyAlignment="1" applyProtection="1">
      <alignment horizontal="left" vertical="top" wrapText="1"/>
      <protection locked="0"/>
    </xf>
    <xf numFmtId="0" fontId="0" fillId="3" borderId="9" xfId="0" applyFill="1" applyBorder="1" applyAlignment="1" applyProtection="1">
      <alignment horizontal="left" vertical="top" wrapText="1"/>
      <protection locked="0"/>
    </xf>
    <xf numFmtId="0" fontId="0" fillId="3" borderId="24" xfId="0" applyFill="1" applyBorder="1" applyAlignment="1" applyProtection="1">
      <alignment horizontal="left" vertical="top" wrapText="1"/>
      <protection locked="0"/>
    </xf>
    <xf numFmtId="0" fontId="0" fillId="2" borderId="1" xfId="0" applyFill="1" applyBorder="1" applyAlignment="1">
      <alignment horizontal="center" wrapText="1"/>
    </xf>
    <xf numFmtId="0" fontId="5" fillId="7" borderId="0" xfId="0" applyFont="1" applyFill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5" fillId="7" borderId="0" xfId="0" applyFont="1" applyFill="1" applyAlignment="1">
      <alignment horizontal="left" vertical="center" wrapText="1"/>
    </xf>
    <xf numFmtId="0" fontId="17" fillId="12" borderId="0" xfId="0" applyFont="1" applyFill="1" applyAlignment="1">
      <alignment wrapText="1"/>
    </xf>
    <xf numFmtId="0" fontId="2" fillId="4" borderId="21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12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fgColor auto="1"/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7"/>
        </patternFill>
      </fill>
    </dxf>
  </dxfs>
  <tableStyles count="0" defaultTableStyle="TableStyleMedium2" defaultPivotStyle="PivotStyleLight16"/>
  <colors>
    <mruColors>
      <color rgb="FFFFF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Cindy's</a:t>
            </a:r>
            <a:r>
              <a:rPr lang="fr-FR" baseline="0"/>
              <a:t> project earnings</a:t>
            </a:r>
          </a:p>
          <a:p>
            <a:pPr>
              <a:defRPr/>
            </a:pPr>
            <a:endParaRPr lang="fr-FR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'Student Template'!$I$5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'Student Template'!$H$6:$H$10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'Student Template'!$I$6:$I$10</c:f>
            </c:numRef>
          </c:yVal>
          <c:smooth val="1"/>
          <c:extLst>
            <c:ext xmlns:c16="http://schemas.microsoft.com/office/drawing/2014/chart" uri="{C3380CC4-5D6E-409C-BE32-E72D297353CC}">
              <c16:uniqueId val="{00000000-E0A1-492A-AE83-C69A4D7B7E14}"/>
            </c:ext>
          </c:extLst>
        </c:ser>
        <c:ser>
          <c:idx val="1"/>
          <c:order val="1"/>
          <c:tx>
            <c:strRef>
              <c:f>'Student Template'!$J$5</c:f>
              <c:strCache>
                <c:ptCount val="1"/>
                <c:pt idx="0">
                  <c:v>cindy's current salary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'Student Template'!$H$6:$H$10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'Student Template'!$J$6:$J$10</c:f>
              <c:numCache>
                <c:formatCode>[$$-409]#,##0.00_);\([$$-409]#,##0.00\)</c:formatCode>
                <c:ptCount val="5"/>
                <c:pt idx="0">
                  <c:v>63328.862172265086</c:v>
                </c:pt>
                <c:pt idx="1">
                  <c:v>126657.72434453017</c:v>
                </c:pt>
                <c:pt idx="2">
                  <c:v>189986.58651679527</c:v>
                </c:pt>
                <c:pt idx="3">
                  <c:v>253315.44868906034</c:v>
                </c:pt>
                <c:pt idx="4">
                  <c:v>316644.31086132547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A1-492A-AE83-C69A4D7B7E14}"/>
            </c:ext>
          </c:extLst>
        </c:ser>
        <c:ser>
          <c:idx val="2"/>
          <c:order val="2"/>
          <c:tx>
            <c:strRef>
              <c:f>'Student Template'!$K$5</c:f>
              <c:strCache>
                <c:ptCount val="1"/>
                <c:pt idx="0">
                  <c:v>Cindy's FUTURE salary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'Student Template'!$H$6:$H$10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'Student Template'!$K$6:$K$10</c:f>
              <c:numCache>
                <c:formatCode>[$$-409]#,##0.00_);\([$$-409]#,##0.00\)</c:formatCode>
                <c:ptCount val="5"/>
                <c:pt idx="0">
                  <c:v>122724.81306848901</c:v>
                </c:pt>
                <c:pt idx="1">
                  <c:v>245449.62613697801</c:v>
                </c:pt>
                <c:pt idx="2">
                  <c:v>368174.439205467</c:v>
                </c:pt>
                <c:pt idx="3">
                  <c:v>490899.25227395602</c:v>
                </c:pt>
                <c:pt idx="4">
                  <c:v>613624.06534244504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A1-492A-AE83-C69A4D7B7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855071"/>
        <c:axId val="1870846335"/>
      </c:scatterChart>
      <c:valAx>
        <c:axId val="187085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0846335"/>
        <c:crosses val="autoZero"/>
        <c:crossBetween val="midCat"/>
      </c:valAx>
      <c:valAx>
        <c:axId val="187084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Amount</a:t>
                </a:r>
                <a:r>
                  <a:rPr lang="fr-FR" baseline="0"/>
                  <a:t> Earned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[$$-409]#,##0.00_);\([$$-409]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085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228600</xdr:colOff>
      <xdr:row>2</xdr:row>
      <xdr:rowOff>0</xdr:rowOff>
    </xdr:from>
    <xdr:to>
      <xdr:col>22</xdr:col>
      <xdr:colOff>38100</xdr:colOff>
      <xdr:row>12</xdr:row>
      <xdr:rowOff>7620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D16"/>
  <sheetViews>
    <sheetView tabSelected="1" topLeftCell="P1" zoomScale="102" zoomScaleNormal="100" workbookViewId="0">
      <selection activeCell="Y11" sqref="Y11:AD14"/>
    </sheetView>
  </sheetViews>
  <sheetFormatPr defaultColWidth="10.796875" defaultRowHeight="15.6"/>
  <cols>
    <col min="1" max="1" width="13.5" customWidth="1"/>
    <col min="2" max="2" width="11.19921875" customWidth="1"/>
    <col min="3" max="3" width="30.69921875" customWidth="1"/>
    <col min="4" max="4" width="21.796875" customWidth="1"/>
    <col min="5" max="5" width="3.19921875" customWidth="1"/>
    <col min="6" max="6" width="11.19921875" customWidth="1"/>
    <col min="7" max="7" width="3.19921875" customWidth="1"/>
    <col min="8" max="8" width="17.69921875" customWidth="1"/>
    <col min="9" max="9" width="0" hidden="1" customWidth="1"/>
    <col min="10" max="11" width="17.296875" customWidth="1"/>
    <col min="12" max="13" width="3.19921875" customWidth="1"/>
    <col min="14" max="16" width="6.19921875" customWidth="1"/>
    <col min="17" max="17" width="3.19921875" customWidth="1"/>
    <col min="18" max="18" width="11.19921875" customWidth="1"/>
    <col min="19" max="19" width="3.19921875" customWidth="1"/>
    <col min="20" max="22" width="18.296875" customWidth="1"/>
    <col min="23" max="23" width="3.19921875" customWidth="1"/>
    <col min="26" max="26" width="19.296875" customWidth="1"/>
    <col min="27" max="27" width="21.19921875" customWidth="1"/>
    <col min="28" max="28" width="3.69921875" customWidth="1"/>
  </cols>
  <sheetData>
    <row r="1" spans="1:30" ht="18">
      <c r="A1" s="1" t="s">
        <v>0</v>
      </c>
    </row>
    <row r="2" spans="1:30" ht="34.950000000000003" customHeight="1">
      <c r="C2" s="58" t="s">
        <v>1</v>
      </c>
      <c r="D2" s="79" t="s">
        <v>94</v>
      </c>
      <c r="G2" s="18"/>
      <c r="H2" s="94" t="s">
        <v>2</v>
      </c>
      <c r="I2" s="94"/>
      <c r="J2" s="94"/>
      <c r="K2" s="18"/>
      <c r="L2" s="18"/>
      <c r="S2" s="18"/>
      <c r="T2" s="61" t="s">
        <v>3</v>
      </c>
      <c r="U2" s="18"/>
      <c r="V2" s="18"/>
      <c r="W2" s="18"/>
      <c r="Y2" s="92" t="s">
        <v>4</v>
      </c>
      <c r="Z2" s="92"/>
      <c r="AA2" s="92"/>
      <c r="AB2" s="92"/>
    </row>
    <row r="3" spans="1:30" ht="16.05" customHeight="1">
      <c r="C3" s="59"/>
      <c r="D3" s="60"/>
      <c r="G3" s="18"/>
      <c r="H3" s="19" t="s">
        <v>5</v>
      </c>
      <c r="I3" s="18"/>
      <c r="J3" s="18"/>
      <c r="K3" s="18"/>
      <c r="L3" s="18"/>
      <c r="N3" s="91" t="s">
        <v>6</v>
      </c>
      <c r="O3" s="91"/>
      <c r="P3" s="91"/>
      <c r="S3" s="18"/>
      <c r="T3" s="95" t="s">
        <v>93</v>
      </c>
      <c r="U3" s="95"/>
      <c r="V3" s="95"/>
      <c r="W3" s="18"/>
      <c r="Y3" t="s">
        <v>7</v>
      </c>
      <c r="AB3" s="53" t="s">
        <v>8</v>
      </c>
    </row>
    <row r="4" spans="1:30" ht="16.95" customHeight="1">
      <c r="A4" s="93" t="s">
        <v>9</v>
      </c>
      <c r="G4" s="18"/>
      <c r="H4" s="18"/>
      <c r="I4" s="18"/>
      <c r="J4" s="18"/>
      <c r="K4" s="18"/>
      <c r="L4" s="18"/>
      <c r="N4" s="91"/>
      <c r="O4" s="91"/>
      <c r="P4" s="91"/>
      <c r="S4" s="18"/>
      <c r="T4" s="76"/>
      <c r="U4" s="76"/>
      <c r="V4" s="76"/>
      <c r="W4" s="18"/>
      <c r="Y4" s="5" t="s">
        <v>10</v>
      </c>
      <c r="Z4" t="e">
        <f ca="1">IF(Name="","",_xlfn.CONCAT("(",'Variables- Admin Use Only'!O18," , ",'Variables- Admin Use Only'!P18,")"))</f>
        <v>#NAME?</v>
      </c>
      <c r="AA4" s="71" t="s">
        <v>70</v>
      </c>
      <c r="AB4" s="26" t="str">
        <f>IF('Variables- Admin Use Only'!Q18="Empty Cell","",'Variables- Admin Use Only'!R18)</f>
        <v>C</v>
      </c>
    </row>
    <row r="5" spans="1:30" ht="33" customHeight="1">
      <c r="A5" s="93"/>
      <c r="C5" s="63"/>
      <c r="D5" s="64"/>
      <c r="F5" s="2"/>
      <c r="G5" s="18"/>
      <c r="H5" s="68" t="s">
        <v>11</v>
      </c>
      <c r="I5" s="69"/>
      <c r="J5" s="68" t="s">
        <v>95</v>
      </c>
      <c r="K5" s="70" t="s">
        <v>96</v>
      </c>
      <c r="L5" s="18"/>
      <c r="N5" s="52" t="s">
        <v>11</v>
      </c>
      <c r="O5" s="54" t="s">
        <v>12</v>
      </c>
      <c r="P5" s="55" t="s">
        <v>13</v>
      </c>
      <c r="S5" s="18"/>
      <c r="T5" s="77"/>
      <c r="U5" s="77"/>
      <c r="V5" s="77"/>
      <c r="W5" s="18"/>
      <c r="Y5" s="5"/>
    </row>
    <row r="6" spans="1:30" ht="16.05" customHeight="1">
      <c r="A6" s="93"/>
      <c r="C6" s="66" t="s">
        <v>14</v>
      </c>
      <c r="D6" s="72">
        <f>Salary1</f>
        <v>1055.4810362044182</v>
      </c>
      <c r="F6" s="2"/>
      <c r="G6" s="18"/>
      <c r="H6" s="78">
        <v>5</v>
      </c>
      <c r="I6" s="80"/>
      <c r="J6" s="80">
        <f>H6*12*$D$6</f>
        <v>63328.862172265086</v>
      </c>
      <c r="K6" s="80">
        <f>H6*12*$D$8</f>
        <v>122724.81306848901</v>
      </c>
      <c r="L6" s="18"/>
      <c r="N6" s="53">
        <v>5</v>
      </c>
      <c r="O6" s="51" t="str">
        <f ca="1">IF('Variables- Admin Use Only'!H7="Empty Cell","",'Variables- Admin Use Only'!K7)</f>
        <v>C</v>
      </c>
      <c r="P6" s="51" t="str">
        <f ca="1">IF('Variables- Admin Use Only'!L7="Empty Cell","",'Variables- Admin Use Only'!O7)</f>
        <v>C</v>
      </c>
      <c r="S6" s="18"/>
      <c r="T6" s="76"/>
      <c r="U6" s="76"/>
      <c r="V6" s="76"/>
      <c r="W6" s="18"/>
      <c r="Y6" s="5" t="s">
        <v>15</v>
      </c>
      <c r="Z6" t="e">
        <f ca="1">IF(Name="","",_xlfn.CONCAT("(",'Variables- Admin Use Only'!O19," , ",'Variables- Admin Use Only'!P19,")"))</f>
        <v>#NAME?</v>
      </c>
      <c r="AA6" s="71" t="s">
        <v>70</v>
      </c>
      <c r="AB6" s="26" t="str">
        <f>IF('Variables- Admin Use Only'!Q19="Empty Cell","",'Variables- Admin Use Only'!R19)</f>
        <v>C</v>
      </c>
    </row>
    <row r="7" spans="1:30" ht="16.05" customHeight="1">
      <c r="A7" s="93"/>
      <c r="C7" s="67"/>
      <c r="D7" s="65"/>
      <c r="G7" s="18"/>
      <c r="H7" s="78">
        <v>10</v>
      </c>
      <c r="I7" s="80"/>
      <c r="J7" s="80">
        <f>H7*12*$D$6</f>
        <v>126657.72434453017</v>
      </c>
      <c r="K7" s="80">
        <f>H7*12*$D$8</f>
        <v>245449.62613697801</v>
      </c>
      <c r="L7" s="18"/>
      <c r="N7" s="53">
        <v>10</v>
      </c>
      <c r="O7" s="51" t="str">
        <f ca="1">IF('Variables- Admin Use Only'!H8="Empty Cell","",'Variables- Admin Use Only'!K8)</f>
        <v>C</v>
      </c>
      <c r="P7" s="51" t="str">
        <f ca="1">IF('Variables- Admin Use Only'!L8="Empty Cell","",'Variables- Admin Use Only'!O8)</f>
        <v>C</v>
      </c>
      <c r="S7" s="18"/>
      <c r="T7" s="76"/>
      <c r="U7" s="76"/>
      <c r="V7" s="76"/>
      <c r="W7" s="18"/>
    </row>
    <row r="8" spans="1:30" ht="16.05" customHeight="1">
      <c r="A8" s="93"/>
      <c r="C8" s="66" t="s">
        <v>16</v>
      </c>
      <c r="D8" s="62">
        <f>Salary2</f>
        <v>2045.4135511414834</v>
      </c>
      <c r="G8" s="18"/>
      <c r="H8" s="78">
        <v>15</v>
      </c>
      <c r="I8" s="80"/>
      <c r="J8" s="80">
        <f>H8*12*$D$6</f>
        <v>189986.58651679527</v>
      </c>
      <c r="K8" s="80">
        <f>H8*12*$D$8</f>
        <v>368174.439205467</v>
      </c>
      <c r="L8" s="18"/>
      <c r="N8" s="53">
        <v>15</v>
      </c>
      <c r="O8" s="51" t="str">
        <f ca="1">IF('Variables- Admin Use Only'!H9="Empty Cell","",'Variables- Admin Use Only'!K9)</f>
        <v>C</v>
      </c>
      <c r="P8" s="51" t="str">
        <f ca="1">IF('Variables- Admin Use Only'!L9="Empty Cell","",'Variables- Admin Use Only'!O9)</f>
        <v>C</v>
      </c>
      <c r="S8" s="18"/>
      <c r="T8" s="76"/>
      <c r="U8" s="76"/>
      <c r="V8" s="76"/>
      <c r="W8" s="18"/>
      <c r="Y8" t="s">
        <v>17</v>
      </c>
      <c r="AA8" s="71" t="s">
        <v>72</v>
      </c>
      <c r="AB8" s="26" t="str">
        <f>IF(ISBLANK(AA8),"",IF(AA8='Variables- Admin Use Only'!M29,"C","N"))</f>
        <v>C</v>
      </c>
    </row>
    <row r="9" spans="1:30" ht="16.95" customHeight="1">
      <c r="A9" s="93"/>
      <c r="G9" s="18"/>
      <c r="H9" s="78">
        <v>20</v>
      </c>
      <c r="I9" s="80"/>
      <c r="J9" s="80">
        <f>H9*12*$D$6</f>
        <v>253315.44868906034</v>
      </c>
      <c r="K9" s="80">
        <f>H9*12*$D$8</f>
        <v>490899.25227395602</v>
      </c>
      <c r="L9" s="18"/>
      <c r="N9" s="53">
        <v>20</v>
      </c>
      <c r="O9" s="51" t="str">
        <f ca="1">IF('Variables- Admin Use Only'!H10="Empty Cell","",'Variables- Admin Use Only'!K10)</f>
        <v>C</v>
      </c>
      <c r="P9" s="51" t="str">
        <f ca="1">IF('Variables- Admin Use Only'!L10="Empty Cell","",'Variables- Admin Use Only'!O10)</f>
        <v>C</v>
      </c>
      <c r="S9" s="18"/>
      <c r="T9" s="76"/>
      <c r="U9" s="76"/>
      <c r="V9" s="76"/>
      <c r="W9" s="18"/>
    </row>
    <row r="10" spans="1:30">
      <c r="A10" s="93"/>
      <c r="G10" s="18"/>
      <c r="H10" s="78">
        <v>25</v>
      </c>
      <c r="I10" s="81"/>
      <c r="J10" s="80">
        <f>H10*12*$D$6</f>
        <v>316644.31086132547</v>
      </c>
      <c r="K10" s="80">
        <f>H10*12*$D$8</f>
        <v>613624.06534244504</v>
      </c>
      <c r="L10" s="18"/>
      <c r="N10" s="53">
        <v>25</v>
      </c>
      <c r="O10" s="51" t="str">
        <f ca="1">IF('Variables- Admin Use Only'!H11="Empty Cell","",'Variables- Admin Use Only'!K11)</f>
        <v>C</v>
      </c>
      <c r="P10" s="51" t="str">
        <f ca="1">IF('Variables- Admin Use Only'!L11="Empty Cell","",'Variables- Admin Use Only'!O11)</f>
        <v>C</v>
      </c>
      <c r="S10" s="18"/>
      <c r="T10" s="76"/>
      <c r="U10" s="76"/>
      <c r="V10" s="76"/>
      <c r="W10" s="18"/>
      <c r="Y10" t="s">
        <v>18</v>
      </c>
    </row>
    <row r="11" spans="1:30">
      <c r="A11" s="93"/>
      <c r="G11" s="18"/>
      <c r="H11" s="18"/>
      <c r="I11" s="18"/>
      <c r="J11" s="18"/>
      <c r="K11" s="18"/>
      <c r="L11" s="18"/>
      <c r="S11" s="18"/>
      <c r="T11" s="76"/>
      <c r="U11" s="76"/>
      <c r="V11" s="76"/>
      <c r="W11" s="18"/>
      <c r="Y11" s="82" t="s">
        <v>97</v>
      </c>
      <c r="Z11" s="83"/>
      <c r="AA11" s="83"/>
      <c r="AB11" s="83"/>
      <c r="AC11" s="83"/>
      <c r="AD11" s="84"/>
    </row>
    <row r="12" spans="1:30" ht="16.05" customHeight="1">
      <c r="A12" s="93"/>
      <c r="S12" s="18"/>
      <c r="T12" s="76"/>
      <c r="U12" s="76"/>
      <c r="V12" s="76"/>
      <c r="W12" s="18"/>
      <c r="Y12" s="85"/>
      <c r="Z12" s="86"/>
      <c r="AA12" s="86"/>
      <c r="AB12" s="86"/>
      <c r="AC12" s="86"/>
      <c r="AD12" s="87"/>
    </row>
    <row r="13" spans="1:30">
      <c r="K13" s="26" t="s">
        <v>19</v>
      </c>
      <c r="L13" s="43" t="s">
        <v>20</v>
      </c>
      <c r="M13" t="s">
        <v>21</v>
      </c>
      <c r="S13" s="18"/>
      <c r="T13" s="18"/>
      <c r="U13" s="18"/>
      <c r="V13" s="18"/>
      <c r="W13" s="18"/>
      <c r="Y13" s="85"/>
      <c r="Z13" s="86"/>
      <c r="AA13" s="86"/>
      <c r="AB13" s="86"/>
      <c r="AC13" s="86"/>
      <c r="AD13" s="87"/>
    </row>
    <row r="14" spans="1:30">
      <c r="A14" s="3"/>
      <c r="L14" s="42" t="s">
        <v>22</v>
      </c>
      <c r="M14" t="s">
        <v>23</v>
      </c>
      <c r="Y14" s="88"/>
      <c r="Z14" s="89"/>
      <c r="AA14" s="89"/>
      <c r="AB14" s="89"/>
      <c r="AC14" s="89"/>
      <c r="AD14" s="90"/>
    </row>
    <row r="15" spans="1:30">
      <c r="L15" s="42" t="s">
        <v>24</v>
      </c>
      <c r="M15" t="s">
        <v>25</v>
      </c>
    </row>
    <row r="16" spans="1:30">
      <c r="L16" s="41" t="s">
        <v>26</v>
      </c>
      <c r="M16" t="s">
        <v>27</v>
      </c>
    </row>
  </sheetData>
  <sheetProtection algorithmName="SHA-512" hashValue="5ZZVbm+y07dmbQDn5AUsVVzOd72L4qHev2oTTxWhkTDMcUqidSgBvo0nrlgJJbIx1AOxqyUfyQ150LAFhcxVaA==" saltValue="h1Ru5zMdKafilvG9EBMncQ==" spinCount="100000" sheet="1" formatCells="0" formatColumns="0"/>
  <mergeCells count="6">
    <mergeCell ref="Y11:AD14"/>
    <mergeCell ref="N3:P4"/>
    <mergeCell ref="Y2:AB2"/>
    <mergeCell ref="A4:A12"/>
    <mergeCell ref="H2:J2"/>
    <mergeCell ref="T3:V3"/>
  </mergeCells>
  <conditionalFormatting sqref="N6:O10">
    <cfRule type="cellIs" dxfId="11" priority="1" operator="equal">
      <formula>"CR"</formula>
    </cfRule>
    <cfRule type="cellIs" dxfId="10" priority="2" operator="equal">
      <formula>"A"</formula>
    </cfRule>
  </conditionalFormatting>
  <conditionalFormatting sqref="N6:P10">
    <cfRule type="cellIs" dxfId="9" priority="3" operator="equal">
      <formula>"N"</formula>
    </cfRule>
    <cfRule type="cellIs" dxfId="8" priority="4" operator="equal">
      <formula>"C"</formula>
    </cfRule>
  </conditionalFormatting>
  <conditionalFormatting sqref="P6:P10">
    <cfRule type="cellIs" dxfId="7" priority="10" operator="equal">
      <formula>"CR"</formula>
    </cfRule>
    <cfRule type="cellIs" dxfId="6" priority="11" operator="equal">
      <formula>"A"</formula>
    </cfRule>
  </conditionalFormatting>
  <conditionalFormatting sqref="AB4">
    <cfRule type="cellIs" dxfId="5" priority="25" operator="equal">
      <formula>"C"</formula>
    </cfRule>
    <cfRule type="cellIs" dxfId="4" priority="26" operator="equal">
      <formula>"N"</formula>
    </cfRule>
  </conditionalFormatting>
  <conditionalFormatting sqref="AB6">
    <cfRule type="cellIs" dxfId="3" priority="23" operator="equal">
      <formula>"C"</formula>
    </cfRule>
    <cfRule type="cellIs" dxfId="2" priority="24" operator="equal">
      <formula>"N"</formula>
    </cfRule>
  </conditionalFormatting>
  <conditionalFormatting sqref="AB8">
    <cfRule type="cellIs" dxfId="1" priority="21" operator="equal">
      <formula>"C"</formula>
    </cfRule>
    <cfRule type="cellIs" dxfId="0" priority="22" operator="equal">
      <formula>"N"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'Variables- Admin Use Only'!$M$22:$M$24</xm:f>
          </x14:formula1>
          <xm:sqref>AA8 AA6 AA4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V44"/>
  <sheetViews>
    <sheetView zoomScale="120" zoomScaleNormal="120" workbookViewId="0">
      <selection activeCell="Q19" sqref="Q19"/>
    </sheetView>
  </sheetViews>
  <sheetFormatPr defaultColWidth="10.796875" defaultRowHeight="15.6"/>
  <cols>
    <col min="2" max="2" width="16.796875" customWidth="1"/>
    <col min="5" max="5" width="12.796875" customWidth="1"/>
    <col min="6" max="6" width="16" customWidth="1"/>
    <col min="7" max="7" width="14" bestFit="1" customWidth="1"/>
    <col min="8" max="8" width="13.796875" customWidth="1"/>
    <col min="9" max="9" width="10.796875" bestFit="1" customWidth="1"/>
    <col min="10" max="10" width="12.19921875" customWidth="1"/>
    <col min="11" max="11" width="11.69921875" customWidth="1"/>
    <col min="12" max="12" width="12.5" bestFit="1" customWidth="1"/>
    <col min="13" max="13" width="10.69921875" customWidth="1"/>
    <col min="15" max="15" width="11.5" customWidth="1"/>
    <col min="17" max="17" width="11.5" bestFit="1" customWidth="1"/>
    <col min="19" max="21" width="11.5" bestFit="1" customWidth="1"/>
  </cols>
  <sheetData>
    <row r="1" spans="1:22" ht="18">
      <c r="A1" s="1" t="s">
        <v>28</v>
      </c>
    </row>
    <row r="3" spans="1:22">
      <c r="A3" s="102" t="s">
        <v>29</v>
      </c>
      <c r="B3" s="102"/>
      <c r="C3" s="102"/>
      <c r="E3" s="103" t="s">
        <v>30</v>
      </c>
      <c r="F3" s="103"/>
      <c r="G3" s="103"/>
    </row>
    <row r="4" spans="1:22" ht="16.2" thickBot="1"/>
    <row r="5" spans="1:22" ht="16.2" thickBot="1">
      <c r="A5" s="16" t="s">
        <v>31</v>
      </c>
      <c r="B5" s="17" t="str">
        <f>IF(ISBLANK(Name),"Empty Cell",Name)</f>
        <v>Maloi Christie Nithza</v>
      </c>
      <c r="E5" s="96" t="s">
        <v>32</v>
      </c>
      <c r="F5" s="97"/>
      <c r="G5" s="98"/>
      <c r="H5" s="104" t="s">
        <v>33</v>
      </c>
      <c r="I5" s="104"/>
      <c r="J5" s="104"/>
      <c r="K5" s="105"/>
      <c r="L5" s="96" t="s">
        <v>34</v>
      </c>
      <c r="M5" s="97"/>
      <c r="N5" s="97"/>
      <c r="O5" s="98"/>
    </row>
    <row r="6" spans="1:22" ht="33" customHeight="1">
      <c r="A6" s="6"/>
      <c r="B6" s="6"/>
      <c r="E6" s="46" t="s">
        <v>35</v>
      </c>
      <c r="F6" s="47" t="s">
        <v>36</v>
      </c>
      <c r="G6" s="50" t="s">
        <v>37</v>
      </c>
      <c r="H6" s="49" t="s">
        <v>38</v>
      </c>
      <c r="I6" s="47" t="s">
        <v>39</v>
      </c>
      <c r="J6" s="47" t="s">
        <v>40</v>
      </c>
      <c r="K6" s="48" t="s">
        <v>41</v>
      </c>
      <c r="L6" s="46" t="s">
        <v>42</v>
      </c>
      <c r="M6" s="47" t="s">
        <v>39</v>
      </c>
      <c r="N6" s="47" t="s">
        <v>40</v>
      </c>
      <c r="O6" s="50" t="s">
        <v>41</v>
      </c>
    </row>
    <row r="7" spans="1:22">
      <c r="B7" s="14" t="s">
        <v>43</v>
      </c>
      <c r="C7" s="14" t="s">
        <v>44</v>
      </c>
      <c r="E7" s="28">
        <v>5</v>
      </c>
      <c r="F7" s="15">
        <f>ROUND((E7*Salary1*12),2)</f>
        <v>63328.86</v>
      </c>
      <c r="G7" s="29">
        <f>ROUND((E7*Salary2*12),2)</f>
        <v>122724.81</v>
      </c>
      <c r="H7" s="27">
        <f>IF(ISBLANK('Student Template'!J6)=TRUE,"Empty Cell",ROUND(('Student Template'!J6),2))</f>
        <v>63328.86</v>
      </c>
      <c r="I7" s="39" t="str">
        <f>IF(F7=H7,"C","N")</f>
        <v>C</v>
      </c>
      <c r="J7" s="39" t="str">
        <f ca="1">IFERROR(IF(OR((FIND("$D$6",_xlfn.FORMULATEXT('Student Template'!J6))&gt;0),(FIND("H6",_xlfn.FORMULATEXT('Student Template'!J6))&gt;0)),"C","N"),"N")</f>
        <v>C</v>
      </c>
      <c r="K7" s="44" t="str">
        <f ca="1">IF(AND(I7="N",J7="N"),"N",IF(AND(I7="C",J7="C"),"C",IF(I7="C","CR","A")))</f>
        <v>C</v>
      </c>
      <c r="L7" s="33">
        <f>IF(ISBLANK('Student Template'!K6)=TRUE,"Empty Cell",ROUND(('Student Template'!K6),2))</f>
        <v>122724.81</v>
      </c>
      <c r="M7" s="39" t="str">
        <f>IF(G7=L7,"C","N")</f>
        <v>C</v>
      </c>
      <c r="N7" s="39" t="str">
        <f ca="1">IFERROR(IF(OR((FIND("$D$8",_xlfn.FORMULATEXT('Student Template'!K6))&gt;0),(FIND("H6",_xlfn.FORMULATEXT('Student Template'!K6))&gt;0)),"C","N"),"N")</f>
        <v>C</v>
      </c>
      <c r="O7" s="56" t="str">
        <f ca="1">IF(AND(M7="N",N7="N"),"N",IF(AND(M7="C",N7="C"),"C",IF(M7="C","CR","A")))</f>
        <v>C</v>
      </c>
      <c r="R7" t="s">
        <v>20</v>
      </c>
      <c r="S7" t="s">
        <v>45</v>
      </c>
    </row>
    <row r="8" spans="1:22">
      <c r="A8" s="14" t="s">
        <v>46</v>
      </c>
      <c r="B8" s="10" t="str">
        <f>UPPER(MID($B$5,1,1))</f>
        <v>M</v>
      </c>
      <c r="C8" s="10">
        <f>IFERROR(VLOOKUP(B8,$A$18:$B$43,2,FALSE),$B$44)</f>
        <v>2.5869633240304366</v>
      </c>
      <c r="E8" s="28">
        <v>10</v>
      </c>
      <c r="F8" s="15">
        <f>ROUND((E8*Salary1*12),2)</f>
        <v>126657.72</v>
      </c>
      <c r="G8" s="29">
        <f>ROUND((E8*Salary2*12),2)</f>
        <v>245449.63</v>
      </c>
      <c r="H8" s="27">
        <f>IF(ISBLANK('Student Template'!J7)=TRUE,"Empty Cell",ROUND(('Student Template'!J7),2))</f>
        <v>126657.72</v>
      </c>
      <c r="I8" s="39" t="str">
        <f t="shared" ref="I8:I11" si="0">IF(F8=H8,"C","N")</f>
        <v>C</v>
      </c>
      <c r="J8" s="39" t="str">
        <f ca="1">IFERROR(IF(OR((FIND("$D$6",_xlfn.FORMULATEXT('Student Template'!J7))&gt;0),(FIND("H7",_xlfn.FORMULATEXT('Student Template'!J7))&gt;0)),"C","N"),"N")</f>
        <v>C</v>
      </c>
      <c r="K8" s="44" t="str">
        <f t="shared" ref="K8:K11" ca="1" si="1">IF(AND(I8="N",J8="N"),"N",IF(AND(I8="C",J8="C"),"C",IF(I8="C","CR","A")))</f>
        <v>C</v>
      </c>
      <c r="L8" s="33">
        <f>IF(ISBLANK('Student Template'!K7)=TRUE,"Empty Cell",ROUND(('Student Template'!K7),2))</f>
        <v>245449.63</v>
      </c>
      <c r="M8" s="39" t="str">
        <f>IF(G8=L8,"C","N")</f>
        <v>C</v>
      </c>
      <c r="N8" s="39" t="str">
        <f ca="1">IFERROR(IF(OR((FIND("$D$8",_xlfn.FORMULATEXT('Student Template'!K7))&gt;0),(FIND("H7",_xlfn.FORMULATEXT('Student Template'!K7))&gt;0)),"C","N"),"N")</f>
        <v>C</v>
      </c>
      <c r="O8" s="56" t="str">
        <f t="shared" ref="O8:O11" ca="1" si="2">IF(AND(M8="N",N8="N"),"N",IF(AND(M8="C",N8="C"),"C",IF(M8="C","CR","A")))</f>
        <v>C</v>
      </c>
      <c r="R8" t="s">
        <v>22</v>
      </c>
      <c r="S8" t="s">
        <v>47</v>
      </c>
    </row>
    <row r="9" spans="1:22">
      <c r="A9" s="14" t="s">
        <v>48</v>
      </c>
      <c r="B9" s="10" t="str">
        <f>UPPER(MID($B$5,2,1))</f>
        <v>A</v>
      </c>
      <c r="C9" s="10">
        <f>IFERROR(VLOOKUP(B9,$A$18:$B$43,2,FALSE),$B$44)</f>
        <v>2.5499999999999998</v>
      </c>
      <c r="E9" s="28">
        <v>15</v>
      </c>
      <c r="F9" s="15">
        <f>ROUND((E9*Salary1*12),2)</f>
        <v>189986.59</v>
      </c>
      <c r="G9" s="29">
        <f>ROUND((E9*Salary2*12),2)</f>
        <v>368174.44</v>
      </c>
      <c r="H9" s="27">
        <f>IF(ISBLANK('Student Template'!J8)=TRUE,"Empty Cell",ROUND(('Student Template'!J8),2))</f>
        <v>189986.59</v>
      </c>
      <c r="I9" s="39" t="str">
        <f t="shared" si="0"/>
        <v>C</v>
      </c>
      <c r="J9" s="39" t="str">
        <f ca="1">IFERROR(IF(OR((FIND("$D$6",_xlfn.FORMULATEXT('Student Template'!J8))&gt;0),(FIND("H8",_xlfn.FORMULATEXT('Student Template'!J8))&gt;0)),"C","N"),"N")</f>
        <v>C</v>
      </c>
      <c r="K9" s="44" t="str">
        <f t="shared" ca="1" si="1"/>
        <v>C</v>
      </c>
      <c r="L9" s="33">
        <f>IF(ISBLANK('Student Template'!K8)=TRUE,"Empty Cell",ROUND(('Student Template'!K8),2))</f>
        <v>368174.44</v>
      </c>
      <c r="M9" s="39" t="str">
        <f>IF(G9=L9,"C","N")</f>
        <v>C</v>
      </c>
      <c r="N9" s="39" t="str">
        <f ca="1">IFERROR(IF(OR((FIND("$D$8",_xlfn.FORMULATEXT('Student Template'!K8))&gt;0),(FIND("H8",_xlfn.FORMULATEXT('Student Template'!K8))&gt;0)),"C","N"),"N")</f>
        <v>C</v>
      </c>
      <c r="O9" s="56" t="str">
        <f t="shared" ca="1" si="2"/>
        <v>C</v>
      </c>
      <c r="R9" t="s">
        <v>24</v>
      </c>
      <c r="S9" t="s">
        <v>49</v>
      </c>
    </row>
    <row r="10" spans="1:22">
      <c r="A10" s="14" t="s">
        <v>50</v>
      </c>
      <c r="B10" s="10" t="str">
        <f>UPPER(IF(LEN(Name)&lt;=2,"Z",MID($B$5,3,1)))</f>
        <v>L</v>
      </c>
      <c r="C10" s="10">
        <f>IFERROR(VLOOKUP(B10,$A$18:$B$43,2,FALSE),$B$44)</f>
        <v>2.5838626888038716</v>
      </c>
      <c r="E10" s="28">
        <v>20</v>
      </c>
      <c r="F10" s="15">
        <f>ROUND((E10*Salary1*12),2)</f>
        <v>253315.45</v>
      </c>
      <c r="G10" s="29">
        <f>ROUND((E10*Salary2*12),2)</f>
        <v>490899.25</v>
      </c>
      <c r="H10" s="27">
        <f>IF(ISBLANK('Student Template'!J9)=TRUE,"Empty Cell",ROUND(('Student Template'!J9),2))</f>
        <v>253315.45</v>
      </c>
      <c r="I10" s="39" t="str">
        <f t="shared" si="0"/>
        <v>C</v>
      </c>
      <c r="J10" s="39" t="str">
        <f ca="1">IFERROR(IF(OR((FIND("$D$6",_xlfn.FORMULATEXT('Student Template'!J9))&gt;0),(FIND("H9",_xlfn.FORMULATEXT('Student Template'!J9))&gt;0)),"C","N"),"N")</f>
        <v>C</v>
      </c>
      <c r="K10" s="44" t="str">
        <f t="shared" ca="1" si="1"/>
        <v>C</v>
      </c>
      <c r="L10" s="33">
        <f>IF(ISBLANK('Student Template'!K9)=TRUE,"Empty Cell",ROUND(('Student Template'!K9),2))</f>
        <v>490899.25</v>
      </c>
      <c r="M10" s="39" t="str">
        <f>IF(G10=L10,"C","N")</f>
        <v>C</v>
      </c>
      <c r="N10" s="39" t="str">
        <f ca="1">IFERROR(IF(OR((FIND("$D$8",_xlfn.FORMULATEXT('Student Template'!K9))&gt;0),(FIND("H9",_xlfn.FORMULATEXT('Student Template'!K9))&gt;0)),"C","N"),"N")</f>
        <v>C</v>
      </c>
      <c r="O10" s="56" t="str">
        <f t="shared" ca="1" si="2"/>
        <v>C</v>
      </c>
      <c r="R10" t="s">
        <v>26</v>
      </c>
      <c r="S10" t="s">
        <v>51</v>
      </c>
    </row>
    <row r="11" spans="1:22" ht="16.2" thickBot="1">
      <c r="E11" s="30">
        <v>25</v>
      </c>
      <c r="F11" s="31">
        <f>ROUND((E11*Salary1*12),2)</f>
        <v>316644.31</v>
      </c>
      <c r="G11" s="32">
        <f>ROUND((E11*Salary2*12),2)</f>
        <v>613624.06999999995</v>
      </c>
      <c r="H11" s="38">
        <f>IF(ISBLANK('Student Template'!J10)=TRUE,"Empty Cell",ROUND(('Student Template'!J10),2))</f>
        <v>316644.31</v>
      </c>
      <c r="I11" s="40" t="str">
        <f t="shared" si="0"/>
        <v>C</v>
      </c>
      <c r="J11" s="40" t="str">
        <f ca="1">IFERROR(IF(OR((FIND("$D$6",_xlfn.FORMULATEXT('Student Template'!J10))&gt;0),(FIND("H10",_xlfn.FORMULATEXT('Student Template'!J10))&gt;0)),"C","N"),"N")</f>
        <v>C</v>
      </c>
      <c r="K11" s="45" t="str">
        <f t="shared" ca="1" si="1"/>
        <v>C</v>
      </c>
      <c r="L11" s="34">
        <f>IF(ISBLANK('Student Template'!K10)=TRUE,"Empty Cell",ROUND(('Student Template'!K10),2))</f>
        <v>613624.06999999995</v>
      </c>
      <c r="M11" s="40" t="str">
        <f>IF(G11=L11,"C","N")</f>
        <v>C</v>
      </c>
      <c r="N11" s="40" t="str">
        <f ca="1">IFERROR(IF(OR((FIND("$D$8",_xlfn.FORMULATEXT('Student Template'!K10))&gt;0),(FIND("H10",_xlfn.FORMULATEXT('Student Template'!K10))&gt;0)),"C","N"),"N")</f>
        <v>C</v>
      </c>
      <c r="O11" s="57" t="str">
        <f t="shared" ca="1" si="2"/>
        <v>C</v>
      </c>
    </row>
    <row r="12" spans="1:22">
      <c r="A12" s="14" t="s">
        <v>52</v>
      </c>
      <c r="B12" s="15">
        <f>IF(B5="Empty Cell","",C8*C9*160)</f>
        <v>1055.4810362044182</v>
      </c>
    </row>
    <row r="13" spans="1:22">
      <c r="A13" s="14" t="s">
        <v>53</v>
      </c>
      <c r="B13" s="15">
        <f>IF(B5="Empty Cell","",C8*C9*(C10*0.75)*160)</f>
        <v>2045.4135511414834</v>
      </c>
    </row>
    <row r="15" spans="1:22">
      <c r="E15" s="103" t="s">
        <v>54</v>
      </c>
      <c r="F15" s="103"/>
      <c r="G15" s="103"/>
      <c r="H15" s="103"/>
      <c r="I15" s="103"/>
      <c r="J15" s="103"/>
      <c r="K15" s="103"/>
    </row>
    <row r="16" spans="1:22">
      <c r="E16" s="35" t="s">
        <v>55</v>
      </c>
      <c r="F16" s="36"/>
      <c r="G16" s="37"/>
      <c r="I16" s="99" t="s">
        <v>56</v>
      </c>
      <c r="J16" s="100"/>
      <c r="K16" s="101"/>
      <c r="L16" s="4"/>
      <c r="M16" s="4"/>
      <c r="N16" s="4"/>
      <c r="O16" s="4"/>
      <c r="P16" s="4"/>
      <c r="R16" s="4"/>
      <c r="S16" s="4"/>
      <c r="T16" s="4"/>
      <c r="U16" s="4"/>
      <c r="V16" s="4"/>
    </row>
    <row r="17" spans="1:18">
      <c r="A17" s="12" t="s">
        <v>57</v>
      </c>
      <c r="B17" s="13" t="s">
        <v>44</v>
      </c>
      <c r="E17" s="12" t="s">
        <v>58</v>
      </c>
      <c r="F17" s="12" t="s">
        <v>59</v>
      </c>
      <c r="G17" s="12" t="s">
        <v>60</v>
      </c>
      <c r="I17" s="12" t="s">
        <v>58</v>
      </c>
      <c r="J17" s="12" t="s">
        <v>59</v>
      </c>
      <c r="K17" s="12" t="s">
        <v>60</v>
      </c>
      <c r="N17" s="24" t="s">
        <v>58</v>
      </c>
      <c r="O17" s="25" t="s">
        <v>61</v>
      </c>
      <c r="P17" s="25" t="s">
        <v>62</v>
      </c>
      <c r="Q17" t="s">
        <v>47</v>
      </c>
      <c r="R17" t="s">
        <v>39</v>
      </c>
    </row>
    <row r="18" spans="1:18">
      <c r="A18" s="11" t="s">
        <v>22</v>
      </c>
      <c r="B18" s="9">
        <v>2.5499999999999998</v>
      </c>
      <c r="C18" s="7"/>
      <c r="D18" s="7"/>
      <c r="E18" s="10">
        <v>1</v>
      </c>
      <c r="F18" s="21">
        <f>B18*7.02</f>
        <v>17.900999999999996</v>
      </c>
      <c r="G18" s="15">
        <f t="shared" ref="G18:G44" si="3">F18*12*IF(E18=1,Salary1,Salary2)</f>
        <v>226729.99234914343</v>
      </c>
      <c r="H18" s="8"/>
      <c r="I18" s="10">
        <v>1</v>
      </c>
      <c r="J18" s="21">
        <f>B18*3.425</f>
        <v>8.7337499999999988</v>
      </c>
      <c r="K18" s="15">
        <f t="shared" ref="K18:K44" si="4">J18*12*IF(I18=1, Salary1,Salary2)</f>
        <v>110619.68999940403</v>
      </c>
      <c r="M18" t="s">
        <v>63</v>
      </c>
      <c r="N18">
        <f>IFERROR(VLOOKUP(B8,A18:E44,5,FALSE),E44)</f>
        <v>1</v>
      </c>
      <c r="O18">
        <f>ROUND(IFERROR(VLOOKUP(B8,A18:F44,6,FALSE),F44),2)</f>
        <v>18.16</v>
      </c>
      <c r="P18" s="22" t="str">
        <f>TEXT(ROUND(IFERROR(VLOOKUP(B8,A18:G44,7,FALSE),G44),0),"$###,##0")</f>
        <v>$230,017</v>
      </c>
      <c r="Q18" t="str">
        <f>IF(ISBLANK('Student Template'!AA4)=TRUE,"Empty Cell",'Student Template'!AA4)</f>
        <v>Cindy's Current Salary</v>
      </c>
      <c r="R18" t="str">
        <f>IF(Q18=M27,"C","N")</f>
        <v>C</v>
      </c>
    </row>
    <row r="19" spans="1:18">
      <c r="A19" s="11" t="s">
        <v>64</v>
      </c>
      <c r="B19" s="9">
        <f>B18*1.0012</f>
        <v>2.5530599999999999</v>
      </c>
      <c r="E19" s="10">
        <v>2</v>
      </c>
      <c r="F19" s="21">
        <f t="shared" ref="F19:F44" si="5">B19*7.02</f>
        <v>17.922481199999996</v>
      </c>
      <c r="G19" s="15">
        <f t="shared" si="3"/>
        <v>439906.63099870161</v>
      </c>
      <c r="H19" s="8"/>
      <c r="I19" s="10">
        <v>2</v>
      </c>
      <c r="J19" s="21">
        <f>B19*3.425</f>
        <v>8.7442304999999987</v>
      </c>
      <c r="K19" s="15">
        <f t="shared" si="4"/>
        <v>214626.81070805597</v>
      </c>
      <c r="M19" t="s">
        <v>65</v>
      </c>
      <c r="N19">
        <f>IFERROR(VLOOKUP(B9,A18:I44,9,FALSE),$I$44)</f>
        <v>1</v>
      </c>
      <c r="O19" s="75">
        <f>ROUND(IFERROR(VLOOKUP(B9,A18:J44,10,FALSE),J44),2)</f>
        <v>8.73</v>
      </c>
      <c r="P19" s="5" t="str">
        <f>TEXT(ROUND(IFERROR(VLOOKUP(B9,A18:K43,11,FALSE),K44),0),"$###,##0")</f>
        <v>$110,620</v>
      </c>
      <c r="Q19" t="str">
        <f>IF(ISBLANK('Student Template'!AA6)=TRUE,"Empty Cell",'Student Template'!AA6)</f>
        <v>Cindy's Current Salary</v>
      </c>
      <c r="R19" t="str">
        <f>IF(Q19=M28,"C","N")</f>
        <v>C</v>
      </c>
    </row>
    <row r="20" spans="1:18">
      <c r="A20" s="11" t="s">
        <v>20</v>
      </c>
      <c r="B20" s="9">
        <f t="shared" ref="B20:B44" si="6">B19*1.0012</f>
        <v>2.556123672</v>
      </c>
      <c r="E20" s="10">
        <v>1</v>
      </c>
      <c r="F20" s="21">
        <f t="shared" si="5"/>
        <v>17.943988177439998</v>
      </c>
      <c r="G20" s="15">
        <f t="shared" si="3"/>
        <v>227274.47082197038</v>
      </c>
      <c r="H20" s="8"/>
      <c r="I20" s="10">
        <v>1</v>
      </c>
      <c r="J20" s="21">
        <f t="shared" ref="J20:J44" si="7">B20*3.425</f>
        <v>8.7547235766</v>
      </c>
      <c r="K20" s="15">
        <f t="shared" si="4"/>
        <v>110885.33654775622</v>
      </c>
    </row>
    <row r="21" spans="1:18">
      <c r="A21" s="11" t="s">
        <v>66</v>
      </c>
      <c r="B21" s="9">
        <f t="shared" si="6"/>
        <v>2.5591910204064003</v>
      </c>
      <c r="E21" s="10">
        <v>2</v>
      </c>
      <c r="F21" s="21">
        <f t="shared" si="5"/>
        <v>17.965520963252928</v>
      </c>
      <c r="G21" s="15">
        <f t="shared" si="3"/>
        <v>440963.04037864722</v>
      </c>
      <c r="H21" s="8"/>
      <c r="I21" s="10">
        <v>2</v>
      </c>
      <c r="J21" s="21">
        <f t="shared" si="7"/>
        <v>8.7652292448919216</v>
      </c>
      <c r="K21" s="15">
        <f t="shared" si="4"/>
        <v>215142.22411636284</v>
      </c>
      <c r="M21" s="23" t="s">
        <v>67</v>
      </c>
    </row>
    <row r="22" spans="1:18">
      <c r="A22" s="11" t="s">
        <v>68</v>
      </c>
      <c r="B22" s="9">
        <f t="shared" si="6"/>
        <v>2.5622620496308883</v>
      </c>
      <c r="E22" s="10">
        <v>1</v>
      </c>
      <c r="F22" s="21">
        <f t="shared" si="5"/>
        <v>17.987079588408836</v>
      </c>
      <c r="G22" s="15">
        <f t="shared" si="3"/>
        <v>227820.25682718118</v>
      </c>
      <c r="H22" s="8"/>
      <c r="I22" s="10">
        <v>1</v>
      </c>
      <c r="J22" s="21">
        <f t="shared" si="7"/>
        <v>8.7757475199857922</v>
      </c>
      <c r="K22" s="15">
        <f t="shared" si="4"/>
        <v>111151.62103035548</v>
      </c>
      <c r="M22" s="23"/>
    </row>
    <row r="23" spans="1:18">
      <c r="A23" s="11" t="s">
        <v>69</v>
      </c>
      <c r="B23" s="9">
        <f t="shared" si="6"/>
        <v>2.5653367640904454</v>
      </c>
      <c r="E23" s="10">
        <v>2</v>
      </c>
      <c r="F23" s="21">
        <f t="shared" si="5"/>
        <v>18.008664083914926</v>
      </c>
      <c r="G23" s="15">
        <f t="shared" si="3"/>
        <v>442021.98666233424</v>
      </c>
      <c r="H23" s="8"/>
      <c r="I23" s="10">
        <v>2</v>
      </c>
      <c r="J23" s="21">
        <f t="shared" si="7"/>
        <v>8.7862784170097754</v>
      </c>
      <c r="K23" s="15">
        <f t="shared" si="4"/>
        <v>215658.87525904484</v>
      </c>
      <c r="M23" t="s">
        <v>70</v>
      </c>
    </row>
    <row r="24" spans="1:18">
      <c r="A24" s="11" t="s">
        <v>71</v>
      </c>
      <c r="B24" s="9">
        <f t="shared" si="6"/>
        <v>2.5684151682073542</v>
      </c>
      <c r="E24" s="10">
        <v>1</v>
      </c>
      <c r="F24" s="21">
        <f t="shared" si="5"/>
        <v>18.030274480815624</v>
      </c>
      <c r="G24" s="15">
        <f t="shared" si="3"/>
        <v>228367.35350473624</v>
      </c>
      <c r="H24" s="8"/>
      <c r="I24" s="10">
        <v>1</v>
      </c>
      <c r="J24" s="21">
        <f t="shared" si="7"/>
        <v>8.7968219511101875</v>
      </c>
      <c r="K24" s="15">
        <f t="shared" si="4"/>
        <v>111418.54497916262</v>
      </c>
      <c r="M24" t="s">
        <v>72</v>
      </c>
    </row>
    <row r="25" spans="1:18">
      <c r="A25" s="11" t="s">
        <v>73</v>
      </c>
      <c r="B25" s="9">
        <f t="shared" si="6"/>
        <v>2.5714972664092031</v>
      </c>
      <c r="E25" s="10">
        <v>2</v>
      </c>
      <c r="F25" s="21">
        <f t="shared" si="5"/>
        <v>18.051910810192606</v>
      </c>
      <c r="G25" s="15">
        <f t="shared" si="3"/>
        <v>443083.47594198462</v>
      </c>
      <c r="H25" s="8"/>
      <c r="I25" s="10">
        <v>2</v>
      </c>
      <c r="J25" s="21">
        <f t="shared" si="7"/>
        <v>8.8073781374515203</v>
      </c>
      <c r="K25" s="15">
        <f t="shared" si="4"/>
        <v>216176.76710844692</v>
      </c>
    </row>
    <row r="26" spans="1:18">
      <c r="A26" s="11" t="s">
        <v>74</v>
      </c>
      <c r="B26" s="9">
        <f t="shared" si="6"/>
        <v>2.5745830631288942</v>
      </c>
      <c r="E26" s="10">
        <v>1</v>
      </c>
      <c r="F26" s="21">
        <f t="shared" si="5"/>
        <v>18.073573103164836</v>
      </c>
      <c r="G26" s="15">
        <f t="shared" si="3"/>
        <v>228915.76400213668</v>
      </c>
      <c r="H26" s="8"/>
      <c r="I26" s="10">
        <v>1</v>
      </c>
      <c r="J26" s="21">
        <f t="shared" si="7"/>
        <v>8.8179469912164627</v>
      </c>
      <c r="K26" s="15">
        <f t="shared" si="4"/>
        <v>111686.10992981741</v>
      </c>
      <c r="M26" s="23" t="s">
        <v>75</v>
      </c>
    </row>
    <row r="27" spans="1:18">
      <c r="A27" s="11" t="s">
        <v>76</v>
      </c>
      <c r="B27" s="9">
        <f t="shared" si="6"/>
        <v>2.5776725628046493</v>
      </c>
      <c r="E27" s="10">
        <v>2</v>
      </c>
      <c r="F27" s="21">
        <f t="shared" si="5"/>
        <v>18.095261390888638</v>
      </c>
      <c r="G27" s="15">
        <f t="shared" si="3"/>
        <v>444147.51432445087</v>
      </c>
      <c r="H27" s="8"/>
      <c r="I27" s="10">
        <v>2</v>
      </c>
      <c r="J27" s="21">
        <f t="shared" si="7"/>
        <v>8.8285285276059238</v>
      </c>
      <c r="K27" s="15">
        <f t="shared" si="4"/>
        <v>216695.90264405188</v>
      </c>
      <c r="M27" t="str">
        <f>IF(N18=1, "Cindy's Current Salary", "Cindy's Future Salary")</f>
        <v>Cindy's Current Salary</v>
      </c>
    </row>
    <row r="28" spans="1:18">
      <c r="A28" s="11" t="s">
        <v>77</v>
      </c>
      <c r="B28" s="9">
        <f t="shared" si="6"/>
        <v>2.5807657698800153</v>
      </c>
      <c r="E28" s="10">
        <v>1</v>
      </c>
      <c r="F28" s="21">
        <f t="shared" si="5"/>
        <v>18.116975704557706</v>
      </c>
      <c r="G28" s="15">
        <f t="shared" si="3"/>
        <v>229465.49147444207</v>
      </c>
      <c r="H28" s="8"/>
      <c r="I28" s="10">
        <v>1</v>
      </c>
      <c r="J28" s="21">
        <f t="shared" si="7"/>
        <v>8.839122761839052</v>
      </c>
      <c r="K28" s="15">
        <f t="shared" si="4"/>
        <v>111954.3174216473</v>
      </c>
      <c r="M28" t="str">
        <f>IF(N19=1, "Cindy's Current Salary", "Cindy's Future Salary")</f>
        <v>Cindy's Current Salary</v>
      </c>
    </row>
    <row r="29" spans="1:18">
      <c r="A29" s="11" t="s">
        <v>78</v>
      </c>
      <c r="B29" s="9">
        <f t="shared" si="6"/>
        <v>2.5838626888038716</v>
      </c>
      <c r="E29" s="10">
        <v>2</v>
      </c>
      <c r="F29" s="21">
        <f t="shared" si="5"/>
        <v>18.138716075403178</v>
      </c>
      <c r="G29" s="15">
        <f t="shared" si="3"/>
        <v>445214.10793125024</v>
      </c>
      <c r="H29" s="8"/>
      <c r="I29" s="10">
        <v>2</v>
      </c>
      <c r="J29" s="21">
        <f t="shared" si="7"/>
        <v>8.8497297091532605</v>
      </c>
      <c r="K29" s="15">
        <f t="shared" si="4"/>
        <v>217216.28485249751</v>
      </c>
      <c r="M29" t="s">
        <v>72</v>
      </c>
    </row>
    <row r="30" spans="1:18">
      <c r="A30" s="11" t="s">
        <v>79</v>
      </c>
      <c r="B30" s="9">
        <f t="shared" si="6"/>
        <v>2.5869633240304366</v>
      </c>
      <c r="E30" s="10">
        <v>1</v>
      </c>
      <c r="F30" s="21">
        <f t="shared" si="5"/>
        <v>18.160482534693664</v>
      </c>
      <c r="G30" s="15">
        <f t="shared" si="3"/>
        <v>230016.53908428847</v>
      </c>
      <c r="H30" s="8"/>
      <c r="I30" s="10">
        <v>1</v>
      </c>
      <c r="J30" s="21">
        <f t="shared" si="7"/>
        <v>8.8603493848042447</v>
      </c>
      <c r="K30" s="15">
        <f t="shared" si="4"/>
        <v>112223.16899767636</v>
      </c>
    </row>
    <row r="31" spans="1:18">
      <c r="A31" s="11" t="s">
        <v>26</v>
      </c>
      <c r="B31" s="9">
        <f t="shared" si="6"/>
        <v>2.5900676800192732</v>
      </c>
      <c r="E31" s="10">
        <v>2</v>
      </c>
      <c r="F31" s="21">
        <f t="shared" si="5"/>
        <v>18.182275113735297</v>
      </c>
      <c r="G31" s="15">
        <f t="shared" si="3"/>
        <v>446283.26289860078</v>
      </c>
      <c r="H31" s="8"/>
      <c r="I31" s="10">
        <v>2</v>
      </c>
      <c r="J31" s="21">
        <f t="shared" si="7"/>
        <v>8.8709818040660107</v>
      </c>
      <c r="K31" s="15">
        <f t="shared" si="4"/>
        <v>217737.91672759369</v>
      </c>
    </row>
    <row r="32" spans="1:18">
      <c r="A32" s="11" t="s">
        <v>80</v>
      </c>
      <c r="B32" s="9">
        <f t="shared" si="6"/>
        <v>2.5931757612352966</v>
      </c>
      <c r="E32" s="10">
        <v>1</v>
      </c>
      <c r="F32" s="21">
        <f t="shared" si="5"/>
        <v>18.204093843871782</v>
      </c>
      <c r="G32" s="15">
        <f t="shared" si="3"/>
        <v>230568.91000190709</v>
      </c>
      <c r="H32" s="8"/>
      <c r="I32" s="10">
        <v>1</v>
      </c>
      <c r="J32" s="21">
        <f t="shared" si="7"/>
        <v>8.8816269822308911</v>
      </c>
      <c r="K32" s="15">
        <f t="shared" si="4"/>
        <v>112492.66620463417</v>
      </c>
    </row>
    <row r="33" spans="1:11">
      <c r="A33" s="11" t="s">
        <v>81</v>
      </c>
      <c r="B33" s="9">
        <f t="shared" si="6"/>
        <v>2.5962875721487793</v>
      </c>
      <c r="E33" s="10">
        <v>2</v>
      </c>
      <c r="F33" s="21">
        <f t="shared" si="5"/>
        <v>18.225938756484428</v>
      </c>
      <c r="G33" s="15">
        <f t="shared" si="3"/>
        <v>447354.98537745612</v>
      </c>
      <c r="H33" s="8"/>
      <c r="I33" s="10">
        <v>2</v>
      </c>
      <c r="J33" s="21">
        <f t="shared" si="7"/>
        <v>8.8922849346095685</v>
      </c>
      <c r="K33" s="15">
        <f t="shared" si="4"/>
        <v>218260.80127034005</v>
      </c>
    </row>
    <row r="34" spans="1:11">
      <c r="A34" s="11" t="s">
        <v>82</v>
      </c>
      <c r="B34" s="9">
        <f t="shared" si="6"/>
        <v>2.599403117235358</v>
      </c>
      <c r="E34" s="10">
        <v>1</v>
      </c>
      <c r="F34" s="21">
        <f t="shared" si="5"/>
        <v>18.247809882992211</v>
      </c>
      <c r="G34" s="15">
        <f t="shared" si="3"/>
        <v>231122.60740514207</v>
      </c>
      <c r="H34" s="8"/>
      <c r="I34" s="10">
        <v>1</v>
      </c>
      <c r="J34" s="21">
        <f t="shared" si="7"/>
        <v>8.9029556765311</v>
      </c>
      <c r="K34" s="15">
        <f t="shared" si="4"/>
        <v>112762.81059296463</v>
      </c>
    </row>
    <row r="35" spans="1:11">
      <c r="A35" s="11" t="s">
        <v>83</v>
      </c>
      <c r="B35" s="9">
        <f t="shared" si="6"/>
        <v>2.6025224009760408</v>
      </c>
      <c r="E35" s="10">
        <v>2</v>
      </c>
      <c r="F35" s="21">
        <f t="shared" si="5"/>
        <v>18.269707254851806</v>
      </c>
      <c r="G35" s="15">
        <f t="shared" si="3"/>
        <v>448429.28153354104</v>
      </c>
      <c r="H35" s="8"/>
      <c r="I35" s="10">
        <v>2</v>
      </c>
      <c r="J35" s="21">
        <f t="shared" si="7"/>
        <v>8.9136392233429387</v>
      </c>
      <c r="K35" s="15">
        <f t="shared" si="4"/>
        <v>218784.94148894271</v>
      </c>
    </row>
    <row r="36" spans="1:11">
      <c r="A36" s="11" t="s">
        <v>84</v>
      </c>
      <c r="B36" s="9">
        <f t="shared" si="6"/>
        <v>2.6056454278572123</v>
      </c>
      <c r="E36" s="10">
        <v>1</v>
      </c>
      <c r="F36" s="21">
        <f t="shared" si="5"/>
        <v>18.291630903557628</v>
      </c>
      <c r="G36" s="15">
        <f t="shared" si="3"/>
        <v>231677.63447946915</v>
      </c>
      <c r="H36" s="8"/>
      <c r="I36" s="10">
        <v>1</v>
      </c>
      <c r="J36" s="21">
        <f t="shared" si="7"/>
        <v>8.9243355904109514</v>
      </c>
      <c r="K36" s="15">
        <f t="shared" si="4"/>
        <v>113033.60371683503</v>
      </c>
    </row>
    <row r="37" spans="1:11">
      <c r="A37" s="11" t="s">
        <v>85</v>
      </c>
      <c r="B37" s="9">
        <f t="shared" si="6"/>
        <v>2.6087722023706412</v>
      </c>
      <c r="E37" s="10">
        <v>2</v>
      </c>
      <c r="F37" s="21">
        <f t="shared" si="5"/>
        <v>18.313580860641899</v>
      </c>
      <c r="G37" s="15">
        <f t="shared" si="3"/>
        <v>449506.157547387</v>
      </c>
      <c r="H37" s="8"/>
      <c r="I37" s="10">
        <v>2</v>
      </c>
      <c r="J37" s="21">
        <f t="shared" si="7"/>
        <v>8.9350447931194452</v>
      </c>
      <c r="K37" s="15">
        <f t="shared" si="4"/>
        <v>219310.34039883199</v>
      </c>
    </row>
    <row r="38" spans="1:11">
      <c r="A38" s="11" t="s">
        <v>86</v>
      </c>
      <c r="B38" s="9">
        <f t="shared" si="6"/>
        <v>2.6119027290134862</v>
      </c>
      <c r="E38" s="10">
        <v>1</v>
      </c>
      <c r="F38" s="21">
        <f t="shared" si="5"/>
        <v>18.335557157674671</v>
      </c>
      <c r="G38" s="15">
        <f t="shared" si="3"/>
        <v>232233.99441801358</v>
      </c>
      <c r="H38" s="8"/>
      <c r="I38" s="10">
        <v>1</v>
      </c>
      <c r="J38" s="21">
        <f t="shared" si="7"/>
        <v>8.9457668468711891</v>
      </c>
      <c r="K38" s="15">
        <f t="shared" si="4"/>
        <v>113305.0471341448</v>
      </c>
    </row>
    <row r="39" spans="1:11">
      <c r="A39" s="11" t="s">
        <v>87</v>
      </c>
      <c r="B39" s="9">
        <f t="shared" si="6"/>
        <v>2.6150370122883024</v>
      </c>
      <c r="E39" s="10">
        <v>2</v>
      </c>
      <c r="F39" s="21">
        <f t="shared" si="5"/>
        <v>18.357559826263881</v>
      </c>
      <c r="G39" s="15">
        <f t="shared" si="3"/>
        <v>450585.61961436766</v>
      </c>
      <c r="H39" s="8"/>
      <c r="I39" s="10">
        <v>2</v>
      </c>
      <c r="J39" s="21">
        <f t="shared" si="7"/>
        <v>8.9565017670874347</v>
      </c>
      <c r="K39" s="15">
        <f t="shared" si="4"/>
        <v>219837.00102267938</v>
      </c>
    </row>
    <row r="40" spans="1:11">
      <c r="A40" s="11" t="s">
        <v>88</v>
      </c>
      <c r="B40" s="9">
        <f t="shared" si="6"/>
        <v>2.6181750567030488</v>
      </c>
      <c r="E40" s="10">
        <v>1</v>
      </c>
      <c r="F40" s="21">
        <f t="shared" si="5"/>
        <v>18.379588898055403</v>
      </c>
      <c r="G40" s="15">
        <f t="shared" si="3"/>
        <v>232791.69042156884</v>
      </c>
      <c r="H40" s="8"/>
      <c r="I40" s="10">
        <v>1</v>
      </c>
      <c r="J40" s="21">
        <f t="shared" si="7"/>
        <v>8.9672495692079419</v>
      </c>
      <c r="K40" s="15">
        <f t="shared" si="4"/>
        <v>113577.14240653464</v>
      </c>
    </row>
    <row r="41" spans="1:11">
      <c r="A41" s="11" t="s">
        <v>89</v>
      </c>
      <c r="B41" s="9">
        <f t="shared" si="6"/>
        <v>2.6213168667710929</v>
      </c>
      <c r="E41" s="10">
        <v>2</v>
      </c>
      <c r="F41" s="21">
        <f t="shared" si="5"/>
        <v>18.401644404733069</v>
      </c>
      <c r="G41" s="15">
        <f t="shared" si="3"/>
        <v>451667.6739447345</v>
      </c>
      <c r="H41" s="8"/>
      <c r="I41" s="10">
        <v>2</v>
      </c>
      <c r="J41" s="21">
        <f t="shared" si="7"/>
        <v>8.9780102686909924</v>
      </c>
      <c r="K41" s="15">
        <f t="shared" si="4"/>
        <v>220364.92639041535</v>
      </c>
    </row>
    <row r="42" spans="1:11">
      <c r="A42" s="11" t="s">
        <v>90</v>
      </c>
      <c r="B42" s="9">
        <f t="shared" si="6"/>
        <v>2.6244624470112186</v>
      </c>
      <c r="E42" s="10">
        <v>1</v>
      </c>
      <c r="F42" s="21">
        <f t="shared" si="5"/>
        <v>18.423726378018753</v>
      </c>
      <c r="G42" s="15">
        <f t="shared" si="3"/>
        <v>233350.72569861484</v>
      </c>
      <c r="H42" s="8"/>
      <c r="I42" s="10">
        <v>1</v>
      </c>
      <c r="J42" s="21">
        <f t="shared" si="7"/>
        <v>8.9887838810134237</v>
      </c>
      <c r="K42" s="15">
        <f t="shared" si="4"/>
        <v>113849.89109939543</v>
      </c>
    </row>
    <row r="43" spans="1:11">
      <c r="A43" s="11" t="s">
        <v>91</v>
      </c>
      <c r="B43" s="74">
        <f t="shared" si="6"/>
        <v>2.6276118019476322</v>
      </c>
      <c r="E43" s="10">
        <v>2</v>
      </c>
      <c r="F43" s="21">
        <f>B43*7.02</f>
        <v>18.445834849672377</v>
      </c>
      <c r="G43" s="15">
        <f t="shared" si="3"/>
        <v>452752.32676365244</v>
      </c>
      <c r="H43" s="8"/>
      <c r="I43" s="10">
        <v>2</v>
      </c>
      <c r="J43" s="21">
        <f t="shared" si="7"/>
        <v>8.99957042167064</v>
      </c>
      <c r="K43" s="15">
        <f t="shared" si="4"/>
        <v>220894.1195392464</v>
      </c>
    </row>
    <row r="44" spans="1:11">
      <c r="A44" s="73" t="s">
        <v>92</v>
      </c>
      <c r="B44" s="20">
        <f t="shared" si="6"/>
        <v>2.6307649361099696</v>
      </c>
      <c r="E44" s="10">
        <v>1</v>
      </c>
      <c r="F44" s="21">
        <f t="shared" si="5"/>
        <v>18.467969851491986</v>
      </c>
      <c r="G44" s="15">
        <f t="shared" si="3"/>
        <v>233911.10346533661</v>
      </c>
      <c r="I44" s="10">
        <v>1</v>
      </c>
      <c r="J44" s="21">
        <f t="shared" si="7"/>
        <v>9.0103699061766456</v>
      </c>
      <c r="K44" s="15">
        <f t="shared" si="4"/>
        <v>114123.29478187718</v>
      </c>
    </row>
  </sheetData>
  <sheetProtection selectLockedCells="1" selectUnlockedCells="1"/>
  <mergeCells count="7">
    <mergeCell ref="L5:O5"/>
    <mergeCell ref="I16:K16"/>
    <mergeCell ref="A3:C3"/>
    <mergeCell ref="E3:G3"/>
    <mergeCell ref="E5:G5"/>
    <mergeCell ref="E15:K15"/>
    <mergeCell ref="H5:K5"/>
  </mergeCells>
  <phoneticPr fontId="10" type="noConversion"/>
  <pageMargins left="0.7" right="0.7" top="0.75" bottom="0.75" header="0.3" footer="0.3"/>
  <legacyDrawing r:id="rId1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Student Template</vt:lpstr>
      <vt:lpstr>Variables- Admin Use Only</vt:lpstr>
      <vt:lpstr>Name</vt:lpstr>
      <vt:lpstr>Salary1</vt:lpstr>
      <vt:lpstr>Salary2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Jodie Elizabeth Kehaulani Brems</dc:creator>
  <cp:keywords/>
  <dc:description/>
  <cp:lastModifiedBy>kieft Raphter Joly</cp:lastModifiedBy>
  <cp:revision/>
  <dcterms:created xsi:type="dcterms:W3CDTF">2023-07-05T17:24:25Z</dcterms:created>
  <dcterms:modified xsi:type="dcterms:W3CDTF">2025-03-22T21:42:33Z</dcterms:modified>
  <cp:category/>
  <cp:contentStatus/>
</cp:coreProperties>
</file>