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FAD4849B-A70D-4ADB-ACCB-576917A6303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Определ. циклич. частоты колеба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D6" i="1"/>
  <c r="E17" i="1" l="1"/>
  <c r="H7" i="1"/>
  <c r="H8" i="1"/>
  <c r="H9" i="1"/>
  <c r="H10" i="1"/>
  <c r="H13" i="1"/>
  <c r="H12" i="1"/>
  <c r="H11" i="1"/>
  <c r="H16" i="1"/>
  <c r="H15" i="1"/>
  <c r="H14" i="1"/>
  <c r="H6" i="1"/>
  <c r="F7" i="1"/>
  <c r="F8" i="1"/>
  <c r="F9" i="1"/>
  <c r="F10" i="1"/>
  <c r="F11" i="1"/>
  <c r="F12" i="1"/>
  <c r="F13" i="1"/>
  <c r="F14" i="1"/>
  <c r="F15" i="1"/>
  <c r="F16" i="1"/>
  <c r="F6" i="1"/>
  <c r="G8" i="1" l="1"/>
  <c r="J8" i="1" s="1"/>
  <c r="K8" i="1" s="1"/>
  <c r="G16" i="1"/>
  <c r="J16" i="1" s="1"/>
  <c r="K16" i="1" s="1"/>
  <c r="G9" i="1"/>
  <c r="J9" i="1" s="1"/>
  <c r="K9" i="1" s="1"/>
  <c r="G10" i="1"/>
  <c r="J10" i="1" s="1"/>
  <c r="K10" i="1" s="1"/>
  <c r="G12" i="1"/>
  <c r="J12" i="1" s="1"/>
  <c r="K12" i="1" s="1"/>
  <c r="G13" i="1"/>
  <c r="J13" i="1" s="1"/>
  <c r="K13" i="1" s="1"/>
  <c r="G6" i="1"/>
  <c r="J6" i="1" s="1"/>
  <c r="K6" i="1" s="1"/>
  <c r="G14" i="1"/>
  <c r="J14" i="1" s="1"/>
  <c r="K14" i="1" s="1"/>
  <c r="G7" i="1"/>
  <c r="J7" i="1" s="1"/>
  <c r="K7" i="1" s="1"/>
  <c r="G11" i="1"/>
  <c r="J11" i="1" s="1"/>
  <c r="K11" i="1" s="1"/>
  <c r="G15" i="1"/>
  <c r="J15" i="1" s="1"/>
  <c r="K15" i="1" s="1"/>
</calcChain>
</file>

<file path=xl/sharedStrings.xml><?xml version="1.0" encoding="utf-8"?>
<sst xmlns="http://schemas.openxmlformats.org/spreadsheetml/2006/main" count="19" uniqueCount="14">
  <si>
    <t>m, кг</t>
  </si>
  <si>
    <t>k, Н/м</t>
  </si>
  <si>
    <t>№ п/п</t>
  </si>
  <si>
    <t>ꙍ, рад/с</t>
  </si>
  <si>
    <t>ꙍ’, рад/с</t>
  </si>
  <si>
    <r>
      <t>Δx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, м</t>
    </r>
  </si>
  <si>
    <t>Масса груза, кг</t>
  </si>
  <si>
    <t>Абсолютная погрешность ꙍ, рад/с</t>
  </si>
  <si>
    <t>Относительная погрешность ꙍ, %</t>
  </si>
  <si>
    <t>Автор: Мосиеенко Павел</t>
  </si>
  <si>
    <t>Ср. знач.</t>
  </si>
  <si>
    <t>-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</si>
  <si>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, м</t>
    </r>
  </si>
  <si>
    <t>Лабораторная работа№  1. Определение цикличесеской частоты колебания тела на пружине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</si>
</sst>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16" fontId="0" fillId="2" borderId="1" xfId="0" applyNumberForma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'Определ. циклич. частоты колеба'!$F$4</c:f>
              <c:strCache>
                <c:ptCount val="1"/>
                <c:pt idx="0">
                  <c:v>k, Н/м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'Определ. циклич. частоты колеба'!$F$5:$F$16</c15:sqref>
                  </c15:fullRef>
                </c:ext>
              </c:extLst>
              <c:f>'Определ. циклич. частоты колеба'!$F$6:$F$16</c:f>
              <c:numCache>
                <c:formatCode>General</c:formatCode>
                <c:ptCount val="11"/>
                <c:pt idx="0">
                  <c:v>28.000000000000028</c:v>
                </c:pt>
                <c:pt idx="1">
                  <c:v>32.666666666666593</c:v>
                </c:pt>
                <c:pt idx="2">
                  <c:v>21.777777777777814</c:v>
                </c:pt>
                <c:pt idx="3">
                  <c:v>24.499999999999979</c:v>
                </c:pt>
                <c:pt idx="4">
                  <c:v>24.499999999999979</c:v>
                </c:pt>
                <c:pt idx="5">
                  <c:v>28.000000000000028</c:v>
                </c:pt>
                <c:pt idx="6">
                  <c:v>24.499999999999979</c:v>
                </c:pt>
                <c:pt idx="7">
                  <c:v>32.666666666666785</c:v>
                </c:pt>
                <c:pt idx="8">
                  <c:v>21.777777777777725</c:v>
                </c:pt>
                <c:pt idx="9">
                  <c:v>32.666666666666785</c:v>
                </c:pt>
                <c:pt idx="10">
                  <c:v>21.777777777777725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D-4E38-ABCC-9DF2B27AF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189536"/>
        <c:axId val="560102680"/>
      </c:lineChart>
      <c:catAx>
        <c:axId val="37618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0102680"/>
        <c:crosses val="autoZero"/>
        <c:auto val="1"/>
        <c:lblAlgn val="ctr"/>
        <c:lblOffset val="100"/>
        <c:noMultiLvlLbl val="0"/>
      </c:catAx>
      <c:valAx>
        <c:axId val="56010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18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m(Xi)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'Определ. циклич. частоты колеба'!$C$6:$C$16</c:f>
              <c:numCache>
                <c:formatCode>General</c:formatCode>
                <c:ptCount val="11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</c:v>
                </c:pt>
                <c:pt idx="7">
                  <c:v>0.08</c:v>
                </c:pt>
                <c:pt idx="8">
                  <c:v>0.06</c:v>
                </c:pt>
                <c:pt idx="9">
                  <c:v>0.04</c:v>
                </c:pt>
                <c:pt idx="10">
                  <c:v>0.02</c:v>
                </c:pt>
              </c:numCache>
            </c:numRef>
          </c:cat>
          <c:val>
            <c:numRef>
              <c:f>'Определ. циклич. частоты колеба'!$D$5:$D$16</c:f>
              <c:numCache>
                <c:formatCode>General</c:formatCode>
                <c:ptCount val="12"/>
                <c:pt idx="0">
                  <c:v>0</c:v>
                </c:pt>
                <c:pt idx="1">
                  <c:v>6.9999999999999932E-3</c:v>
                </c:pt>
                <c:pt idx="2">
                  <c:v>1.2999999999999999E-2</c:v>
                </c:pt>
                <c:pt idx="3">
                  <c:v>2.1999999999999999E-2</c:v>
                </c:pt>
                <c:pt idx="4">
                  <c:v>0.03</c:v>
                </c:pt>
                <c:pt idx="5">
                  <c:v>3.7999999999999999E-2</c:v>
                </c:pt>
                <c:pt idx="6">
                  <c:v>4.4999999999999998E-2</c:v>
                </c:pt>
                <c:pt idx="7">
                  <c:v>5.2999999999999999E-2</c:v>
                </c:pt>
                <c:pt idx="8">
                  <c:v>5.8999999999999997E-2</c:v>
                </c:pt>
                <c:pt idx="9">
                  <c:v>6.8000000000000005E-2</c:v>
                </c:pt>
                <c:pt idx="10">
                  <c:v>7.3999999999999996E-2</c:v>
                </c:pt>
                <c:pt idx="11">
                  <c:v>8.3000000000000004E-2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9-4C58-89FA-D21FD501B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592768"/>
        <c:axId val="682593096"/>
      </c:lineChart>
      <c:catAx>
        <c:axId val="68259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2593096"/>
        <c:crosses val="autoZero"/>
        <c:auto val="1"/>
        <c:lblAlgn val="ctr"/>
        <c:lblOffset val="100"/>
        <c:noMultiLvlLbl val="0"/>
      </c:catAx>
      <c:valAx>
        <c:axId val="68259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259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17</xdr:row>
      <xdr:rowOff>175260</xdr:rowOff>
    </xdr:from>
    <xdr:to>
      <xdr:col>10</xdr:col>
      <xdr:colOff>2270760</xdr:colOff>
      <xdr:row>31</xdr:row>
      <xdr:rowOff>175260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30AC02B-668A-4052-8F0E-28332F11B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213360</xdr:colOff>
      <xdr:row>18</xdr:row>
      <xdr:rowOff>0</xdr:rowOff>
    </xdr:from>
    <xdr:to>
      <xdr:col>8</xdr:col>
      <xdr:colOff>601980</xdr:colOff>
      <xdr:row>32</xdr:row>
      <xdr:rowOff>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B6268AEA-A4DE-4516-9610-C904CF1FE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0"/>
  <sheetViews>
    <sheetView tabSelected="1" workbookViewId="0"/>
  </sheetViews>
  <sheetFormatPr defaultRowHeight="15" x14ac:dyDescent="0.25"/>
  <cols>
    <col min="2" max="2" width="9.140625" customWidth="1"/>
    <col min="6" max="7" width="11.42578125" bestFit="1" customWidth="1"/>
    <col min="8" max="8" width="11.42578125" customWidth="1"/>
    <col min="9" max="9" width="12.140625" customWidth="1"/>
    <col min="10" max="11" width="33.5703125" customWidth="1"/>
    <col min="12" max="12" width="30" customWidth="1"/>
    <col min="13" max="13" width="8.85546875" customWidth="1"/>
  </cols>
  <sheetData>
    <row r="1" spans="2:11" x14ac:dyDescent="0.25">
      <c r="B1" s="7" t="s">
        <v>13</v>
      </c>
      <c r="C1" s="7"/>
      <c r="D1" s="7"/>
      <c r="E1" s="7"/>
      <c r="F1" s="7"/>
      <c r="G1" s="7"/>
      <c r="H1" s="7"/>
      <c r="I1" s="7"/>
      <c r="J1" s="7"/>
    </row>
    <row r="2" spans="2:11" x14ac:dyDescent="0.25">
      <c r="B2" s="8" t="s">
        <v>9</v>
      </c>
      <c r="C2" s="8"/>
      <c r="D2" s="8"/>
      <c r="E2" s="8"/>
    </row>
    <row r="4" spans="2:11" ht="15" customHeight="1" x14ac:dyDescent="0.25">
      <c r="B4" s="1" t="s">
        <v>2</v>
      </c>
      <c r="C4" s="1" t="s">
        <v>0</v>
      </c>
      <c r="D4" s="6" t="s">
        <v>12</v>
      </c>
      <c r="E4" s="1" t="s">
        <v>5</v>
      </c>
      <c r="F4" s="1" t="s">
        <v>1</v>
      </c>
      <c r="G4" s="2" t="s">
        <v>3</v>
      </c>
      <c r="H4" s="1" t="s">
        <v>4</v>
      </c>
      <c r="J4" s="2" t="s">
        <v>7</v>
      </c>
      <c r="K4" s="4" t="s">
        <v>8</v>
      </c>
    </row>
    <row r="5" spans="2:11" x14ac:dyDescent="0.25">
      <c r="B5" s="1">
        <v>1</v>
      </c>
      <c r="C5" s="1">
        <v>0</v>
      </c>
      <c r="D5" s="6">
        <v>0</v>
      </c>
      <c r="E5" s="1">
        <v>0</v>
      </c>
      <c r="F5" s="1">
        <v>0</v>
      </c>
      <c r="G5" s="1">
        <v>0</v>
      </c>
      <c r="H5" s="1">
        <v>0</v>
      </c>
      <c r="J5" s="4">
        <v>0</v>
      </c>
      <c r="K5" s="4">
        <v>0</v>
      </c>
    </row>
    <row r="6" spans="2:11" x14ac:dyDescent="0.25">
      <c r="B6" s="1">
        <v>2</v>
      </c>
      <c r="C6" s="1">
        <v>0.02</v>
      </c>
      <c r="D6" s="6">
        <f>E5+E6</f>
        <v>6.9999999999999932E-3</v>
      </c>
      <c r="E6" s="1">
        <v>6.9999999999999932E-3</v>
      </c>
      <c r="F6" s="1">
        <f t="shared" ref="F6:F16" si="0">0.02*9.8/$E6</f>
        <v>28.000000000000028</v>
      </c>
      <c r="G6" s="1">
        <f t="shared" ref="G6:G16" si="1">SQRT($F$17/($C6+$B$20))</f>
        <v>29.469072863545126</v>
      </c>
      <c r="H6" s="1">
        <f>2*PI()*20/3.99</f>
        <v>31.494663193882637</v>
      </c>
      <c r="J6" s="4">
        <f>ABS(G6-H6)</f>
        <v>2.0255903303375113</v>
      </c>
      <c r="K6" s="4">
        <f>J6/G6*100</f>
        <v>6.8736140418020373</v>
      </c>
    </row>
    <row r="7" spans="2:11" x14ac:dyDescent="0.25">
      <c r="B7" s="1">
        <v>3</v>
      </c>
      <c r="C7" s="1">
        <v>0.04</v>
      </c>
      <c r="D7" s="6">
        <v>1.2999999999999999E-2</v>
      </c>
      <c r="E7" s="1">
        <v>6.000000000000014E-3</v>
      </c>
      <c r="F7" s="1">
        <f t="shared" si="0"/>
        <v>32.666666666666593</v>
      </c>
      <c r="G7" s="1">
        <f t="shared" si="1"/>
        <v>22.524081720111418</v>
      </c>
      <c r="H7" s="1">
        <f>2*PI()*20/4.82</f>
        <v>26.071308328545999</v>
      </c>
      <c r="J7" s="4">
        <f t="shared" ref="J7:J16" si="2">ABS(G7-H7)</f>
        <v>3.5472266084345812</v>
      </c>
      <c r="K7" s="4">
        <f t="shared" ref="K7:K16" si="3">J7/G7*100</f>
        <v>15.748595891779754</v>
      </c>
    </row>
    <row r="8" spans="2:11" x14ac:dyDescent="0.25">
      <c r="B8" s="1">
        <v>4</v>
      </c>
      <c r="C8" s="1">
        <v>0.06</v>
      </c>
      <c r="D8" s="6">
        <v>2.1999999999999999E-2</v>
      </c>
      <c r="E8" s="1">
        <v>8.9999999999999854E-3</v>
      </c>
      <c r="F8" s="1">
        <f t="shared" si="0"/>
        <v>21.777777777777814</v>
      </c>
      <c r="G8" s="1">
        <f t="shared" si="1"/>
        <v>18.929802225648583</v>
      </c>
      <c r="H8" s="1">
        <f>2*PI()*20/6.43</f>
        <v>19.54334465685719</v>
      </c>
      <c r="J8" s="4">
        <f t="shared" si="2"/>
        <v>0.6135424312086073</v>
      </c>
      <c r="K8" s="4">
        <f t="shared" si="3"/>
        <v>3.2411454905603794</v>
      </c>
    </row>
    <row r="9" spans="2:11" x14ac:dyDescent="0.25">
      <c r="B9" s="1">
        <v>5</v>
      </c>
      <c r="C9" s="1">
        <v>0.08</v>
      </c>
      <c r="D9" s="6">
        <v>0.03</v>
      </c>
      <c r="E9" s="1">
        <v>8.0000000000000071E-3</v>
      </c>
      <c r="F9" s="1">
        <f t="shared" si="0"/>
        <v>24.499999999999979</v>
      </c>
      <c r="G9" s="1">
        <f t="shared" si="1"/>
        <v>16.643002496465719</v>
      </c>
      <c r="H9" s="1">
        <f>2*PI()*20/8.26</f>
        <v>15.213523746197545</v>
      </c>
      <c r="J9" s="4">
        <f t="shared" si="2"/>
        <v>1.4294787502681743</v>
      </c>
      <c r="K9" s="4">
        <f t="shared" si="3"/>
        <v>8.5890676911917563</v>
      </c>
    </row>
    <row r="10" spans="2:11" x14ac:dyDescent="0.25">
      <c r="B10" s="1">
        <v>6</v>
      </c>
      <c r="C10" s="1">
        <v>0.1</v>
      </c>
      <c r="D10" s="6">
        <v>3.7999999999999999E-2</v>
      </c>
      <c r="E10" s="1">
        <v>8.0000000000000071E-3</v>
      </c>
      <c r="F10" s="1">
        <f t="shared" si="0"/>
        <v>24.499999999999979</v>
      </c>
      <c r="G10" s="1">
        <f t="shared" si="1"/>
        <v>15.024733779382917</v>
      </c>
      <c r="H10" s="1">
        <f>2*PI()*20/8.01</f>
        <v>15.688352826915322</v>
      </c>
      <c r="J10" s="4">
        <f t="shared" si="2"/>
        <v>0.6636190475324053</v>
      </c>
      <c r="K10" s="4">
        <f t="shared" si="3"/>
        <v>4.4168439672656943</v>
      </c>
    </row>
    <row r="11" spans="2:11" x14ac:dyDescent="0.25">
      <c r="B11" s="1">
        <v>7</v>
      </c>
      <c r="C11" s="1">
        <v>0.12</v>
      </c>
      <c r="D11" s="6">
        <v>4.4999999999999998E-2</v>
      </c>
      <c r="E11" s="1">
        <v>6.9999999999999932E-3</v>
      </c>
      <c r="F11" s="1">
        <f t="shared" si="0"/>
        <v>28.000000000000028</v>
      </c>
      <c r="G11" s="1">
        <f t="shared" si="1"/>
        <v>13.802096758250338</v>
      </c>
      <c r="H11" s="1">
        <f>2*PI()*20/8.11</f>
        <v>15.494908279111188</v>
      </c>
      <c r="J11" s="4">
        <f t="shared" si="2"/>
        <v>1.6928115208608503</v>
      </c>
      <c r="K11" s="4">
        <f t="shared" si="3"/>
        <v>12.264886636510179</v>
      </c>
    </row>
    <row r="12" spans="2:11" x14ac:dyDescent="0.25">
      <c r="B12" s="1">
        <v>8</v>
      </c>
      <c r="C12" s="1">
        <v>0.1</v>
      </c>
      <c r="D12" s="6">
        <v>5.2999999999999999E-2</v>
      </c>
      <c r="E12" s="1">
        <v>8.0000000000000071E-3</v>
      </c>
      <c r="F12" s="1">
        <f t="shared" si="0"/>
        <v>24.499999999999979</v>
      </c>
      <c r="G12" s="1">
        <f t="shared" si="1"/>
        <v>15.024733779382917</v>
      </c>
      <c r="H12" s="1">
        <f>2*PI()*20/7.87</f>
        <v>15.967434071612672</v>
      </c>
      <c r="J12" s="4">
        <f t="shared" si="2"/>
        <v>0.94270029222975538</v>
      </c>
      <c r="K12" s="4">
        <f t="shared" si="3"/>
        <v>6.2743227671916406</v>
      </c>
    </row>
    <row r="13" spans="2:11" x14ac:dyDescent="0.25">
      <c r="B13" s="1">
        <v>9</v>
      </c>
      <c r="C13" s="1">
        <v>0.08</v>
      </c>
      <c r="D13" s="6">
        <v>5.8999999999999997E-2</v>
      </c>
      <c r="E13" s="1">
        <v>5.9999999999999784E-3</v>
      </c>
      <c r="F13" s="1">
        <f t="shared" si="0"/>
        <v>32.666666666666785</v>
      </c>
      <c r="G13" s="1">
        <f t="shared" si="1"/>
        <v>16.643002496465719</v>
      </c>
      <c r="H13" s="1">
        <f>2*PI()*20/6.13</f>
        <v>20.499788930439106</v>
      </c>
      <c r="J13" s="4">
        <f t="shared" si="2"/>
        <v>3.8567864339733866</v>
      </c>
      <c r="K13" s="4">
        <f t="shared" si="3"/>
        <v>23.173621675490388</v>
      </c>
    </row>
    <row r="14" spans="2:11" x14ac:dyDescent="0.25">
      <c r="B14" s="1">
        <v>10</v>
      </c>
      <c r="C14" s="1">
        <v>0.06</v>
      </c>
      <c r="D14" s="4">
        <v>6.8000000000000005E-2</v>
      </c>
      <c r="E14" s="1">
        <v>9.0000000000000219E-3</v>
      </c>
      <c r="F14" s="1">
        <f t="shared" si="0"/>
        <v>21.777777777777725</v>
      </c>
      <c r="G14" s="1">
        <f t="shared" si="1"/>
        <v>18.929802225648583</v>
      </c>
      <c r="H14" s="1">
        <f>2*PI()*20/6.57</f>
        <v>19.126895912266622</v>
      </c>
      <c r="J14" s="4">
        <f t="shared" si="2"/>
        <v>0.1970936866180395</v>
      </c>
      <c r="K14" s="4">
        <f t="shared" si="3"/>
        <v>1.0411819641252833</v>
      </c>
    </row>
    <row r="15" spans="2:11" ht="15" customHeight="1" x14ac:dyDescent="0.25">
      <c r="B15" s="1">
        <v>11</v>
      </c>
      <c r="C15" s="1">
        <v>0.04</v>
      </c>
      <c r="D15" s="6">
        <v>7.3999999999999996E-2</v>
      </c>
      <c r="E15" s="1">
        <v>5.9999999999999784E-3</v>
      </c>
      <c r="F15" s="1">
        <f t="shared" si="0"/>
        <v>32.666666666666785</v>
      </c>
      <c r="G15" s="1">
        <f t="shared" si="1"/>
        <v>22.524081720111418</v>
      </c>
      <c r="H15" s="1">
        <f>2*PI()*20/4.65</f>
        <v>27.024452934105746</v>
      </c>
      <c r="J15" s="4">
        <f t="shared" si="2"/>
        <v>4.5003712139943275</v>
      </c>
      <c r="K15" s="4">
        <f t="shared" si="3"/>
        <v>19.980264988898583</v>
      </c>
    </row>
    <row r="16" spans="2:11" x14ac:dyDescent="0.25">
      <c r="B16" s="1">
        <v>12</v>
      </c>
      <c r="C16" s="1">
        <v>0.02</v>
      </c>
      <c r="D16" s="6">
        <v>8.3000000000000004E-2</v>
      </c>
      <c r="E16" s="1">
        <v>9.0000000000000219E-3</v>
      </c>
      <c r="F16" s="1">
        <f t="shared" si="0"/>
        <v>21.777777777777725</v>
      </c>
      <c r="G16" s="1">
        <f t="shared" si="1"/>
        <v>29.469072863545126</v>
      </c>
      <c r="H16" s="1">
        <f>2*PI()*20/4.53</f>
        <v>27.740332482029078</v>
      </c>
      <c r="J16" s="4">
        <f t="shared" si="2"/>
        <v>1.7287403815160474</v>
      </c>
      <c r="K16" s="4">
        <f t="shared" si="3"/>
        <v>5.8662869698035021</v>
      </c>
    </row>
    <row r="17" spans="2:11" ht="15" customHeight="1" x14ac:dyDescent="0.25">
      <c r="B17" s="3" t="s">
        <v>10</v>
      </c>
      <c r="C17" s="4" t="s">
        <v>11</v>
      </c>
      <c r="D17" s="4" t="s">
        <v>11</v>
      </c>
      <c r="E17" s="4">
        <f>AVERAGE(E5:E16)</f>
        <v>6.9166666666666673E-3</v>
      </c>
      <c r="F17" s="4">
        <f>AVERAGE(F5:F16)</f>
        <v>24.402777777777782</v>
      </c>
      <c r="G17" s="6" t="s">
        <v>11</v>
      </c>
      <c r="H17" s="4" t="s">
        <v>11</v>
      </c>
      <c r="J17" s="4" t="s">
        <v>11</v>
      </c>
      <c r="K17" s="4" t="s">
        <v>11</v>
      </c>
    </row>
    <row r="19" spans="2:11" ht="30" x14ac:dyDescent="0.25">
      <c r="B19" s="5" t="s">
        <v>6</v>
      </c>
    </row>
    <row r="20" spans="2:11" x14ac:dyDescent="0.25">
      <c r="B20" s="4">
        <v>8.0999999999999996E-3</v>
      </c>
    </row>
  </sheetData>
  <mergeCells count="2">
    <mergeCell ref="B2:E2"/>
    <mergeCell ref="B1:J1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Определ. циклич. частоты колеба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2020-10-10T15:16:28Z</dcterms:modified>
</cp:coreProperties>
</file>