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gpu\computer-modelling-technologies\"/>
    </mc:Choice>
  </mc:AlternateContent>
  <xr:revisionPtr revIDLastSave="0" documentId="13_ncr:1_{1A4516A4-071A-4E44-87B1-3ED462591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адание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1" l="1"/>
  <c r="B38" i="1"/>
  <c r="B55" i="1" s="1"/>
  <c r="C37" i="1"/>
  <c r="B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B5" i="1"/>
  <c r="B8" i="1" s="1"/>
  <c r="C8" i="1" s="1"/>
  <c r="D8" i="1" s="1"/>
  <c r="E8" i="1" s="1"/>
  <c r="F8" i="1" s="1"/>
  <c r="B4" i="1"/>
  <c r="B7" i="1" s="1"/>
  <c r="C7" i="1" s="1"/>
  <c r="D7" i="1" s="1"/>
  <c r="E7" i="1" s="1"/>
  <c r="F7" i="1" s="1"/>
  <c r="F38" i="1" l="1"/>
  <c r="E38" i="1"/>
  <c r="D37" i="1"/>
  <c r="F37" i="1"/>
  <c r="E37" i="1"/>
  <c r="D38" i="1"/>
  <c r="B40" i="1" l="1"/>
  <c r="B45" i="1" s="1"/>
  <c r="B46" i="1"/>
  <c r="B49" i="1" s="1"/>
  <c r="B41" i="1" l="1"/>
  <c r="B51" i="1"/>
  <c r="G23" i="1" l="1"/>
  <c r="H23" i="1" s="1"/>
  <c r="G24" i="1"/>
  <c r="H24" i="1" s="1"/>
  <c r="G25" i="1"/>
  <c r="H25" i="1" s="1"/>
  <c r="G22" i="1"/>
  <c r="H22" i="1" s="1"/>
  <c r="G31" i="1"/>
  <c r="H31" i="1" s="1"/>
  <c r="G34" i="1"/>
  <c r="H34" i="1" s="1"/>
  <c r="G35" i="1"/>
  <c r="H35" i="1" s="1"/>
  <c r="G36" i="1"/>
  <c r="H36" i="1" s="1"/>
  <c r="G27" i="1"/>
  <c r="H27" i="1" s="1"/>
  <c r="H38" i="1" s="1"/>
  <c r="G33" i="1"/>
  <c r="H33" i="1" s="1"/>
  <c r="J33" i="1" s="1"/>
  <c r="G26" i="1"/>
  <c r="H26" i="1" s="1"/>
  <c r="G29" i="1"/>
  <c r="H29" i="1" s="1"/>
  <c r="J29" i="1" s="1"/>
  <c r="G32" i="1"/>
  <c r="H32" i="1" s="1"/>
  <c r="I32" i="1" s="1"/>
  <c r="B56" i="1"/>
  <c r="G28" i="1"/>
  <c r="H28" i="1" s="1"/>
  <c r="G30" i="1"/>
  <c r="H30" i="1" s="1"/>
  <c r="I29" i="1"/>
  <c r="J32" i="1"/>
  <c r="J22" i="1"/>
  <c r="I22" i="1"/>
  <c r="J30" i="1" l="1"/>
  <c r="I30" i="1"/>
  <c r="J34" i="1"/>
  <c r="I34" i="1"/>
  <c r="J36" i="1"/>
  <c r="I36" i="1"/>
  <c r="I28" i="1"/>
  <c r="J28" i="1"/>
  <c r="G38" i="1"/>
  <c r="J31" i="1"/>
  <c r="I31" i="1"/>
  <c r="I33" i="1"/>
  <c r="I35" i="1"/>
  <c r="J35" i="1"/>
  <c r="G37" i="1"/>
  <c r="J26" i="1"/>
  <c r="I26" i="1"/>
  <c r="J25" i="1"/>
  <c r="I25" i="1"/>
  <c r="J24" i="1"/>
  <c r="I24" i="1"/>
  <c r="H37" i="1"/>
  <c r="J27" i="1"/>
  <c r="I27" i="1"/>
  <c r="J23" i="1"/>
  <c r="I23" i="1"/>
  <c r="I38" i="1" l="1"/>
  <c r="J37" i="1"/>
  <c r="B44" i="1" s="1"/>
  <c r="J38" i="1"/>
  <c r="I37" i="1"/>
</calcChain>
</file>

<file path=xl/sharedStrings.xml><?xml version="1.0" encoding="utf-8"?>
<sst xmlns="http://schemas.openxmlformats.org/spreadsheetml/2006/main" count="40" uniqueCount="38">
  <si>
    <t>y</t>
  </si>
  <si>
    <t>x</t>
  </si>
  <si>
    <t>hx</t>
  </si>
  <si>
    <t>hy</t>
  </si>
  <si>
    <t>Границы x</t>
  </si>
  <si>
    <t>Границы y</t>
  </si>
  <si>
    <t>x^2</t>
  </si>
  <si>
    <t>y^2</t>
  </si>
  <si>
    <t>xy</t>
  </si>
  <si>
    <t>y`</t>
  </si>
  <si>
    <t>y-y`</t>
  </si>
  <si>
    <t>(y-y`)^2</t>
  </si>
  <si>
    <t>|(y-y`)/y|</t>
  </si>
  <si>
    <t>Сумма</t>
  </si>
  <si>
    <t>b1</t>
  </si>
  <si>
    <t>При увеличении общей площади квартиры на 1 м кв. стоимость квартиры увеличивается на 0,3018 тыс. у.е.</t>
  </si>
  <si>
    <t>b0</t>
  </si>
  <si>
    <t>Средняя ошибка апроксимации, %</t>
  </si>
  <si>
    <t>Средний коэфицент эластичности</t>
  </si>
  <si>
    <t>Коэфицент корреляции</t>
  </si>
  <si>
    <t>r близок к 1 =&gt; связь близка к линейной</t>
  </si>
  <si>
    <t>k</t>
  </si>
  <si>
    <t>α</t>
  </si>
  <si>
    <t>t расч</t>
  </si>
  <si>
    <t>t кр</t>
  </si>
  <si>
    <t>Fрасч</t>
  </si>
  <si>
    <t>k1</t>
  </si>
  <si>
    <t>k2</t>
  </si>
  <si>
    <t>Fкр</t>
  </si>
  <si>
    <t>xp</t>
  </si>
  <si>
    <t>y`p</t>
  </si>
  <si>
    <t>При общей площади квартиры в 78.8 м*м возможная стоимость квартиры составляет 25,56 тыс. у.е.</t>
  </si>
  <si>
    <t>Ср. знач.</t>
  </si>
  <si>
    <t>Уравнение регрессии имеет вид y = 4,7743 + 0,3018*x</t>
  </si>
  <si>
    <t>t расч &gt; t кр =&gt; гипотеза Н1 =&gt; общая площадь квартир оказывает существенное влияние на стоимость</t>
  </si>
  <si>
    <t>При увеличении площади квартиры на 1 % её стоимость возрастает на 0,806 %</t>
  </si>
  <si>
    <t>Характер расположения точек показывает, что связь между точками выражается линейным уравнением регрессии y'=b0+b1*x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</si>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</sst>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1'!$B$1:$P$1</c:f>
              <c:numCache>
                <c:formatCode>General</c:formatCode>
                <c:ptCount val="15"/>
                <c:pt idx="0">
                  <c:v>13.8</c:v>
                </c:pt>
                <c:pt idx="1">
                  <c:v>13.8</c:v>
                </c:pt>
                <c:pt idx="2">
                  <c:v>14</c:v>
                </c:pt>
                <c:pt idx="3">
                  <c:v>22.5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20.9</c:v>
                </c:pt>
                <c:pt idx="8">
                  <c:v>22</c:v>
                </c:pt>
                <c:pt idx="9">
                  <c:v>21.5</c:v>
                </c:pt>
                <c:pt idx="10">
                  <c:v>32</c:v>
                </c:pt>
                <c:pt idx="11">
                  <c:v>35</c:v>
                </c:pt>
                <c:pt idx="12">
                  <c:v>24</c:v>
                </c:pt>
                <c:pt idx="13">
                  <c:v>37.9</c:v>
                </c:pt>
                <c:pt idx="14">
                  <c:v>27.5</c:v>
                </c:pt>
              </c:numCache>
            </c:numRef>
          </c:xVal>
          <c:yVal>
            <c:numRef>
              <c:f>'Задание 1'!$B$2:$P$2</c:f>
              <c:numCache>
                <c:formatCode>General</c:formatCode>
                <c:ptCount val="15"/>
                <c:pt idx="0">
                  <c:v>33</c:v>
                </c:pt>
                <c:pt idx="1">
                  <c:v>40</c:v>
                </c:pt>
                <c:pt idx="2">
                  <c:v>36</c:v>
                </c:pt>
                <c:pt idx="3">
                  <c:v>60</c:v>
                </c:pt>
                <c:pt idx="4">
                  <c:v>55</c:v>
                </c:pt>
                <c:pt idx="5">
                  <c:v>80</c:v>
                </c:pt>
                <c:pt idx="6">
                  <c:v>95</c:v>
                </c:pt>
                <c:pt idx="7">
                  <c:v>70</c:v>
                </c:pt>
                <c:pt idx="8">
                  <c:v>48</c:v>
                </c:pt>
                <c:pt idx="9">
                  <c:v>53</c:v>
                </c:pt>
                <c:pt idx="10">
                  <c:v>95</c:v>
                </c:pt>
                <c:pt idx="11">
                  <c:v>75</c:v>
                </c:pt>
                <c:pt idx="12">
                  <c:v>63</c:v>
                </c:pt>
                <c:pt idx="13">
                  <c:v>112</c:v>
                </c:pt>
                <c:pt idx="1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F-40D1-89AC-4775C255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509023"/>
        <c:axId val="509321023"/>
      </c:scatterChart>
      <c:valAx>
        <c:axId val="50450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321023"/>
        <c:crosses val="autoZero"/>
        <c:crossBetween val="midCat"/>
      </c:valAx>
      <c:valAx>
        <c:axId val="5093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0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3</xdr:row>
      <xdr:rowOff>102870</xdr:rowOff>
    </xdr:from>
    <xdr:to>
      <xdr:col>14</xdr:col>
      <xdr:colOff>274320</xdr:colOff>
      <xdr:row>18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94D6A-E4C4-430D-AE70-2DBC6D463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A3" sqref="A3"/>
    </sheetView>
  </sheetViews>
  <sheetFormatPr defaultRowHeight="14.4" x14ac:dyDescent="0.3"/>
  <cols>
    <col min="1" max="1" width="15.109375" style="1" customWidth="1"/>
    <col min="2" max="12" width="8.88671875" style="1"/>
    <col min="13" max="13" width="8.88671875" style="1" customWidth="1"/>
    <col min="14" max="16384" width="8.88671875" style="1"/>
  </cols>
  <sheetData>
    <row r="1" spans="1:19" x14ac:dyDescent="0.3">
      <c r="A1" s="15" t="s">
        <v>0</v>
      </c>
      <c r="B1" s="7">
        <v>13.8</v>
      </c>
      <c r="C1" s="7">
        <v>13.8</v>
      </c>
      <c r="D1" s="7">
        <v>14</v>
      </c>
      <c r="E1" s="7">
        <v>22.5</v>
      </c>
      <c r="F1" s="7">
        <v>24</v>
      </c>
      <c r="G1" s="7">
        <v>28</v>
      </c>
      <c r="H1" s="7">
        <v>32</v>
      </c>
      <c r="I1" s="7">
        <v>20.9</v>
      </c>
      <c r="J1" s="7">
        <v>22</v>
      </c>
      <c r="K1" s="7">
        <v>21.5</v>
      </c>
      <c r="L1" s="7">
        <v>32</v>
      </c>
      <c r="M1" s="7">
        <v>35</v>
      </c>
      <c r="N1" s="7">
        <v>24</v>
      </c>
      <c r="O1" s="7">
        <v>37.9</v>
      </c>
      <c r="P1" s="7">
        <v>27.5</v>
      </c>
    </row>
    <row r="2" spans="1:19" x14ac:dyDescent="0.3">
      <c r="A2" s="15" t="s">
        <v>1</v>
      </c>
      <c r="B2" s="7">
        <v>33</v>
      </c>
      <c r="C2" s="7">
        <v>40</v>
      </c>
      <c r="D2" s="7">
        <v>36</v>
      </c>
      <c r="E2" s="7">
        <v>60</v>
      </c>
      <c r="F2" s="7">
        <v>55</v>
      </c>
      <c r="G2" s="7">
        <v>80</v>
      </c>
      <c r="H2" s="7">
        <v>95</v>
      </c>
      <c r="I2" s="7">
        <v>70</v>
      </c>
      <c r="J2" s="7">
        <v>48</v>
      </c>
      <c r="K2" s="7">
        <v>53</v>
      </c>
      <c r="L2" s="7">
        <v>95</v>
      </c>
      <c r="M2" s="7">
        <v>75</v>
      </c>
      <c r="N2" s="7">
        <v>63</v>
      </c>
      <c r="O2" s="7">
        <v>112</v>
      </c>
      <c r="P2" s="7">
        <v>70</v>
      </c>
    </row>
    <row r="4" spans="1:19" x14ac:dyDescent="0.3">
      <c r="A4" s="16" t="s">
        <v>2</v>
      </c>
      <c r="B4" s="4">
        <f>(O2-B2)/5</f>
        <v>15.8</v>
      </c>
    </row>
    <row r="5" spans="1:19" x14ac:dyDescent="0.3">
      <c r="A5" s="16" t="s">
        <v>3</v>
      </c>
      <c r="B5" s="4">
        <f>(O1-B1)/5</f>
        <v>4.8199999999999994</v>
      </c>
    </row>
    <row r="7" spans="1:19" x14ac:dyDescent="0.3">
      <c r="A7" s="16" t="s">
        <v>4</v>
      </c>
      <c r="B7" s="4">
        <f>B2+B4</f>
        <v>48.8</v>
      </c>
      <c r="C7" s="4">
        <f>B7+$B$4</f>
        <v>64.599999999999994</v>
      </c>
      <c r="D7" s="4">
        <f t="shared" ref="D7:F7" si="0">C7+$B$4</f>
        <v>80.399999999999991</v>
      </c>
      <c r="E7" s="4">
        <f t="shared" si="0"/>
        <v>96.199999999999989</v>
      </c>
      <c r="F7" s="4">
        <f t="shared" si="0"/>
        <v>111.99999999999999</v>
      </c>
    </row>
    <row r="8" spans="1:19" ht="14.4" customHeight="1" x14ac:dyDescent="0.3">
      <c r="A8" s="16" t="s">
        <v>5</v>
      </c>
      <c r="B8" s="4">
        <f>B1+B5</f>
        <v>18.62</v>
      </c>
      <c r="C8" s="4">
        <f>B8+$B$5</f>
        <v>23.44</v>
      </c>
      <c r="D8" s="4">
        <f t="shared" ref="D8:F8" si="1">C8+$B$5</f>
        <v>28.26</v>
      </c>
      <c r="E8" s="4">
        <f t="shared" si="1"/>
        <v>33.08</v>
      </c>
      <c r="F8" s="4">
        <f t="shared" si="1"/>
        <v>37.9</v>
      </c>
      <c r="P8"/>
      <c r="Q8" s="11"/>
      <c r="R8" s="11"/>
      <c r="S8" s="11"/>
    </row>
    <row r="9" spans="1:19" ht="15" customHeight="1" x14ac:dyDescent="0.3">
      <c r="P9" s="11"/>
      <c r="Q9" s="11"/>
      <c r="R9" s="11"/>
      <c r="S9" s="11"/>
    </row>
    <row r="10" spans="1:19" ht="15" customHeight="1" x14ac:dyDescent="0.3">
      <c r="P10" s="13" t="s">
        <v>36</v>
      </c>
      <c r="Q10" s="13"/>
      <c r="R10" s="13"/>
      <c r="S10" s="13"/>
    </row>
    <row r="11" spans="1:19" x14ac:dyDescent="0.3">
      <c r="P11" s="13"/>
      <c r="Q11" s="13"/>
      <c r="R11" s="13"/>
      <c r="S11" s="13"/>
    </row>
    <row r="12" spans="1:19" x14ac:dyDescent="0.3">
      <c r="P12" s="13"/>
      <c r="Q12" s="13"/>
      <c r="R12" s="13"/>
      <c r="S12" s="13"/>
    </row>
    <row r="13" spans="1:19" ht="15" customHeight="1" x14ac:dyDescent="0.3">
      <c r="P13" s="13"/>
      <c r="Q13" s="13"/>
      <c r="R13" s="13"/>
      <c r="S13" s="13"/>
    </row>
    <row r="14" spans="1:19" ht="15" customHeight="1" x14ac:dyDescent="0.3">
      <c r="P14" s="11"/>
      <c r="Q14" s="11"/>
      <c r="R14" s="11"/>
      <c r="S14" s="11"/>
    </row>
    <row r="15" spans="1:19" ht="15" customHeight="1" x14ac:dyDescent="0.3">
      <c r="P15"/>
      <c r="Q15"/>
      <c r="R15"/>
    </row>
    <row r="16" spans="1:19" ht="15" customHeight="1" x14ac:dyDescent="0.3"/>
    <row r="17" spans="1:10" ht="15" customHeight="1" x14ac:dyDescent="0.3"/>
    <row r="18" spans="1:10" ht="15" customHeight="1" x14ac:dyDescent="0.3"/>
    <row r="19" spans="1:10" ht="15.6" customHeight="1" x14ac:dyDescent="0.3"/>
    <row r="20" spans="1:10" ht="15" customHeight="1" x14ac:dyDescent="0.3"/>
    <row r="21" spans="1:10" ht="15" customHeight="1" x14ac:dyDescent="0.3">
      <c r="A21" s="3" t="s">
        <v>37</v>
      </c>
      <c r="B21" s="3" t="s">
        <v>1</v>
      </c>
      <c r="C21" s="3" t="s">
        <v>0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</row>
    <row r="22" spans="1:10" x14ac:dyDescent="0.3">
      <c r="A22" s="3">
        <v>1</v>
      </c>
      <c r="B22" s="7">
        <v>33</v>
      </c>
      <c r="C22" s="7">
        <v>13.8</v>
      </c>
      <c r="D22" s="9">
        <f>B22^2</f>
        <v>1089</v>
      </c>
      <c r="E22" s="9">
        <f>C22^2</f>
        <v>190.44000000000003</v>
      </c>
      <c r="F22" s="9">
        <f>B22*C22</f>
        <v>455.40000000000003</v>
      </c>
      <c r="G22" s="9">
        <f t="shared" ref="G22:G36" si="2">$B$41+$B$40*B22</f>
        <v>14.734120603015054</v>
      </c>
      <c r="H22" s="9">
        <f>C22-G22</f>
        <v>-0.93412060301505306</v>
      </c>
      <c r="I22" s="9">
        <f>H22^2</f>
        <v>0.87258130097720632</v>
      </c>
      <c r="J22" s="9">
        <f>ABS(H22/C22)</f>
        <v>6.7689898769206738E-2</v>
      </c>
    </row>
    <row r="23" spans="1:10" x14ac:dyDescent="0.3">
      <c r="A23" s="3">
        <v>2</v>
      </c>
      <c r="B23" s="7">
        <v>40</v>
      </c>
      <c r="C23" s="7">
        <v>13.8</v>
      </c>
      <c r="D23" s="9">
        <f t="shared" ref="D23:E36" si="3">B23^2</f>
        <v>1600</v>
      </c>
      <c r="E23" s="9">
        <f t="shared" si="3"/>
        <v>190.44000000000003</v>
      </c>
      <c r="F23" s="9">
        <f t="shared" ref="F23:F36" si="4">B23*C23</f>
        <v>552</v>
      </c>
      <c r="G23" s="9">
        <f t="shared" si="2"/>
        <v>16.846809045226113</v>
      </c>
      <c r="H23" s="9">
        <f t="shared" ref="H23:H36" si="5">C23-G23</f>
        <v>-3.0468090452261123</v>
      </c>
      <c r="I23" s="9">
        <f t="shared" ref="I23:I36" si="6">H23^2</f>
        <v>9.2830453580716537</v>
      </c>
      <c r="J23" s="9">
        <f t="shared" ref="J23:J36" si="7">ABS(H23/C23)</f>
        <v>0.22078326414681973</v>
      </c>
    </row>
    <row r="24" spans="1:10" x14ac:dyDescent="0.3">
      <c r="A24" s="3">
        <v>3</v>
      </c>
      <c r="B24" s="7">
        <v>36</v>
      </c>
      <c r="C24" s="7">
        <v>14</v>
      </c>
      <c r="D24" s="9">
        <f t="shared" si="3"/>
        <v>1296</v>
      </c>
      <c r="E24" s="9">
        <f t="shared" si="3"/>
        <v>196</v>
      </c>
      <c r="F24" s="9">
        <f t="shared" si="4"/>
        <v>504</v>
      </c>
      <c r="G24" s="9">
        <f t="shared" si="2"/>
        <v>15.639558506819792</v>
      </c>
      <c r="H24" s="9">
        <f t="shared" si="5"/>
        <v>-1.6395585068197924</v>
      </c>
      <c r="I24" s="9">
        <f t="shared" si="6"/>
        <v>2.6881520972851471</v>
      </c>
      <c r="J24" s="9">
        <f t="shared" si="7"/>
        <v>0.11711132191569947</v>
      </c>
    </row>
    <row r="25" spans="1:10" x14ac:dyDescent="0.3">
      <c r="A25" s="3">
        <v>4</v>
      </c>
      <c r="B25" s="7">
        <v>60</v>
      </c>
      <c r="C25" s="7">
        <v>22.5</v>
      </c>
      <c r="D25" s="9">
        <f t="shared" si="3"/>
        <v>3600</v>
      </c>
      <c r="E25" s="9">
        <f t="shared" si="3"/>
        <v>506.25</v>
      </c>
      <c r="F25" s="9">
        <f t="shared" si="4"/>
        <v>1350</v>
      </c>
      <c r="G25" s="9">
        <f t="shared" si="2"/>
        <v>22.883061737257709</v>
      </c>
      <c r="H25" s="9">
        <f t="shared" si="5"/>
        <v>-0.38306173725770876</v>
      </c>
      <c r="I25" s="9">
        <f t="shared" si="6"/>
        <v>0.1467362945508939</v>
      </c>
      <c r="J25" s="9">
        <f t="shared" si="7"/>
        <v>1.7024966100342612E-2</v>
      </c>
    </row>
    <row r="26" spans="1:10" x14ac:dyDescent="0.3">
      <c r="A26" s="3">
        <v>5</v>
      </c>
      <c r="B26" s="7">
        <v>55</v>
      </c>
      <c r="C26" s="7">
        <v>24</v>
      </c>
      <c r="D26" s="9">
        <f t="shared" si="3"/>
        <v>3025</v>
      </c>
      <c r="E26" s="9">
        <f t="shared" si="3"/>
        <v>576</v>
      </c>
      <c r="F26" s="9">
        <f t="shared" si="4"/>
        <v>1320</v>
      </c>
      <c r="G26" s="9">
        <f t="shared" si="2"/>
        <v>21.37399856424981</v>
      </c>
      <c r="H26" s="9">
        <f t="shared" si="5"/>
        <v>2.6260014357501902</v>
      </c>
      <c r="I26" s="9">
        <f t="shared" si="6"/>
        <v>6.8958835405620604</v>
      </c>
      <c r="J26" s="9">
        <f t="shared" si="7"/>
        <v>0.10941672648959126</v>
      </c>
    </row>
    <row r="27" spans="1:10" x14ac:dyDescent="0.3">
      <c r="A27" s="3">
        <v>6</v>
      </c>
      <c r="B27" s="7">
        <v>80</v>
      </c>
      <c r="C27" s="7">
        <v>28</v>
      </c>
      <c r="D27" s="9">
        <f t="shared" si="3"/>
        <v>6400</v>
      </c>
      <c r="E27" s="9">
        <f t="shared" si="3"/>
        <v>784</v>
      </c>
      <c r="F27" s="9">
        <f t="shared" si="4"/>
        <v>2240</v>
      </c>
      <c r="G27" s="9">
        <f t="shared" si="2"/>
        <v>28.919314429289308</v>
      </c>
      <c r="H27" s="9">
        <f t="shared" si="5"/>
        <v>-0.91931442928930807</v>
      </c>
      <c r="I27" s="9">
        <f t="shared" si="6"/>
        <v>0.84513901989952622</v>
      </c>
      <c r="J27" s="9">
        <f t="shared" si="7"/>
        <v>3.2832658188903859E-2</v>
      </c>
    </row>
    <row r="28" spans="1:10" x14ac:dyDescent="0.3">
      <c r="A28" s="3">
        <v>7</v>
      </c>
      <c r="B28" s="7">
        <v>95</v>
      </c>
      <c r="C28" s="7">
        <v>32</v>
      </c>
      <c r="D28" s="9">
        <f t="shared" si="3"/>
        <v>9025</v>
      </c>
      <c r="E28" s="9">
        <f t="shared" si="3"/>
        <v>1024</v>
      </c>
      <c r="F28" s="9">
        <f t="shared" si="4"/>
        <v>3040</v>
      </c>
      <c r="G28" s="9">
        <f t="shared" si="2"/>
        <v>33.446503948313008</v>
      </c>
      <c r="H28" s="9">
        <f t="shared" si="5"/>
        <v>-1.4465039483130084</v>
      </c>
      <c r="I28" s="9">
        <f t="shared" si="6"/>
        <v>2.0923736724851225</v>
      </c>
      <c r="J28" s="9">
        <f t="shared" si="7"/>
        <v>4.5203248384781514E-2</v>
      </c>
    </row>
    <row r="29" spans="1:10" x14ac:dyDescent="0.3">
      <c r="A29" s="3">
        <v>8</v>
      </c>
      <c r="B29" s="7">
        <v>70</v>
      </c>
      <c r="C29" s="7">
        <v>20.9</v>
      </c>
      <c r="D29" s="9">
        <f t="shared" si="3"/>
        <v>4900</v>
      </c>
      <c r="E29" s="9">
        <f t="shared" si="3"/>
        <v>436.80999999999995</v>
      </c>
      <c r="F29" s="9">
        <f t="shared" si="4"/>
        <v>1463</v>
      </c>
      <c r="G29" s="9">
        <f t="shared" si="2"/>
        <v>25.90118808327351</v>
      </c>
      <c r="H29" s="9">
        <f t="shared" si="5"/>
        <v>-5.0011880832735116</v>
      </c>
      <c r="I29" s="9">
        <f t="shared" si="6"/>
        <v>25.011882244276983</v>
      </c>
      <c r="J29" s="9">
        <f t="shared" si="7"/>
        <v>0.23929129585040726</v>
      </c>
    </row>
    <row r="30" spans="1:10" x14ac:dyDescent="0.3">
      <c r="A30" s="3">
        <v>9</v>
      </c>
      <c r="B30" s="7">
        <v>48</v>
      </c>
      <c r="C30" s="7">
        <v>22</v>
      </c>
      <c r="D30" s="9">
        <f t="shared" si="3"/>
        <v>2304</v>
      </c>
      <c r="E30" s="9">
        <f t="shared" si="3"/>
        <v>484</v>
      </c>
      <c r="F30" s="9">
        <f t="shared" si="4"/>
        <v>1056</v>
      </c>
      <c r="G30" s="9">
        <f t="shared" si="2"/>
        <v>19.261310122038751</v>
      </c>
      <c r="H30" s="9">
        <f t="shared" si="5"/>
        <v>2.7386898779612494</v>
      </c>
      <c r="I30" s="9">
        <f t="shared" si="6"/>
        <v>7.5004222476474034</v>
      </c>
      <c r="J30" s="9">
        <f t="shared" si="7"/>
        <v>0.12448590354369315</v>
      </c>
    </row>
    <row r="31" spans="1:10" x14ac:dyDescent="0.3">
      <c r="A31" s="3">
        <v>10</v>
      </c>
      <c r="B31" s="7">
        <v>53</v>
      </c>
      <c r="C31" s="7">
        <v>21.5</v>
      </c>
      <c r="D31" s="9">
        <f t="shared" si="3"/>
        <v>2809</v>
      </c>
      <c r="E31" s="9">
        <f t="shared" si="3"/>
        <v>462.25</v>
      </c>
      <c r="F31" s="9">
        <f t="shared" si="4"/>
        <v>1139.5</v>
      </c>
      <c r="G31" s="9">
        <f t="shared" si="2"/>
        <v>20.770373295046653</v>
      </c>
      <c r="H31" s="9">
        <f t="shared" si="5"/>
        <v>0.72962670495334692</v>
      </c>
      <c r="I31" s="9">
        <f t="shared" si="6"/>
        <v>0.53235512858107836</v>
      </c>
      <c r="J31" s="9">
        <f t="shared" si="7"/>
        <v>3.3936125811783575E-2</v>
      </c>
    </row>
    <row r="32" spans="1:10" x14ac:dyDescent="0.3">
      <c r="A32" s="3">
        <v>11</v>
      </c>
      <c r="B32" s="7">
        <v>95</v>
      </c>
      <c r="C32" s="7">
        <v>32</v>
      </c>
      <c r="D32" s="9">
        <f t="shared" si="3"/>
        <v>9025</v>
      </c>
      <c r="E32" s="9">
        <f t="shared" si="3"/>
        <v>1024</v>
      </c>
      <c r="F32" s="9">
        <f t="shared" si="4"/>
        <v>3040</v>
      </c>
      <c r="G32" s="9">
        <f t="shared" si="2"/>
        <v>33.446503948313008</v>
      </c>
      <c r="H32" s="9">
        <f t="shared" si="5"/>
        <v>-1.4465039483130084</v>
      </c>
      <c r="I32" s="9">
        <f t="shared" si="6"/>
        <v>2.0923736724851225</v>
      </c>
      <c r="J32" s="9">
        <f t="shared" si="7"/>
        <v>4.5203248384781514E-2</v>
      </c>
    </row>
    <row r="33" spans="1:13" x14ac:dyDescent="0.3">
      <c r="A33" s="3">
        <v>12</v>
      </c>
      <c r="B33" s="7">
        <v>75</v>
      </c>
      <c r="C33" s="7">
        <v>35</v>
      </c>
      <c r="D33" s="9">
        <f t="shared" si="3"/>
        <v>5625</v>
      </c>
      <c r="E33" s="9">
        <f t="shared" si="3"/>
        <v>1225</v>
      </c>
      <c r="F33" s="9">
        <f t="shared" si="4"/>
        <v>2625</v>
      </c>
      <c r="G33" s="9">
        <f t="shared" si="2"/>
        <v>27.410251256281409</v>
      </c>
      <c r="H33" s="9">
        <f t="shared" si="5"/>
        <v>7.5897487437185909</v>
      </c>
      <c r="I33" s="9">
        <f t="shared" si="6"/>
        <v>57.604285992777932</v>
      </c>
      <c r="J33" s="9">
        <f t="shared" si="7"/>
        <v>0.21684996410624546</v>
      </c>
    </row>
    <row r="34" spans="1:13" x14ac:dyDescent="0.3">
      <c r="A34" s="3">
        <v>13</v>
      </c>
      <c r="B34" s="7">
        <v>63</v>
      </c>
      <c r="C34" s="7">
        <v>24</v>
      </c>
      <c r="D34" s="9">
        <f t="shared" si="3"/>
        <v>3969</v>
      </c>
      <c r="E34" s="9">
        <f t="shared" si="3"/>
        <v>576</v>
      </c>
      <c r="F34" s="9">
        <f t="shared" si="4"/>
        <v>1512</v>
      </c>
      <c r="G34" s="9">
        <f t="shared" si="2"/>
        <v>23.788499641062451</v>
      </c>
      <c r="H34" s="9">
        <f t="shared" si="5"/>
        <v>0.21150035893754904</v>
      </c>
      <c r="I34" s="9">
        <f t="shared" si="6"/>
        <v>4.473240183071208E-2</v>
      </c>
      <c r="J34" s="9">
        <f t="shared" si="7"/>
        <v>8.8125149557312099E-3</v>
      </c>
    </row>
    <row r="35" spans="1:13" x14ac:dyDescent="0.3">
      <c r="A35" s="3">
        <v>14</v>
      </c>
      <c r="B35" s="7">
        <v>112</v>
      </c>
      <c r="C35" s="7">
        <v>37.9</v>
      </c>
      <c r="D35" s="9">
        <f t="shared" si="3"/>
        <v>12544</v>
      </c>
      <c r="E35" s="9">
        <f t="shared" si="3"/>
        <v>1436.4099999999999</v>
      </c>
      <c r="F35" s="9">
        <f t="shared" si="4"/>
        <v>4244.8</v>
      </c>
      <c r="G35" s="9">
        <f t="shared" si="2"/>
        <v>38.577318736539866</v>
      </c>
      <c r="H35" s="9">
        <f t="shared" si="5"/>
        <v>-0.67731873653986696</v>
      </c>
      <c r="I35" s="9">
        <f t="shared" si="6"/>
        <v>0.45876067086796174</v>
      </c>
      <c r="J35" s="9">
        <f t="shared" si="7"/>
        <v>1.7871206768861926E-2</v>
      </c>
    </row>
    <row r="36" spans="1:13" x14ac:dyDescent="0.3">
      <c r="A36" s="3">
        <v>15</v>
      </c>
      <c r="B36" s="7">
        <v>70</v>
      </c>
      <c r="C36" s="7">
        <v>27.5</v>
      </c>
      <c r="D36" s="9">
        <f t="shared" si="3"/>
        <v>4900</v>
      </c>
      <c r="E36" s="9">
        <f t="shared" si="3"/>
        <v>756.25</v>
      </c>
      <c r="F36" s="9">
        <f t="shared" si="4"/>
        <v>1925</v>
      </c>
      <c r="G36" s="9">
        <f t="shared" si="2"/>
        <v>25.90118808327351</v>
      </c>
      <c r="H36" s="9">
        <f t="shared" si="5"/>
        <v>1.5988119167264898</v>
      </c>
      <c r="I36" s="9">
        <f t="shared" si="6"/>
        <v>2.5561995450666322</v>
      </c>
      <c r="J36" s="9">
        <f t="shared" si="7"/>
        <v>5.8138615153690537E-2</v>
      </c>
    </row>
    <row r="37" spans="1:13" x14ac:dyDescent="0.3">
      <c r="A37" s="5" t="s">
        <v>13</v>
      </c>
      <c r="B37" s="9">
        <f>SUM(B22:B36)</f>
        <v>985</v>
      </c>
      <c r="C37" s="9">
        <f t="shared" ref="C37:J37" si="8">SUM(C22:C36)</f>
        <v>368.9</v>
      </c>
      <c r="D37" s="9">
        <f t="shared" si="8"/>
        <v>72111</v>
      </c>
      <c r="E37" s="9">
        <f t="shared" si="8"/>
        <v>9867.85</v>
      </c>
      <c r="F37" s="9">
        <f t="shared" si="8"/>
        <v>26466.7</v>
      </c>
      <c r="G37" s="9">
        <f t="shared" si="8"/>
        <v>368.9</v>
      </c>
      <c r="H37" s="9">
        <f t="shared" si="8"/>
        <v>4.6185277824406512E-14</v>
      </c>
      <c r="I37" s="9">
        <f t="shared" si="8"/>
        <v>118.62492318736545</v>
      </c>
      <c r="J37" s="9">
        <f t="shared" si="8"/>
        <v>1.35465095857054</v>
      </c>
    </row>
    <row r="38" spans="1:13" x14ac:dyDescent="0.3">
      <c r="A38" s="5" t="s">
        <v>32</v>
      </c>
      <c r="B38" s="9">
        <f>AVERAGE(B22:B36)</f>
        <v>65.666666666666671</v>
      </c>
      <c r="C38" s="9">
        <f t="shared" ref="C38:J38" si="9">AVERAGE(C22:C36)</f>
        <v>24.59333333333333</v>
      </c>
      <c r="D38" s="9">
        <f t="shared" si="9"/>
        <v>4807.3999999999996</v>
      </c>
      <c r="E38" s="9">
        <f t="shared" si="9"/>
        <v>657.85666666666668</v>
      </c>
      <c r="F38" s="9">
        <f t="shared" si="9"/>
        <v>1764.4466666666667</v>
      </c>
      <c r="G38" s="9">
        <f t="shared" si="9"/>
        <v>24.59333333333333</v>
      </c>
      <c r="H38" s="9">
        <f t="shared" si="9"/>
        <v>3.0790185216271009E-15</v>
      </c>
      <c r="I38" s="9">
        <f t="shared" si="9"/>
        <v>7.9083282124910301</v>
      </c>
      <c r="J38" s="9">
        <f t="shared" si="9"/>
        <v>9.031006390470267E-2</v>
      </c>
    </row>
    <row r="40" spans="1:13" ht="14.4" customHeight="1" x14ac:dyDescent="0.3">
      <c r="A40" s="16" t="s">
        <v>14</v>
      </c>
      <c r="B40" s="2">
        <f>(F38-B38*C38)/(D38-B38*B38)</f>
        <v>0.30181263460157987</v>
      </c>
      <c r="D40" s="13" t="s">
        <v>33</v>
      </c>
      <c r="E40" s="13"/>
      <c r="F40" s="13"/>
      <c r="H40" s="14" t="s">
        <v>15</v>
      </c>
      <c r="I40" s="14"/>
      <c r="J40" s="14"/>
      <c r="K40" s="14"/>
      <c r="L40" s="14"/>
      <c r="M40" s="14"/>
    </row>
    <row r="41" spans="1:13" x14ac:dyDescent="0.3">
      <c r="A41" s="16" t="s">
        <v>16</v>
      </c>
      <c r="B41" s="2">
        <f>C38-B40*B38</f>
        <v>4.7743036611629179</v>
      </c>
      <c r="D41" s="13"/>
      <c r="E41" s="13"/>
      <c r="F41" s="13"/>
      <c r="H41" s="14"/>
      <c r="I41" s="14"/>
      <c r="J41" s="14"/>
      <c r="K41" s="14"/>
      <c r="L41" s="14"/>
      <c r="M41" s="14"/>
    </row>
    <row r="42" spans="1:13" x14ac:dyDescent="0.3">
      <c r="D42" s="10"/>
      <c r="E42" s="10"/>
      <c r="F42" s="10"/>
      <c r="H42"/>
      <c r="I42" s="12"/>
      <c r="J42" s="12"/>
      <c r="K42" s="12"/>
      <c r="L42" s="12"/>
      <c r="M42" s="12"/>
    </row>
    <row r="44" spans="1:13" ht="60" customHeight="1" x14ac:dyDescent="0.3">
      <c r="A44" s="17" t="s">
        <v>17</v>
      </c>
      <c r="B44" s="9">
        <f>(1/A36)*J37*100</f>
        <v>9.0310063904702673</v>
      </c>
    </row>
    <row r="45" spans="1:13" ht="43.2" x14ac:dyDescent="0.3">
      <c r="A45" s="17" t="s">
        <v>18</v>
      </c>
      <c r="B45" s="9">
        <f>B40*(B38/C38)</f>
        <v>0.80587000564531375</v>
      </c>
      <c r="D45" s="19" t="s">
        <v>35</v>
      </c>
      <c r="E45" s="19"/>
      <c r="F45" s="19"/>
      <c r="G45" s="19"/>
      <c r="H45" s="19"/>
      <c r="I45" s="19"/>
      <c r="J45" s="19"/>
      <c r="K45" s="19"/>
    </row>
    <row r="46" spans="1:13" ht="28.8" x14ac:dyDescent="0.3">
      <c r="A46" s="17" t="s">
        <v>19</v>
      </c>
      <c r="B46" s="9">
        <f>(F38-B38*C38)/(SQRT(D38-B38*B38)*SQRT(E38-C38*C38))</f>
        <v>0.92241831519871587</v>
      </c>
      <c r="D46" s="19" t="s">
        <v>20</v>
      </c>
      <c r="E46" s="19"/>
      <c r="F46" s="19"/>
      <c r="G46" s="19"/>
      <c r="H46" s="19"/>
    </row>
    <row r="47" spans="1:13" x14ac:dyDescent="0.3">
      <c r="A47" s="16" t="s">
        <v>21</v>
      </c>
      <c r="B47" s="9">
        <v>13</v>
      </c>
    </row>
    <row r="48" spans="1:13" x14ac:dyDescent="0.3">
      <c r="A48" s="18" t="s">
        <v>22</v>
      </c>
      <c r="B48" s="9">
        <v>0.05</v>
      </c>
    </row>
    <row r="49" spans="1:14" x14ac:dyDescent="0.3">
      <c r="A49" s="16" t="s">
        <v>23</v>
      </c>
      <c r="B49" s="9">
        <f>ABS(B46)/SQRT((1-B46*B46)/B47)</f>
        <v>8.6118417889447514</v>
      </c>
    </row>
    <row r="50" spans="1:14" x14ac:dyDescent="0.3">
      <c r="A50" s="16" t="s">
        <v>24</v>
      </c>
      <c r="B50" s="9">
        <v>2.16</v>
      </c>
      <c r="D50" s="19" t="s">
        <v>34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3">
      <c r="A51" s="16" t="s">
        <v>25</v>
      </c>
      <c r="B51" s="9">
        <f>(B46*B46)/(1-B46*B46)*B47</f>
        <v>74.163818997815142</v>
      </c>
      <c r="D51" s="6"/>
      <c r="E51" s="8"/>
      <c r="F51" s="8"/>
      <c r="G51" s="8"/>
      <c r="H51" s="8"/>
      <c r="I51" s="8"/>
      <c r="J51" s="8"/>
      <c r="K51" s="8"/>
      <c r="L51" s="8"/>
      <c r="M51" s="8"/>
    </row>
    <row r="52" spans="1:14" x14ac:dyDescent="0.3">
      <c r="A52" s="16" t="s">
        <v>26</v>
      </c>
      <c r="B52" s="9">
        <v>1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4" x14ac:dyDescent="0.3">
      <c r="A53" s="16" t="s">
        <v>27</v>
      </c>
      <c r="B53" s="9">
        <v>13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x14ac:dyDescent="0.3">
      <c r="A54" s="16" t="s">
        <v>28</v>
      </c>
      <c r="B54" s="9">
        <v>4.67</v>
      </c>
      <c r="E54" s="6"/>
      <c r="F54" s="6"/>
      <c r="G54" s="6"/>
      <c r="H54" s="6"/>
      <c r="I54" s="6"/>
      <c r="J54" s="6"/>
      <c r="K54" s="6"/>
      <c r="L54" s="6"/>
      <c r="M54" s="6"/>
    </row>
    <row r="55" spans="1:14" x14ac:dyDescent="0.3">
      <c r="A55" s="16" t="s">
        <v>29</v>
      </c>
      <c r="B55" s="9">
        <f>B38*1.2</f>
        <v>78.8</v>
      </c>
      <c r="D55" s="6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3">
      <c r="A56" s="16" t="s">
        <v>30</v>
      </c>
      <c r="B56" s="9">
        <f>B41+B40*B55</f>
        <v>28.557139267767411</v>
      </c>
      <c r="D56" s="19" t="s">
        <v>31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x14ac:dyDescent="0.3">
      <c r="E57" s="6"/>
      <c r="F57" s="6"/>
      <c r="G57" s="6"/>
      <c r="H57" s="6"/>
      <c r="I57" s="6"/>
      <c r="J57" s="6"/>
      <c r="K57" s="6"/>
      <c r="L57" s="6"/>
      <c r="M57" s="6"/>
    </row>
    <row r="58" spans="1:14" x14ac:dyDescent="0.3"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4" x14ac:dyDescent="0.3"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4" x14ac:dyDescent="0.3"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4" x14ac:dyDescent="0.3"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3">
      <c r="D62" s="6"/>
      <c r="E62" s="6"/>
      <c r="F62" s="6"/>
      <c r="G62" s="6"/>
      <c r="H62" s="6"/>
      <c r="I62" s="6"/>
      <c r="J62" s="6"/>
      <c r="K62" s="6"/>
      <c r="L62" s="6"/>
      <c r="M62" s="6"/>
    </row>
  </sheetData>
  <mergeCells count="7">
    <mergeCell ref="P10:S13"/>
    <mergeCell ref="D45:K45"/>
    <mergeCell ref="D46:H46"/>
    <mergeCell ref="D50:N50"/>
    <mergeCell ref="D56:N56"/>
    <mergeCell ref="D40:F41"/>
    <mergeCell ref="H40:M41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2020-06-02T19:06:24Z</dcterms:modified>
</cp:coreProperties>
</file>