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leed-PC\YandexDisk\University\data-analysis\"/>
    </mc:Choice>
  </mc:AlternateContent>
  <xr:revisionPtr revIDLastSave="0" documentId="13_ncr:1_{D509AC5D-0F44-4951-9E89-AFAC40714F06}" xr6:coauthVersionLast="45" xr6:coauthVersionMax="45" xr10:uidLastSave="{00000000-0000-0000-0000-000000000000}"/>
  <bookViews>
    <workbookView xWindow="-120" yWindow="-120" windowWidth="29040" windowHeight="15840" xr2:uid="{D42A0A88-9F94-408D-A614-EC8779FA1D11}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5" l="1"/>
  <c r="F7" i="5"/>
  <c r="E7" i="5"/>
  <c r="D7" i="5"/>
  <c r="C7" i="5"/>
  <c r="B7" i="5"/>
  <c r="G5" i="5"/>
  <c r="F5" i="5"/>
  <c r="E5" i="5"/>
  <c r="D5" i="5"/>
  <c r="C5" i="5"/>
  <c r="B5" i="5"/>
  <c r="B8" i="5" s="1"/>
  <c r="B9" i="5" s="1"/>
  <c r="G2" i="5"/>
  <c r="E2" i="5"/>
  <c r="C2" i="5"/>
  <c r="E7" i="4"/>
  <c r="D7" i="4"/>
  <c r="C7" i="4"/>
  <c r="B7" i="4"/>
  <c r="E5" i="4"/>
  <c r="D5" i="4"/>
  <c r="C5" i="4"/>
  <c r="B5" i="4"/>
  <c r="E2" i="4"/>
  <c r="C2" i="4"/>
  <c r="G2" i="4"/>
  <c r="D8" i="5" l="1"/>
  <c r="D9" i="5" s="1"/>
  <c r="F8" i="5"/>
  <c r="F9" i="5" s="1"/>
  <c r="E8" i="5"/>
  <c r="E9" i="5" s="1"/>
  <c r="G8" i="5"/>
  <c r="G9" i="5" s="1"/>
  <c r="C8" i="5"/>
  <c r="C9" i="5" s="1"/>
  <c r="E8" i="4"/>
  <c r="E9" i="4" s="1"/>
  <c r="B8" i="4"/>
  <c r="B9" i="4" s="1"/>
  <c r="C8" i="4"/>
  <c r="C9" i="4" s="1"/>
  <c r="D8" i="4"/>
  <c r="D9" i="4" s="1"/>
  <c r="C9" i="3"/>
  <c r="D9" i="3"/>
  <c r="E9" i="3"/>
  <c r="F9" i="3"/>
  <c r="G9" i="3"/>
  <c r="H9" i="3"/>
  <c r="I9" i="3"/>
  <c r="B9" i="3"/>
  <c r="I8" i="3"/>
  <c r="H8" i="3"/>
  <c r="G8" i="3"/>
  <c r="F8" i="3"/>
  <c r="E8" i="3"/>
  <c r="D8" i="3"/>
  <c r="C8" i="3"/>
  <c r="B8" i="3"/>
  <c r="I7" i="3"/>
  <c r="H7" i="3"/>
  <c r="G7" i="3"/>
  <c r="F7" i="3"/>
  <c r="E7" i="3"/>
  <c r="D7" i="3"/>
  <c r="C7" i="3"/>
  <c r="B7" i="3"/>
  <c r="B5" i="3"/>
  <c r="I5" i="3"/>
  <c r="H5" i="3"/>
  <c r="G5" i="3"/>
  <c r="F5" i="3"/>
  <c r="E5" i="3"/>
  <c r="D5" i="3"/>
  <c r="C5" i="3"/>
  <c r="G2" i="3"/>
  <c r="E2" i="3"/>
  <c r="C2" i="3"/>
  <c r="C9" i="1"/>
  <c r="D9" i="1"/>
  <c r="E9" i="1"/>
  <c r="F9" i="1"/>
  <c r="G9" i="1"/>
  <c r="H9" i="1"/>
  <c r="B9" i="1"/>
  <c r="G4" i="2"/>
  <c r="G5" i="2" s="1"/>
  <c r="F4" i="2"/>
  <c r="F5" i="2" s="1"/>
  <c r="E4" i="2"/>
  <c r="E5" i="2" s="1"/>
  <c r="D4" i="2"/>
  <c r="D5" i="2" s="1"/>
  <c r="C4" i="2"/>
  <c r="C5" i="2" s="1"/>
  <c r="B4" i="2"/>
  <c r="B5" i="2" s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5" i="1"/>
  <c r="G5" i="1"/>
  <c r="F5" i="1"/>
  <c r="E5" i="1"/>
  <c r="D5" i="1"/>
  <c r="C5" i="1"/>
  <c r="B5" i="1"/>
  <c r="E2" i="1"/>
  <c r="C2" i="1"/>
</calcChain>
</file>

<file path=xl/sharedStrings.xml><?xml version="1.0" encoding="utf-8"?>
<sst xmlns="http://schemas.openxmlformats.org/spreadsheetml/2006/main" count="66" uniqueCount="39">
  <si>
    <t>Ряд признаков</t>
  </si>
  <si>
    <t>Варианты</t>
  </si>
  <si>
    <t>Частоты</t>
  </si>
  <si>
    <t>[93; 100)</t>
  </si>
  <si>
    <t>[100; 107)</t>
  </si>
  <si>
    <t>[107; 114)</t>
  </si>
  <si>
    <t>[114; 121)</t>
  </si>
  <si>
    <t>[121; 128)</t>
  </si>
  <si>
    <t>[128; 135)</t>
  </si>
  <si>
    <t>[135; 142)</t>
  </si>
  <si>
    <t>max</t>
  </si>
  <si>
    <t>min</t>
  </si>
  <si>
    <t>с</t>
  </si>
  <si>
    <r>
      <t>m</t>
    </r>
    <r>
      <rPr>
        <vertAlign val="subscript"/>
        <sz val="12"/>
        <color theme="1"/>
        <rFont val="Calibri"/>
        <family val="2"/>
        <charset val="204"/>
        <scheme val="minor"/>
      </rPr>
      <t>a</t>
    </r>
  </si>
  <si>
    <r>
      <t>w</t>
    </r>
    <r>
      <rPr>
        <vertAlign val="subscript"/>
        <sz val="12"/>
        <color theme="1"/>
        <rFont val="Calibri"/>
        <family val="2"/>
        <charset val="204"/>
        <scheme val="minor"/>
      </rPr>
      <t>a</t>
    </r>
  </si>
  <si>
    <t>Тарифный разряд xi (варианты)</t>
  </si>
  <si>
    <t>Частота (количество рабочих) ni</t>
  </si>
  <si>
    <r>
      <t>m</t>
    </r>
    <r>
      <rPr>
        <vertAlign val="subscript"/>
        <sz val="12"/>
        <color theme="1"/>
        <rFont val="Calibri"/>
        <family val="2"/>
        <charset val="204"/>
        <scheme val="minor"/>
      </rPr>
      <t>x</t>
    </r>
  </si>
  <si>
    <r>
      <t>w</t>
    </r>
    <r>
      <rPr>
        <vertAlign val="subscript"/>
        <sz val="12"/>
        <color theme="1"/>
        <rFont val="Calibri"/>
        <family val="2"/>
        <charset val="204"/>
        <scheme val="minor"/>
      </rPr>
      <t>x</t>
    </r>
  </si>
  <si>
    <t>n</t>
  </si>
  <si>
    <t>[0,2; 0,4125)</t>
  </si>
  <si>
    <t>[0,4125; 0,625)</t>
  </si>
  <si>
    <t>[0,625; 0,8375)</t>
  </si>
  <si>
    <t>[0,8375; 1,05)</t>
  </si>
  <si>
    <t>[1,05; 1,2625)</t>
  </si>
  <si>
    <t>[1,2625; 1,475)</t>
  </si>
  <si>
    <t>[1,475; 1,6875)</t>
  </si>
  <si>
    <t>[1,6875; 1,9)</t>
  </si>
  <si>
    <t>[2; 2,8)</t>
  </si>
  <si>
    <t>[2,8; 3,6)</t>
  </si>
  <si>
    <t>[3,6; 4,4)</t>
  </si>
  <si>
    <t>[4,4; 5,2)</t>
  </si>
  <si>
    <t>c</t>
  </si>
  <si>
    <t>[10;12)</t>
  </si>
  <si>
    <t>[12; 14)</t>
  </si>
  <si>
    <t>[14; 16)</t>
  </si>
  <si>
    <t>[16; 18)</t>
  </si>
  <si>
    <t>[18; 20)</t>
  </si>
  <si>
    <t>[20; 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</si>
</sst>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1'!$B$5:$H$5</c:f>
              <c:strCache>
                <c:ptCount val="7"/>
                <c:pt idx="0">
                  <c:v>3</c:v>
                </c:pt>
                <c:pt idx="1">
                  <c:v>7</c:v>
                </c:pt>
                <c:pt idx="2">
                  <c:v>16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1'!$B$7:$H$7</c:f>
              <c:numCache>
                <c:formatCode>General</c:formatCode>
                <c:ptCount val="7"/>
                <c:pt idx="0">
                  <c:v>96.5</c:v>
                </c:pt>
                <c:pt idx="1">
                  <c:v>103.5</c:v>
                </c:pt>
                <c:pt idx="2">
                  <c:v>110.5</c:v>
                </c:pt>
                <c:pt idx="3">
                  <c:v>117.5</c:v>
                </c:pt>
                <c:pt idx="4">
                  <c:v>124.5</c:v>
                </c:pt>
                <c:pt idx="5">
                  <c:v>131.5</c:v>
                </c:pt>
                <c:pt idx="6">
                  <c:v>138.5</c:v>
                </c:pt>
              </c:numCache>
            </c:numRef>
          </c:cat>
          <c:val>
            <c:numRef>
              <c:f>'Задание 1'!$B$5:$H$5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16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6-44B5-945B-2773408AA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40368"/>
        <c:axId val="2845161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'Задание 1'!$B$7:$H$7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96.5</c:v>
                      </c:pt>
                      <c:pt idx="1">
                        <c:v>103.5</c:v>
                      </c:pt>
                      <c:pt idx="2">
                        <c:v>110.5</c:v>
                      </c:pt>
                      <c:pt idx="3">
                        <c:v>117.5</c:v>
                      </c:pt>
                      <c:pt idx="4">
                        <c:v>124.5</c:v>
                      </c:pt>
                      <c:pt idx="5">
                        <c:v>131.5</c:v>
                      </c:pt>
                      <c:pt idx="6">
                        <c:v>138.5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'Задание 1'!$B$7:$H$7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96.5</c:v>
                      </c:pt>
                      <c:pt idx="1">
                        <c:v>103.5</c:v>
                      </c:pt>
                      <c:pt idx="2">
                        <c:v>110.5</c:v>
                      </c:pt>
                      <c:pt idx="3">
                        <c:v>117.5</c:v>
                      </c:pt>
                      <c:pt idx="4">
                        <c:v>124.5</c:v>
                      </c:pt>
                      <c:pt idx="5">
                        <c:v>131.5</c:v>
                      </c:pt>
                      <c:pt idx="6">
                        <c:v>138.5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676-44B5-945B-2773408AAED9}"/>
                  </c:ext>
                </c:extLst>
              </c15:ser>
            </c15:filteredLineSeries>
          </c:ext>
        </c:extLst>
      </c:lineChart>
      <c:catAx>
        <c:axId val="1287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516128"/>
        <c:crosses val="autoZero"/>
        <c:auto val="1"/>
        <c:lblAlgn val="ctr"/>
        <c:lblOffset val="100"/>
        <c:noMultiLvlLbl val="0"/>
      </c:catAx>
      <c:valAx>
        <c:axId val="2845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7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'Задание 3'!$A$8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3'!$B$7:$I$7</c:f>
              <c:numCache>
                <c:formatCode>General</c:formatCode>
                <c:ptCount val="8"/>
                <c:pt idx="0">
                  <c:v>0.30625000000000002</c:v>
                </c:pt>
                <c:pt idx="1">
                  <c:v>0.51875000000000004</c:v>
                </c:pt>
                <c:pt idx="2">
                  <c:v>0.73124999999999996</c:v>
                </c:pt>
                <c:pt idx="3">
                  <c:v>0.94375000000000009</c:v>
                </c:pt>
                <c:pt idx="4">
                  <c:v>1.15625</c:v>
                </c:pt>
                <c:pt idx="5">
                  <c:v>1.3687499999999999</c:v>
                </c:pt>
                <c:pt idx="6">
                  <c:v>1.58125</c:v>
                </c:pt>
                <c:pt idx="7">
                  <c:v>1.79375</c:v>
                </c:pt>
              </c:numCache>
            </c:numRef>
          </c:cat>
          <c:val>
            <c:numRef>
              <c:f>'Задание 3'!$B$8:$I$8</c:f>
              <c:numCache>
                <c:formatCode>General</c:formatCode>
                <c:ptCount val="8"/>
                <c:pt idx="0">
                  <c:v>4</c:v>
                </c:pt>
                <c:pt idx="1">
                  <c:v>14</c:v>
                </c:pt>
                <c:pt idx="2">
                  <c:v>38</c:v>
                </c:pt>
                <c:pt idx="3">
                  <c:v>60</c:v>
                </c:pt>
                <c:pt idx="4">
                  <c:v>85</c:v>
                </c:pt>
                <c:pt idx="5">
                  <c:v>96</c:v>
                </c:pt>
                <c:pt idx="6">
                  <c:v>98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2-4F62-B425-1CAFE5A44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261088"/>
        <c:axId val="284523200"/>
      </c:lineChart>
      <c:catAx>
        <c:axId val="5552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523200"/>
        <c:crosses val="autoZero"/>
        <c:auto val="1"/>
        <c:lblAlgn val="ctr"/>
        <c:lblOffset val="100"/>
        <c:noMultiLvlLbl val="0"/>
      </c:catAx>
      <c:valAx>
        <c:axId val="2845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26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 распределения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'Задание 3'!$A$9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3'!$B$7:$I$7</c:f>
              <c:numCache>
                <c:formatCode>General</c:formatCode>
                <c:ptCount val="8"/>
                <c:pt idx="0">
                  <c:v>0.30625000000000002</c:v>
                </c:pt>
                <c:pt idx="1">
                  <c:v>0.51875000000000004</c:v>
                </c:pt>
                <c:pt idx="2">
                  <c:v>0.73124999999999996</c:v>
                </c:pt>
                <c:pt idx="3">
                  <c:v>0.94375000000000009</c:v>
                </c:pt>
                <c:pt idx="4">
                  <c:v>1.15625</c:v>
                </c:pt>
                <c:pt idx="5">
                  <c:v>1.3687499999999999</c:v>
                </c:pt>
                <c:pt idx="6">
                  <c:v>1.58125</c:v>
                </c:pt>
                <c:pt idx="7">
                  <c:v>1.79375</c:v>
                </c:pt>
              </c:numCache>
            </c:numRef>
          </c:cat>
          <c:val>
            <c:numRef>
              <c:f>'Задание 3'!$B$9:$I$9</c:f>
              <c:numCache>
                <c:formatCode>General</c:formatCode>
                <c:ptCount val="8"/>
                <c:pt idx="0">
                  <c:v>0.04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0.6</c:v>
                </c:pt>
                <c:pt idx="4">
                  <c:v>0.85</c:v>
                </c:pt>
                <c:pt idx="5">
                  <c:v>0.96</c:v>
                </c:pt>
                <c:pt idx="6">
                  <c:v>0.98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B-4CD9-95AF-3FC77D38E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56848"/>
        <c:axId val="453400992"/>
      </c:lineChart>
      <c:catAx>
        <c:axId val="5492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400992"/>
        <c:crosses val="autoZero"/>
        <c:auto val="1"/>
        <c:lblAlgn val="ctr"/>
        <c:lblOffset val="100"/>
        <c:noMultiLvlLbl val="0"/>
      </c:catAx>
      <c:valAx>
        <c:axId val="4534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Кумулянта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'Задание 4'!$B$8:$E$8</c:f>
              <c:strCache>
                <c:ptCount val="4"/>
                <c:pt idx="0">
                  <c:v>6</c:v>
                </c:pt>
                <c:pt idx="1">
                  <c:v>17</c:v>
                </c:pt>
                <c:pt idx="2">
                  <c:v>26</c:v>
                </c:pt>
                <c:pt idx="3">
                  <c:v>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4'!$B$7:$E$7</c:f>
              <c:numCache>
                <c:formatCode>General</c:formatCode>
                <c:ptCount val="4"/>
                <c:pt idx="0">
                  <c:v>2.4</c:v>
                </c:pt>
                <c:pt idx="1">
                  <c:v>3.2</c:v>
                </c:pt>
                <c:pt idx="2">
                  <c:v>4</c:v>
                </c:pt>
                <c:pt idx="3">
                  <c:v>4.8000000000000007</c:v>
                </c:pt>
              </c:numCache>
            </c:numRef>
          </c:cat>
          <c:val>
            <c:numRef>
              <c:f>'Задание 4'!$B$8:$E$8</c:f>
              <c:numCache>
                <c:formatCode>General</c:formatCode>
                <c:ptCount val="4"/>
                <c:pt idx="0">
                  <c:v>6</c:v>
                </c:pt>
                <c:pt idx="1">
                  <c:v>17</c:v>
                </c:pt>
                <c:pt idx="2">
                  <c:v>26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9-40BA-8783-68EF784D9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607919"/>
        <c:axId val="1115844015"/>
      </c:lineChart>
      <c:catAx>
        <c:axId val="125360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5844015"/>
        <c:crosses val="autoZero"/>
        <c:auto val="1"/>
        <c:lblAlgn val="ctr"/>
        <c:lblOffset val="100"/>
        <c:noMultiLvlLbl val="0"/>
      </c:catAx>
      <c:valAx>
        <c:axId val="11158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360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Полигон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4'!$B$7:$E$7</c:f>
              <c:numCache>
                <c:formatCode>General</c:formatCode>
                <c:ptCount val="4"/>
                <c:pt idx="0">
                  <c:v>2.4</c:v>
                </c:pt>
                <c:pt idx="1">
                  <c:v>3.2</c:v>
                </c:pt>
                <c:pt idx="2">
                  <c:v>4</c:v>
                </c:pt>
                <c:pt idx="3">
                  <c:v>4.8000000000000007</c:v>
                </c:pt>
              </c:numCache>
            </c:numRef>
          </c:cat>
          <c:val>
            <c:numRef>
              <c:f>'Задание 4'!$B$5:$E$5</c:f>
              <c:numCache>
                <c:formatCode>General</c:formatCode>
                <c:ptCount val="4"/>
                <c:pt idx="0">
                  <c:v>6</c:v>
                </c:pt>
                <c:pt idx="1">
                  <c:v>11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3-495F-8F85-3DD2D38B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356191"/>
        <c:axId val="766371695"/>
      </c:lineChart>
      <c:catAx>
        <c:axId val="104535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6371695"/>
        <c:crosses val="autoZero"/>
        <c:auto val="1"/>
        <c:lblAlgn val="ctr"/>
        <c:lblOffset val="100"/>
        <c:noMultiLvlLbl val="0"/>
      </c:catAx>
      <c:valAx>
        <c:axId val="7663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535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4'!$B$4:$E$4</c:f>
              <c:strCache>
                <c:ptCount val="4"/>
                <c:pt idx="0">
                  <c:v>[2; 2,8)</c:v>
                </c:pt>
                <c:pt idx="1">
                  <c:v>[2,8; 3,6)</c:v>
                </c:pt>
                <c:pt idx="2">
                  <c:v>[3,6; 4,4)</c:v>
                </c:pt>
                <c:pt idx="3">
                  <c:v>[4,4; 5,2)</c:v>
                </c:pt>
              </c:strCache>
            </c:strRef>
          </c:cat>
          <c:val>
            <c:numRef>
              <c:f>'Задание 4'!$B$5:$E$5</c:f>
              <c:numCache>
                <c:formatCode>General</c:formatCode>
                <c:ptCount val="4"/>
                <c:pt idx="0">
                  <c:v>6</c:v>
                </c:pt>
                <c:pt idx="1">
                  <c:v>11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E-473A-A31F-7A8A2796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178719"/>
        <c:axId val="1368475439"/>
      </c:barChart>
      <c:catAx>
        <c:axId val="135717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8475439"/>
        <c:crosses val="autoZero"/>
        <c:auto val="1"/>
        <c:lblAlgn val="ctr"/>
        <c:lblOffset val="100"/>
        <c:noMultiLvlLbl val="0"/>
      </c:catAx>
      <c:valAx>
        <c:axId val="13684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717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4'!$B$7:$E$7</c:f>
              <c:numCache>
                <c:formatCode>General</c:formatCode>
                <c:ptCount val="4"/>
                <c:pt idx="0">
                  <c:v>2.4</c:v>
                </c:pt>
                <c:pt idx="1">
                  <c:v>3.2</c:v>
                </c:pt>
                <c:pt idx="2">
                  <c:v>4</c:v>
                </c:pt>
                <c:pt idx="3">
                  <c:v>4.8000000000000007</c:v>
                </c:pt>
              </c:numCache>
            </c:numRef>
          </c:cat>
          <c:val>
            <c:numRef>
              <c:f>'Задание 4'!$B$9:$E$9</c:f>
              <c:numCache>
                <c:formatCode>General</c:formatCode>
                <c:ptCount val="4"/>
                <c:pt idx="0">
                  <c:v>0.2</c:v>
                </c:pt>
                <c:pt idx="1">
                  <c:v>0.56666666666666665</c:v>
                </c:pt>
                <c:pt idx="2">
                  <c:v>0.8666666666666667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2-475A-98BA-7C1507D33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458063"/>
        <c:axId val="1371696559"/>
      </c:lineChart>
      <c:catAx>
        <c:axId val="111545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696559"/>
        <c:crosses val="autoZero"/>
        <c:auto val="1"/>
        <c:lblAlgn val="ctr"/>
        <c:lblOffset val="100"/>
        <c:noMultiLvlLbl val="0"/>
      </c:catAx>
      <c:valAx>
        <c:axId val="13716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545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Полигон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5'!$B$7:$G$7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cat>
          <c:val>
            <c:numRef>
              <c:f>'Задание 5'!$B$5:$G$5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3-497B-81C7-5A80A89A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727023"/>
        <c:axId val="1371714447"/>
      </c:lineChart>
      <c:catAx>
        <c:axId val="136972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714447"/>
        <c:crosses val="autoZero"/>
        <c:auto val="1"/>
        <c:lblAlgn val="ctr"/>
        <c:lblOffset val="100"/>
        <c:noMultiLvlLbl val="0"/>
      </c:catAx>
      <c:valAx>
        <c:axId val="137171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972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5'!$B$4:$G$4</c:f>
              <c:strCache>
                <c:ptCount val="6"/>
                <c:pt idx="0">
                  <c:v>[10;12)</c:v>
                </c:pt>
                <c:pt idx="1">
                  <c:v>[12; 14)</c:v>
                </c:pt>
                <c:pt idx="2">
                  <c:v>[14; 16)</c:v>
                </c:pt>
                <c:pt idx="3">
                  <c:v>[16; 18)</c:v>
                </c:pt>
                <c:pt idx="4">
                  <c:v>[18; 20)</c:v>
                </c:pt>
                <c:pt idx="5">
                  <c:v>[20; 22)</c:v>
                </c:pt>
              </c:strCache>
            </c:strRef>
          </c:cat>
          <c:val>
            <c:numRef>
              <c:f>'Задание 5'!$B$5:$G$5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6-472F-88A0-11E1F008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254143"/>
        <c:axId val="1368499983"/>
      </c:barChart>
      <c:catAx>
        <c:axId val="125725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8499983"/>
        <c:crosses val="autoZero"/>
        <c:auto val="1"/>
        <c:lblAlgn val="ctr"/>
        <c:lblOffset val="100"/>
        <c:noMultiLvlLbl val="0"/>
      </c:catAx>
      <c:valAx>
        <c:axId val="13684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25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'Задание 5'!$B$8:$G$8</c:f>
              <c:strCache>
                <c:ptCount val="6"/>
                <c:pt idx="0">
                  <c:v>2</c:v>
                </c:pt>
                <c:pt idx="1">
                  <c:v>8</c:v>
                </c:pt>
                <c:pt idx="2">
                  <c:v>18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5'!$B$7:$G$7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cat>
          <c:val>
            <c:numRef>
              <c:f>'Задание 5'!$B$8:$G$8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18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5-42D8-9CC3-ACDF282CB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38047"/>
        <c:axId val="1108859007"/>
      </c:lineChart>
      <c:catAx>
        <c:axId val="13584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859007"/>
        <c:crosses val="autoZero"/>
        <c:auto val="1"/>
        <c:lblAlgn val="ctr"/>
        <c:lblOffset val="100"/>
        <c:noMultiLvlLbl val="0"/>
      </c:catAx>
      <c:valAx>
        <c:axId val="11088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43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5'!$B$7:$G$7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cat>
          <c:val>
            <c:numRef>
              <c:f>'Задание 5'!$B$9:$G$9</c:f>
              <c:numCache>
                <c:formatCode>General</c:formatCode>
                <c:ptCount val="6"/>
                <c:pt idx="0">
                  <c:v>6.6666666666666666E-2</c:v>
                </c:pt>
                <c:pt idx="1">
                  <c:v>0.26666666666666666</c:v>
                </c:pt>
                <c:pt idx="2">
                  <c:v>0.6</c:v>
                </c:pt>
                <c:pt idx="3">
                  <c:v>0.83333333333333337</c:v>
                </c:pt>
                <c:pt idx="4">
                  <c:v>0.93333333333333335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3-491F-ACCE-8305CDEB1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942479"/>
        <c:axId val="1249746015"/>
      </c:lineChart>
      <c:catAx>
        <c:axId val="105294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9746015"/>
        <c:crosses val="autoZero"/>
        <c:auto val="1"/>
        <c:lblAlgn val="ctr"/>
        <c:lblOffset val="100"/>
        <c:noMultiLvlLbl val="0"/>
      </c:catAx>
      <c:valAx>
        <c:axId val="12497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294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1'!$A$8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1'!$B$7:$H$7</c:f>
              <c:numCache>
                <c:formatCode>General</c:formatCode>
                <c:ptCount val="7"/>
                <c:pt idx="0">
                  <c:v>96.5</c:v>
                </c:pt>
                <c:pt idx="1">
                  <c:v>103.5</c:v>
                </c:pt>
                <c:pt idx="2">
                  <c:v>110.5</c:v>
                </c:pt>
                <c:pt idx="3">
                  <c:v>117.5</c:v>
                </c:pt>
                <c:pt idx="4">
                  <c:v>124.5</c:v>
                </c:pt>
                <c:pt idx="5">
                  <c:v>131.5</c:v>
                </c:pt>
                <c:pt idx="6">
                  <c:v>138.5</c:v>
                </c:pt>
              </c:numCache>
            </c:numRef>
          </c:cat>
          <c:val>
            <c:numRef>
              <c:f>'Задание 1'!$B$8:$H$8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53</c:v>
                </c:pt>
                <c:pt idx="4">
                  <c:v>81</c:v>
                </c:pt>
                <c:pt idx="5">
                  <c:v>94</c:v>
                </c:pt>
                <c:pt idx="6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E-437D-8338-67FCE07F9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260992"/>
        <c:axId val="284493248"/>
      </c:lineChart>
      <c:catAx>
        <c:axId val="2882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493248"/>
        <c:crosses val="autoZero"/>
        <c:auto val="1"/>
        <c:lblAlgn val="ctr"/>
        <c:lblOffset val="100"/>
        <c:noMultiLvlLbl val="0"/>
      </c:catAx>
      <c:valAx>
        <c:axId val="2844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26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1'!$A$5</c:f>
              <c:strCache>
                <c:ptCount val="1"/>
                <c:pt idx="0">
                  <c:v>Частоты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1'!$B$4:$H$4</c:f>
              <c:strCache>
                <c:ptCount val="7"/>
                <c:pt idx="0">
                  <c:v>[93; 100)</c:v>
                </c:pt>
                <c:pt idx="1">
                  <c:v>[100; 107)</c:v>
                </c:pt>
                <c:pt idx="2">
                  <c:v>[107; 114)</c:v>
                </c:pt>
                <c:pt idx="3">
                  <c:v>[114; 121)</c:v>
                </c:pt>
                <c:pt idx="4">
                  <c:v>[121; 128)</c:v>
                </c:pt>
                <c:pt idx="5">
                  <c:v>[128; 135)</c:v>
                </c:pt>
                <c:pt idx="6">
                  <c:v>[135; 142)</c:v>
                </c:pt>
              </c:strCache>
            </c:strRef>
          </c:cat>
          <c:val>
            <c:numRef>
              <c:f>'Задание 1'!$B$5:$H$5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16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F-4825-B66F-2DD64FCD0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830608"/>
        <c:axId val="284467456"/>
      </c:barChart>
      <c:catAx>
        <c:axId val="27883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467456"/>
        <c:crosses val="autoZero"/>
        <c:auto val="1"/>
        <c:lblAlgn val="ctr"/>
        <c:lblOffset val="100"/>
        <c:noMultiLvlLbl val="0"/>
      </c:catAx>
      <c:valAx>
        <c:axId val="2844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8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 распределения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1'!$A$9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1'!$B$7:$H$7</c:f>
              <c:numCache>
                <c:formatCode>General</c:formatCode>
                <c:ptCount val="7"/>
                <c:pt idx="0">
                  <c:v>96.5</c:v>
                </c:pt>
                <c:pt idx="1">
                  <c:v>103.5</c:v>
                </c:pt>
                <c:pt idx="2">
                  <c:v>110.5</c:v>
                </c:pt>
                <c:pt idx="3">
                  <c:v>117.5</c:v>
                </c:pt>
                <c:pt idx="4">
                  <c:v>124.5</c:v>
                </c:pt>
                <c:pt idx="5">
                  <c:v>131.5</c:v>
                </c:pt>
                <c:pt idx="6">
                  <c:v>138.5</c:v>
                </c:pt>
              </c:numCache>
            </c:numRef>
          </c:cat>
          <c:val>
            <c:numRef>
              <c:f>'Задание 1'!$B$9:$H$9</c:f>
              <c:numCache>
                <c:formatCode>General</c:formatCode>
                <c:ptCount val="7"/>
                <c:pt idx="0">
                  <c:v>3.0612244897959183E-2</c:v>
                </c:pt>
                <c:pt idx="1">
                  <c:v>0.10204081632653061</c:v>
                </c:pt>
                <c:pt idx="2">
                  <c:v>0.26530612244897961</c:v>
                </c:pt>
                <c:pt idx="3">
                  <c:v>0.54081632653061229</c:v>
                </c:pt>
                <c:pt idx="4">
                  <c:v>0.82653061224489799</c:v>
                </c:pt>
                <c:pt idx="5">
                  <c:v>0.95918367346938771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3BA-9A2F-4710C034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099328"/>
        <c:axId val="134177584"/>
      </c:lineChart>
      <c:catAx>
        <c:axId val="45209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177584"/>
        <c:crosses val="autoZero"/>
        <c:auto val="1"/>
        <c:lblAlgn val="ctr"/>
        <c:lblOffset val="100"/>
        <c:noMultiLvlLbl val="0"/>
      </c:catAx>
      <c:valAx>
        <c:axId val="1341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09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2'!$A$2</c:f>
              <c:strCache>
                <c:ptCount val="1"/>
                <c:pt idx="0">
                  <c:v>Частота (количество рабочих) 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2'!$B$1:$G$1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2'!$B$2:$G$2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22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7-425A-9662-C4F0E7D79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178320"/>
        <c:axId val="453385184"/>
      </c:lineChart>
      <c:catAx>
        <c:axId val="4491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385184"/>
        <c:crosses val="autoZero"/>
        <c:auto val="1"/>
        <c:lblAlgn val="ctr"/>
        <c:lblOffset val="100"/>
        <c:noMultiLvlLbl val="0"/>
      </c:catAx>
      <c:valAx>
        <c:axId val="4533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1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Кумулянта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2'!$B$1:$G$1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2'!$B$4:$G$4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41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1-4519-9971-CC4BDCC1F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036896"/>
        <c:axId val="134178416"/>
      </c:lineChart>
      <c:catAx>
        <c:axId val="5590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178416"/>
        <c:crosses val="autoZero"/>
        <c:auto val="1"/>
        <c:lblAlgn val="ctr"/>
        <c:lblOffset val="100"/>
        <c:noMultiLvlLbl val="0"/>
      </c:catAx>
      <c:valAx>
        <c:axId val="1341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03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2'!$B$1:$G$1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2'!$B$5:$G$5</c:f>
              <c:numCache>
                <c:formatCode>General</c:formatCode>
                <c:ptCount val="6"/>
                <c:pt idx="0">
                  <c:v>0.04</c:v>
                </c:pt>
                <c:pt idx="1">
                  <c:v>0.1</c:v>
                </c:pt>
                <c:pt idx="2">
                  <c:v>0.22</c:v>
                </c:pt>
                <c:pt idx="3">
                  <c:v>0.38</c:v>
                </c:pt>
                <c:pt idx="4">
                  <c:v>0.82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D-4235-9CD0-5A88F6259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729360"/>
        <c:axId val="284514464"/>
      </c:lineChart>
      <c:catAx>
        <c:axId val="44872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514464"/>
        <c:crosses val="autoZero"/>
        <c:auto val="1"/>
        <c:lblAlgn val="ctr"/>
        <c:lblOffset val="100"/>
        <c:noMultiLvlLbl val="0"/>
      </c:catAx>
      <c:valAx>
        <c:axId val="2845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72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Полигон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3'!$A$5</c:f>
              <c:strCache>
                <c:ptCount val="1"/>
                <c:pt idx="0">
                  <c:v>Частоты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3'!$B$7:$I$7</c:f>
              <c:numCache>
                <c:formatCode>General</c:formatCode>
                <c:ptCount val="8"/>
                <c:pt idx="0">
                  <c:v>0.30625000000000002</c:v>
                </c:pt>
                <c:pt idx="1">
                  <c:v>0.51875000000000004</c:v>
                </c:pt>
                <c:pt idx="2">
                  <c:v>0.73124999999999996</c:v>
                </c:pt>
                <c:pt idx="3">
                  <c:v>0.94375000000000009</c:v>
                </c:pt>
                <c:pt idx="4">
                  <c:v>1.15625</c:v>
                </c:pt>
                <c:pt idx="5">
                  <c:v>1.3687499999999999</c:v>
                </c:pt>
                <c:pt idx="6">
                  <c:v>1.58125</c:v>
                </c:pt>
                <c:pt idx="7">
                  <c:v>1.79375</c:v>
                </c:pt>
              </c:numCache>
            </c:numRef>
          </c:cat>
          <c:val>
            <c:numRef>
              <c:f>'Задание 3'!$B$5:$I$5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24</c:v>
                </c:pt>
                <c:pt idx="3">
                  <c:v>22</c:v>
                </c:pt>
                <c:pt idx="4">
                  <c:v>25</c:v>
                </c:pt>
                <c:pt idx="5">
                  <c:v>11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A-4EE7-A9E1-F2EEE81B7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468096"/>
        <c:axId val="134195056"/>
      </c:lineChart>
      <c:catAx>
        <c:axId val="4514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195056"/>
        <c:crosses val="autoZero"/>
        <c:auto val="1"/>
        <c:lblAlgn val="ctr"/>
        <c:lblOffset val="100"/>
        <c:noMultiLvlLbl val="0"/>
      </c:catAx>
      <c:valAx>
        <c:axId val="1341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6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Гистограмма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3'!$B$4:$I$4</c:f>
              <c:strCache>
                <c:ptCount val="8"/>
                <c:pt idx="0">
                  <c:v>[0,2; 0,4125)</c:v>
                </c:pt>
                <c:pt idx="1">
                  <c:v>[0,4125; 0,625)</c:v>
                </c:pt>
                <c:pt idx="2">
                  <c:v>[0,625; 0,8375)</c:v>
                </c:pt>
                <c:pt idx="3">
                  <c:v>[0,8375; 1,05)</c:v>
                </c:pt>
                <c:pt idx="4">
                  <c:v>[1,05; 1,2625)</c:v>
                </c:pt>
                <c:pt idx="5">
                  <c:v>[1,2625; 1,475)</c:v>
                </c:pt>
                <c:pt idx="6">
                  <c:v>[1,475; 1,6875)</c:v>
                </c:pt>
                <c:pt idx="7">
                  <c:v>[1,6875; 1,9)</c:v>
                </c:pt>
              </c:strCache>
            </c:strRef>
          </c:cat>
          <c:val>
            <c:numRef>
              <c:f>'Задание 3'!$B$5:$I$5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24</c:v>
                </c:pt>
                <c:pt idx="3">
                  <c:v>22</c:v>
                </c:pt>
                <c:pt idx="4">
                  <c:v>25</c:v>
                </c:pt>
                <c:pt idx="5">
                  <c:v>11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9-4F8E-A2B6-D6A898F56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165920"/>
        <c:axId val="134190064"/>
      </c:barChart>
      <c:catAx>
        <c:axId val="5511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190064"/>
        <c:crosses val="autoZero"/>
        <c:auto val="1"/>
        <c:lblAlgn val="ctr"/>
        <c:lblOffset val="100"/>
        <c:noMultiLvlLbl val="0"/>
      </c:catAx>
      <c:valAx>
        <c:axId val="1341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1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</xdr:rowOff>
    </xdr:from>
    <xdr:to>
      <xdr:col>6</xdr:col>
      <xdr:colOff>85725</xdr:colOff>
      <xdr:row>24</xdr:row>
      <xdr:rowOff>23812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C730A99-3B0E-4988-8717-2E5F3F764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4762</xdr:rowOff>
    </xdr:from>
    <xdr:to>
      <xdr:col>6</xdr:col>
      <xdr:colOff>85725</xdr:colOff>
      <xdr:row>38</xdr:row>
      <xdr:rowOff>147637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A5BBA0E-8D48-458D-9941-FD1425178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10</xdr:row>
      <xdr:rowOff>4762</xdr:rowOff>
    </xdr:from>
    <xdr:to>
      <xdr:col>14</xdr:col>
      <xdr:colOff>152400</xdr:colOff>
      <xdr:row>23</xdr:row>
      <xdr:rowOff>185737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4E54F5C-EA02-4637-B726-A7C856768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25</xdr:row>
      <xdr:rowOff>4762</xdr:rowOff>
    </xdr:from>
    <xdr:to>
      <xdr:col>14</xdr:col>
      <xdr:colOff>152400</xdr:colOff>
      <xdr:row>38</xdr:row>
      <xdr:rowOff>147637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6EF90609-2C8C-43F4-BB17-172C7DC7D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19050</xdr:colOff>
      <xdr:row>21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60DAA65-DCEB-46C5-B36A-6FFCA6B60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4762</xdr:rowOff>
    </xdr:from>
    <xdr:to>
      <xdr:col>14</xdr:col>
      <xdr:colOff>304800</xdr:colOff>
      <xdr:row>20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6025ECF-0C4C-46A8-ADBB-0C38A437B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195262</xdr:rowOff>
    </xdr:from>
    <xdr:to>
      <xdr:col>6</xdr:col>
      <xdr:colOff>19050</xdr:colOff>
      <xdr:row>35</xdr:row>
      <xdr:rowOff>138112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DFE845E-D3D7-46FB-A2D5-079BA43D5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</xdr:rowOff>
    </xdr:from>
    <xdr:to>
      <xdr:col>4</xdr:col>
      <xdr:colOff>609600</xdr:colOff>
      <xdr:row>23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62FAF21-9D50-45BF-8130-08DED24E3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4762</xdr:rowOff>
    </xdr:from>
    <xdr:to>
      <xdr:col>9</xdr:col>
      <xdr:colOff>609600</xdr:colOff>
      <xdr:row>23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AD4A0BF-233B-4E63-9A57-D983DF687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4762</xdr:rowOff>
    </xdr:from>
    <xdr:to>
      <xdr:col>4</xdr:col>
      <xdr:colOff>609600</xdr:colOff>
      <xdr:row>38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3C0C937-1FE1-46CE-AFCC-D6BC23E43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25</xdr:row>
      <xdr:rowOff>4762</xdr:rowOff>
    </xdr:from>
    <xdr:to>
      <xdr:col>9</xdr:col>
      <xdr:colOff>609600</xdr:colOff>
      <xdr:row>38</xdr:row>
      <xdr:rowOff>147637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45757B4-7149-439D-BE71-2CEEF0A65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4762</xdr:rowOff>
    </xdr:from>
    <xdr:to>
      <xdr:col>4</xdr:col>
      <xdr:colOff>647700</xdr:colOff>
      <xdr:row>38</xdr:row>
      <xdr:rowOff>185737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E437A85-2B62-4256-96DC-3A9617F26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4762</xdr:rowOff>
    </xdr:from>
    <xdr:to>
      <xdr:col>4</xdr:col>
      <xdr:colOff>647700</xdr:colOff>
      <xdr:row>23</xdr:row>
      <xdr:rowOff>147637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9B9ED77-DEA2-4B52-A15E-0B21B3FAA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</xdr:row>
      <xdr:rowOff>4762</xdr:rowOff>
    </xdr:from>
    <xdr:to>
      <xdr:col>25</xdr:col>
      <xdr:colOff>47625</xdr:colOff>
      <xdr:row>23</xdr:row>
      <xdr:rowOff>147637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1654895-0CF9-41A9-A18F-DC893D8BE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25</xdr:row>
      <xdr:rowOff>4762</xdr:rowOff>
    </xdr:from>
    <xdr:to>
      <xdr:col>25</xdr:col>
      <xdr:colOff>47625</xdr:colOff>
      <xdr:row>38</xdr:row>
      <xdr:rowOff>147637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10D7CC9-FEC0-4905-83A3-97E0B7108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</xdr:rowOff>
    </xdr:from>
    <xdr:to>
      <xdr:col>6</xdr:col>
      <xdr:colOff>457200</xdr:colOff>
      <xdr:row>23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E29DE15-E0DD-4096-AB81-D5C0DE3DF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4762</xdr:rowOff>
    </xdr:from>
    <xdr:to>
      <xdr:col>14</xdr:col>
      <xdr:colOff>304800</xdr:colOff>
      <xdr:row>23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83E7655-CEB9-440D-ADD5-4656D26B7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4762</xdr:rowOff>
    </xdr:from>
    <xdr:to>
      <xdr:col>6</xdr:col>
      <xdr:colOff>457200</xdr:colOff>
      <xdr:row>38</xdr:row>
      <xdr:rowOff>147637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4772731-587E-4861-BF77-42EDEED4D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25</xdr:row>
      <xdr:rowOff>4762</xdr:rowOff>
    </xdr:from>
    <xdr:to>
      <xdr:col>14</xdr:col>
      <xdr:colOff>304800</xdr:colOff>
      <xdr:row>38</xdr:row>
      <xdr:rowOff>147637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8311597-CD05-4297-A4AA-B25931992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399AE-4BD4-447C-957B-15B2F567E456}">
  <dimension ref="A1:CU9"/>
  <sheetViews>
    <sheetView tabSelected="1" workbookViewId="0">
      <selection activeCell="A2" sqref="A2"/>
    </sheetView>
  </sheetViews>
  <sheetFormatPr defaultRowHeight="15.75" x14ac:dyDescent="0.25"/>
  <cols>
    <col min="1" max="1" width="15.7109375" style="2" customWidth="1"/>
    <col min="2" max="9" width="10.28515625" style="2" customWidth="1"/>
    <col min="10" max="16384" width="9.140625" style="2"/>
  </cols>
  <sheetData>
    <row r="1" spans="1:99" x14ac:dyDescent="0.25">
      <c r="A1" s="3" t="s">
        <v>0</v>
      </c>
      <c r="B1" s="4">
        <v>103.4</v>
      </c>
      <c r="C1" s="4">
        <v>115.2</v>
      </c>
      <c r="D1" s="4">
        <v>127</v>
      </c>
      <c r="E1" s="4">
        <v>131</v>
      </c>
      <c r="F1" s="4">
        <v>114</v>
      </c>
      <c r="G1" s="4">
        <v>114.1</v>
      </c>
      <c r="H1" s="4">
        <v>119.6</v>
      </c>
      <c r="I1" s="4">
        <v>125.5</v>
      </c>
      <c r="J1" s="4">
        <v>116.9</v>
      </c>
      <c r="K1" s="4">
        <v>118.1</v>
      </c>
      <c r="L1" s="4">
        <v>123.5</v>
      </c>
      <c r="M1" s="4">
        <v>113.5</v>
      </c>
      <c r="N1" s="4">
        <v>112.3</v>
      </c>
      <c r="O1" s="4">
        <v>123</v>
      </c>
      <c r="P1" s="4">
        <v>125</v>
      </c>
      <c r="Q1" s="4">
        <v>129.9</v>
      </c>
      <c r="R1" s="4">
        <v>99.2</v>
      </c>
      <c r="S1" s="4">
        <v>111</v>
      </c>
      <c r="T1" s="4">
        <v>122</v>
      </c>
      <c r="U1" s="4">
        <v>134</v>
      </c>
      <c r="V1" s="4">
        <v>107.1</v>
      </c>
      <c r="W1" s="4">
        <v>117</v>
      </c>
      <c r="X1" s="4">
        <v>117.5</v>
      </c>
      <c r="Y1" s="4">
        <v>118.5</v>
      </c>
      <c r="Z1" s="4">
        <v>124</v>
      </c>
      <c r="AA1" s="4">
        <v>127.8</v>
      </c>
      <c r="AB1" s="4">
        <v>108</v>
      </c>
      <c r="AC1" s="4">
        <v>119.5</v>
      </c>
      <c r="AD1" s="4">
        <v>123</v>
      </c>
      <c r="AE1" s="4">
        <v>126.1</v>
      </c>
      <c r="AF1" s="4">
        <v>100.1</v>
      </c>
      <c r="AG1" s="4">
        <v>120.2</v>
      </c>
      <c r="AH1" s="4">
        <v>122.2</v>
      </c>
      <c r="AI1" s="4">
        <v>124.8</v>
      </c>
      <c r="AJ1" s="4">
        <v>109</v>
      </c>
      <c r="AK1" s="4">
        <v>113</v>
      </c>
      <c r="AL1" s="4">
        <v>122.5</v>
      </c>
      <c r="AM1" s="4">
        <v>135.80000000000001</v>
      </c>
      <c r="AN1" s="4">
        <v>97</v>
      </c>
      <c r="AO1" s="4">
        <v>121.1</v>
      </c>
      <c r="AP1" s="4">
        <v>123.8</v>
      </c>
      <c r="AQ1" s="4">
        <v>123.2</v>
      </c>
      <c r="AR1" s="4">
        <v>105.9</v>
      </c>
      <c r="AS1" s="4">
        <v>122.6</v>
      </c>
      <c r="AT1" s="4">
        <v>123.9</v>
      </c>
      <c r="AU1" s="4">
        <v>129.5</v>
      </c>
      <c r="AV1" s="4">
        <v>107</v>
      </c>
      <c r="AW1" s="4">
        <v>123.5</v>
      </c>
      <c r="AX1" s="4">
        <v>128.5</v>
      </c>
      <c r="AY1" s="4">
        <v>117.5</v>
      </c>
      <c r="AZ1" s="4">
        <v>121.5</v>
      </c>
      <c r="BA1" s="4">
        <v>127.5</v>
      </c>
      <c r="BB1" s="4">
        <v>113.2</v>
      </c>
      <c r="BC1" s="4">
        <v>120.6</v>
      </c>
      <c r="BD1" s="4">
        <v>126.5</v>
      </c>
      <c r="BE1" s="4">
        <v>116</v>
      </c>
      <c r="BF1" s="4">
        <v>122.9</v>
      </c>
      <c r="BG1" s="4">
        <v>138</v>
      </c>
      <c r="BH1" s="4">
        <v>115</v>
      </c>
      <c r="BI1" s="4">
        <v>123.1</v>
      </c>
      <c r="BJ1" s="4">
        <v>140</v>
      </c>
      <c r="BK1" s="4">
        <v>94.1</v>
      </c>
      <c r="BL1" s="4">
        <v>110</v>
      </c>
      <c r="BM1" s="4">
        <v>112.9</v>
      </c>
      <c r="BN1" s="4">
        <v>132</v>
      </c>
      <c r="BO1" s="4">
        <v>102</v>
      </c>
      <c r="BP1" s="4">
        <v>109.5</v>
      </c>
      <c r="BQ1" s="4">
        <v>118.3</v>
      </c>
      <c r="BR1" s="4">
        <v>135</v>
      </c>
      <c r="BS1" s="4">
        <v>112.5</v>
      </c>
      <c r="BT1" s="4">
        <v>115.5</v>
      </c>
      <c r="BU1" s="4">
        <v>120</v>
      </c>
      <c r="BV1" s="4">
        <v>126</v>
      </c>
      <c r="BW1" s="4">
        <v>130</v>
      </c>
      <c r="BX1" s="4">
        <v>105.5</v>
      </c>
      <c r="BY1" s="4">
        <v>108.2</v>
      </c>
      <c r="BZ1" s="4">
        <v>119.2</v>
      </c>
      <c r="CA1" s="4">
        <v>131.4</v>
      </c>
      <c r="CB1" s="4">
        <v>106.5</v>
      </c>
      <c r="CC1" s="4">
        <v>112</v>
      </c>
      <c r="CD1" s="4">
        <v>120.8</v>
      </c>
      <c r="CE1" s="4">
        <v>121.9</v>
      </c>
      <c r="CF1" s="4">
        <v>134.19999999999999</v>
      </c>
      <c r="CG1" s="4">
        <v>115.7</v>
      </c>
      <c r="CH1" s="4">
        <v>118.9</v>
      </c>
      <c r="CI1" s="4">
        <v>124.5</v>
      </c>
      <c r="CJ1" s="4">
        <v>111.5</v>
      </c>
      <c r="CK1" s="4">
        <v>121</v>
      </c>
      <c r="CL1" s="4">
        <v>133</v>
      </c>
      <c r="CM1" s="4">
        <v>116.5</v>
      </c>
      <c r="CN1" s="4">
        <v>119</v>
      </c>
      <c r="CO1" s="4">
        <v>129</v>
      </c>
      <c r="CP1" s="4">
        <v>106.1</v>
      </c>
      <c r="CQ1" s="4">
        <v>119.8</v>
      </c>
      <c r="CR1" s="4">
        <v>133.6</v>
      </c>
      <c r="CS1" s="4">
        <v>114.5</v>
      </c>
      <c r="CT1" s="4">
        <v>118</v>
      </c>
      <c r="CU1" s="4">
        <v>128</v>
      </c>
    </row>
    <row r="2" spans="1:99" x14ac:dyDescent="0.25">
      <c r="B2" s="3" t="s">
        <v>11</v>
      </c>
      <c r="C2" s="3">
        <f>MIN(B1:CU1)</f>
        <v>94.1</v>
      </c>
      <c r="D2" s="3" t="s">
        <v>10</v>
      </c>
      <c r="E2" s="3">
        <f>MAX(B1:CU1)</f>
        <v>140</v>
      </c>
      <c r="F2" s="3" t="s">
        <v>19</v>
      </c>
      <c r="G2" s="3">
        <v>98</v>
      </c>
    </row>
    <row r="4" spans="1:99" x14ac:dyDescent="0.25">
      <c r="A4" s="3" t="s">
        <v>1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</row>
    <row r="5" spans="1:99" x14ac:dyDescent="0.25">
      <c r="A5" s="3" t="s">
        <v>2</v>
      </c>
      <c r="B5" s="3">
        <f>COUNTIF(B1:CU1, "&gt;=93")-COUNTIF(B1:CU1, "&gt;=100")</f>
        <v>3</v>
      </c>
      <c r="C5" s="3">
        <f>COUNTIF(B1:CU1, "&gt;=100")-COUNTIF(B1:CU1, "&gt;=107")</f>
        <v>7</v>
      </c>
      <c r="D5" s="3">
        <f>COUNTIF(B1:CU1, "&gt;=107")-COUNTIF(B1:CU1, "&gt;=114")</f>
        <v>16</v>
      </c>
      <c r="E5" s="3">
        <f>COUNTIF(B1:CU1, "&gt;=114")-COUNTIF(B1:CU1, "&gt;=121")</f>
        <v>27</v>
      </c>
      <c r="F5" s="3">
        <f>COUNTIF(B1:CU1, "&gt;=121")-COUNTIF(B1:CU1, "&gt;=128")</f>
        <v>28</v>
      </c>
      <c r="G5" s="3">
        <f>COUNTIF(B1:CU1, "&gt;=128")-COUNTIF(B1:CU1, "&gt;=135")</f>
        <v>13</v>
      </c>
      <c r="H5" s="3">
        <f>COUNTIF(B1:CU1, "&gt;=135")-COUNTIF(B1:CU1, "&gt;=142")</f>
        <v>4</v>
      </c>
    </row>
    <row r="7" spans="1:99" x14ac:dyDescent="0.25">
      <c r="A7" s="3" t="s">
        <v>12</v>
      </c>
      <c r="B7" s="3">
        <f>(93+100)/2</f>
        <v>96.5</v>
      </c>
      <c r="C7" s="3">
        <f>(100+107)/2</f>
        <v>103.5</v>
      </c>
      <c r="D7" s="3">
        <f>(107+114)/2</f>
        <v>110.5</v>
      </c>
      <c r="E7" s="3">
        <f>(114+121)/2</f>
        <v>117.5</v>
      </c>
      <c r="F7" s="3">
        <f>(121+128)/2</f>
        <v>124.5</v>
      </c>
      <c r="G7" s="3">
        <f>(128+135)/2</f>
        <v>131.5</v>
      </c>
      <c r="H7" s="3">
        <f>(135+142)/2</f>
        <v>138.5</v>
      </c>
    </row>
    <row r="8" spans="1:99" ht="18.75" x14ac:dyDescent="0.35">
      <c r="A8" s="3" t="s">
        <v>13</v>
      </c>
      <c r="B8" s="3">
        <f>SUM(B5)</f>
        <v>3</v>
      </c>
      <c r="C8" s="3">
        <f>SUM(B5,C5)</f>
        <v>10</v>
      </c>
      <c r="D8" s="3">
        <f>SUM(B5,C5,D5)</f>
        <v>26</v>
      </c>
      <c r="E8" s="3">
        <f>SUM(C5,D5,E5,B5)</f>
        <v>53</v>
      </c>
      <c r="F8" s="3">
        <f>SUM(D5,E5,F5,C5,B5)</f>
        <v>81</v>
      </c>
      <c r="G8" s="3">
        <f>SUM(E5,F5,G5,B5,C5,D5)</f>
        <v>94</v>
      </c>
      <c r="H8" s="3">
        <f>SUM(F5,G5,H5,B5,C5,D5,E5)</f>
        <v>98</v>
      </c>
    </row>
    <row r="9" spans="1:99" ht="18.75" x14ac:dyDescent="0.35">
      <c r="A9" s="3" t="s">
        <v>14</v>
      </c>
      <c r="B9" s="3">
        <f>B8/$G$2</f>
        <v>3.0612244897959183E-2</v>
      </c>
      <c r="C9" s="3">
        <f t="shared" ref="C9:H9" si="0">C8/$G$2</f>
        <v>0.10204081632653061</v>
      </c>
      <c r="D9" s="3">
        <f t="shared" si="0"/>
        <v>0.26530612244897961</v>
      </c>
      <c r="E9" s="3">
        <f t="shared" si="0"/>
        <v>0.54081632653061229</v>
      </c>
      <c r="F9" s="3">
        <f t="shared" si="0"/>
        <v>0.82653061224489799</v>
      </c>
      <c r="G9" s="3">
        <f t="shared" si="0"/>
        <v>0.95918367346938771</v>
      </c>
      <c r="H9" s="3">
        <f t="shared" si="0"/>
        <v>1</v>
      </c>
      <c r="I9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CEAA-50BC-455E-B8AA-8643593310E5}">
  <dimension ref="A1:J5"/>
  <sheetViews>
    <sheetView workbookViewId="0">
      <selection activeCell="A3" sqref="A3"/>
    </sheetView>
  </sheetViews>
  <sheetFormatPr defaultRowHeight="15.75" x14ac:dyDescent="0.25"/>
  <cols>
    <col min="1" max="1" width="22.5703125" style="1" customWidth="1"/>
    <col min="2" max="16384" width="9.140625" style="1"/>
  </cols>
  <sheetData>
    <row r="1" spans="1:10" ht="31.5" x14ac:dyDescent="0.25">
      <c r="A1" s="5" t="s">
        <v>15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I1" s="4" t="s">
        <v>19</v>
      </c>
      <c r="J1" s="4">
        <v>50</v>
      </c>
    </row>
    <row r="2" spans="1:10" ht="31.5" x14ac:dyDescent="0.25">
      <c r="A2" s="5" t="s">
        <v>16</v>
      </c>
      <c r="B2" s="4">
        <v>2</v>
      </c>
      <c r="C2" s="4">
        <v>3</v>
      </c>
      <c r="D2" s="4">
        <v>6</v>
      </c>
      <c r="E2" s="4">
        <v>8</v>
      </c>
      <c r="F2" s="4">
        <v>22</v>
      </c>
      <c r="G2" s="4">
        <v>9</v>
      </c>
    </row>
    <row r="3" spans="1:10" x14ac:dyDescent="0.25">
      <c r="H3"/>
    </row>
    <row r="4" spans="1:10" ht="18.75" x14ac:dyDescent="0.35">
      <c r="A4" s="3" t="s">
        <v>17</v>
      </c>
      <c r="B4" s="3">
        <f>SUM(B2)</f>
        <v>2</v>
      </c>
      <c r="C4" s="3">
        <f>SUM(B2,C2)</f>
        <v>5</v>
      </c>
      <c r="D4" s="3">
        <f>SUM(B2,C2,D2)</f>
        <v>11</v>
      </c>
      <c r="E4" s="3">
        <f>SUM(B2,C2,D2,E2)</f>
        <v>19</v>
      </c>
      <c r="F4" s="3">
        <f>SUM(B2,C2,D2,E2,F2)</f>
        <v>41</v>
      </c>
      <c r="G4" s="3">
        <f>SUM(B2,C2,D2,E2,F2,G2)</f>
        <v>50</v>
      </c>
      <c r="H4"/>
    </row>
    <row r="5" spans="1:10" ht="18.75" x14ac:dyDescent="0.35">
      <c r="A5" s="3" t="s">
        <v>18</v>
      </c>
      <c r="B5" s="3">
        <f>B4/$J$1</f>
        <v>0.04</v>
      </c>
      <c r="C5" s="3">
        <f>C4/$J$1</f>
        <v>0.1</v>
      </c>
      <c r="D5" s="3">
        <f>D4/$J$1</f>
        <v>0.22</v>
      </c>
      <c r="E5" s="3">
        <f>E4/$J$1</f>
        <v>0.38</v>
      </c>
      <c r="F5" s="3">
        <f>F4/$J$1</f>
        <v>0.82</v>
      </c>
      <c r="G5" s="3">
        <f>G4/$J$1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03418-8D70-4E0A-A993-DE181204D070}">
  <dimension ref="A1:CW9"/>
  <sheetViews>
    <sheetView workbookViewId="0">
      <selection activeCell="A2" sqref="A2"/>
    </sheetView>
  </sheetViews>
  <sheetFormatPr defaultRowHeight="15.75" x14ac:dyDescent="0.25"/>
  <cols>
    <col min="1" max="1" width="15.7109375" style="2" customWidth="1"/>
    <col min="2" max="9" width="14.85546875" style="2" customWidth="1"/>
    <col min="10" max="101" width="12.7109375" style="2" customWidth="1"/>
    <col min="102" max="16384" width="9.140625" style="2"/>
  </cols>
  <sheetData>
    <row r="1" spans="1:101" x14ac:dyDescent="0.25">
      <c r="A1" s="3" t="s">
        <v>0</v>
      </c>
      <c r="B1" s="3">
        <v>1.14285583</v>
      </c>
      <c r="C1" s="3">
        <v>0.21398374000000001</v>
      </c>
      <c r="D1" s="3">
        <v>1.2564162400000001</v>
      </c>
      <c r="E1" s="3">
        <v>0.67329945999999996</v>
      </c>
      <c r="F1" s="3">
        <v>1.2149628299999999</v>
      </c>
      <c r="G1" s="3">
        <v>0.99101068999999997</v>
      </c>
      <c r="H1" s="3">
        <v>1.3992566900000001</v>
      </c>
      <c r="I1" s="3">
        <v>0.61109645999999995</v>
      </c>
      <c r="J1" s="3">
        <v>0.85890087999999998</v>
      </c>
      <c r="K1" s="3">
        <v>0.78632108000000001</v>
      </c>
      <c r="L1" s="3">
        <v>0.97384630000000005</v>
      </c>
      <c r="M1" s="3">
        <v>1.3846759</v>
      </c>
      <c r="N1" s="3">
        <v>0.49488378999999999</v>
      </c>
      <c r="O1" s="3">
        <v>1.0979642000000001</v>
      </c>
      <c r="P1" s="3">
        <v>1.02453946</v>
      </c>
      <c r="Q1" s="3">
        <v>1.06382694</v>
      </c>
      <c r="R1" s="3">
        <v>0.78161594000000001</v>
      </c>
      <c r="S1" s="3">
        <v>1.2056732100000001</v>
      </c>
      <c r="T1" s="3">
        <v>1.3827028100000001</v>
      </c>
      <c r="U1" s="3">
        <v>0.88719157999999998</v>
      </c>
      <c r="V1" s="3">
        <v>0.75776633999999998</v>
      </c>
      <c r="W1" s="3">
        <v>1.16915277</v>
      </c>
      <c r="X1" s="3">
        <v>1.23004829</v>
      </c>
      <c r="Y1" s="3">
        <v>0.71265086</v>
      </c>
      <c r="Z1" s="3">
        <v>1.0288758499999999</v>
      </c>
      <c r="AA1" s="3">
        <v>0.82302014999999995</v>
      </c>
      <c r="AB1" s="3">
        <v>1.24597822</v>
      </c>
      <c r="AC1" s="3">
        <v>1.4568654599999999</v>
      </c>
      <c r="AD1" s="3">
        <v>0.91103144000000003</v>
      </c>
      <c r="AE1" s="3">
        <v>0.77406980999999997</v>
      </c>
      <c r="AF1" s="3">
        <v>1.0945361899999999</v>
      </c>
      <c r="AG1" s="3">
        <v>0.79865010999999997</v>
      </c>
      <c r="AH1" s="3">
        <v>0.88126134</v>
      </c>
      <c r="AI1" s="3">
        <v>1.1071180300000001</v>
      </c>
      <c r="AJ1" s="3">
        <v>1.00136848</v>
      </c>
      <c r="AK1" s="3">
        <v>0.92217983999999997</v>
      </c>
      <c r="AL1" s="3">
        <v>1.24560914</v>
      </c>
      <c r="AM1" s="3">
        <v>0.78720263999999995</v>
      </c>
      <c r="AN1" s="3">
        <v>0.95433299999999999</v>
      </c>
      <c r="AO1" s="3">
        <v>0.99578226000000003</v>
      </c>
      <c r="AP1" s="3">
        <v>0.81526016000000001</v>
      </c>
      <c r="AQ1" s="3">
        <v>0.77680747000000006</v>
      </c>
      <c r="AR1" s="3">
        <v>1.2352767099999999</v>
      </c>
      <c r="AS1" s="3">
        <v>1.7364999699999999</v>
      </c>
      <c r="AT1" s="3">
        <v>1.2501588699999999</v>
      </c>
      <c r="AU1" s="3">
        <v>0.71522996999999999</v>
      </c>
      <c r="AV1" s="3">
        <v>0.76771727000000001</v>
      </c>
      <c r="AW1" s="3">
        <v>1.0515177</v>
      </c>
      <c r="AX1" s="3">
        <v>0.53930926000000001</v>
      </c>
      <c r="AY1" s="3">
        <v>1.3262378500000001</v>
      </c>
      <c r="AZ1" s="3">
        <v>0.59025817000000003</v>
      </c>
      <c r="BA1" s="3">
        <v>0.84943462999999997</v>
      </c>
      <c r="BB1" s="3">
        <v>1.0391314</v>
      </c>
      <c r="BC1" s="3">
        <v>0.87918459000000004</v>
      </c>
      <c r="BD1" s="3">
        <v>0.60738124999999998</v>
      </c>
      <c r="BE1" s="3">
        <v>1.1834613899999999</v>
      </c>
      <c r="BF1" s="3">
        <v>0.83580502999999995</v>
      </c>
      <c r="BG1" s="3">
        <v>0.95130778000000005</v>
      </c>
      <c r="BH1" s="3">
        <v>1.40929416</v>
      </c>
      <c r="BI1" s="3">
        <v>0.60987356999999998</v>
      </c>
      <c r="BJ1" s="3">
        <v>1.39038211</v>
      </c>
      <c r="BK1" s="3">
        <v>1.0643041499999999</v>
      </c>
      <c r="BL1" s="3">
        <v>0.60486759999999995</v>
      </c>
      <c r="BM1" s="3">
        <v>1.3644375099999999</v>
      </c>
      <c r="BN1" s="3">
        <v>0.98420392000000001</v>
      </c>
      <c r="BO1" s="3">
        <v>1.31749231</v>
      </c>
      <c r="BP1" s="3">
        <v>1.1030418200000001</v>
      </c>
      <c r="BQ1" s="3">
        <v>0.25832192999999998</v>
      </c>
      <c r="BR1" s="3">
        <v>0.31529515000000002</v>
      </c>
      <c r="BS1" s="3">
        <v>0.43993342000000002</v>
      </c>
      <c r="BT1" s="3">
        <v>0.90625882999999996</v>
      </c>
      <c r="BU1" s="3">
        <v>1.49160615</v>
      </c>
      <c r="BV1" s="3">
        <v>0.66502074</v>
      </c>
      <c r="BW1" s="3">
        <v>0.3382135</v>
      </c>
      <c r="BX1" s="3">
        <v>0.54686389999999996</v>
      </c>
      <c r="BY1" s="3">
        <v>0.66566206000000006</v>
      </c>
      <c r="BZ1" s="3">
        <v>1.22896107</v>
      </c>
      <c r="CA1" s="3">
        <v>1.32777678</v>
      </c>
      <c r="CB1" s="3">
        <v>1.21582933</v>
      </c>
      <c r="CC1" s="3">
        <v>1.0029847700000001</v>
      </c>
      <c r="CD1" s="3">
        <v>0.88276509999999997</v>
      </c>
      <c r="CE1" s="3">
        <v>1.07884146</v>
      </c>
      <c r="CF1" s="3">
        <v>1.4522116300000001</v>
      </c>
      <c r="CG1" s="3">
        <v>0.63185446999999995</v>
      </c>
      <c r="CH1" s="3">
        <v>0.94160580000000005</v>
      </c>
      <c r="CI1" s="3">
        <v>1.07515286</v>
      </c>
      <c r="CJ1" s="3">
        <v>0.97412237000000002</v>
      </c>
      <c r="CK1" s="3">
        <v>1.5135481099999999</v>
      </c>
      <c r="CL1" s="3">
        <v>1.1275334299999999</v>
      </c>
      <c r="CM1" s="3">
        <v>0.72361969000000004</v>
      </c>
      <c r="CN1" s="3">
        <v>0.50409524000000006</v>
      </c>
      <c r="CO1" s="3">
        <v>0.68639066000000004</v>
      </c>
      <c r="CP1" s="3">
        <v>0.82355365999999997</v>
      </c>
      <c r="CQ1" s="3">
        <v>0.69646315999999997</v>
      </c>
      <c r="CR1" s="3">
        <v>0.65239473999999997</v>
      </c>
      <c r="CS1" s="3">
        <v>0.72192621000000001</v>
      </c>
      <c r="CT1" s="3">
        <v>1.0593247400000001</v>
      </c>
      <c r="CU1" s="3">
        <v>1.25494818</v>
      </c>
      <c r="CV1" s="3">
        <v>1.8748763900000001</v>
      </c>
      <c r="CW1" s="3">
        <v>0.74979351999999999</v>
      </c>
    </row>
    <row r="2" spans="1:101" x14ac:dyDescent="0.25">
      <c r="B2" s="3" t="s">
        <v>11</v>
      </c>
      <c r="C2" s="3">
        <f>MIN(B1:CW1)</f>
        <v>0.21398374000000001</v>
      </c>
      <c r="D2" s="3" t="s">
        <v>10</v>
      </c>
      <c r="E2" s="3">
        <f>MAX(B1:CW1)</f>
        <v>1.8748763900000001</v>
      </c>
      <c r="F2" s="3" t="s">
        <v>19</v>
      </c>
      <c r="G2" s="3">
        <f>COUNT(B1:CW1)</f>
        <v>100</v>
      </c>
    </row>
    <row r="4" spans="1:101" x14ac:dyDescent="0.25">
      <c r="A4" s="3" t="s">
        <v>1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3" t="s">
        <v>25</v>
      </c>
      <c r="H4" s="3" t="s">
        <v>26</v>
      </c>
      <c r="I4" s="3" t="s">
        <v>27</v>
      </c>
    </row>
    <row r="5" spans="1:101" x14ac:dyDescent="0.25">
      <c r="A5" s="3" t="s">
        <v>2</v>
      </c>
      <c r="B5" s="3">
        <f>COUNTIF(B1:CW1, "&gt;=0,2")-COUNTIF(B1:CW1, "&gt;=0,4125")</f>
        <v>4</v>
      </c>
      <c r="C5" s="3">
        <f>COUNTIF(B1:CW1, "&gt;=0,4125")-COUNTIF(B1:CW1, "&gt;=0,625")</f>
        <v>10</v>
      </c>
      <c r="D5" s="3">
        <f>COUNTIF(B1:CW1, "&gt;=0,625")-COUNTIF(B1:CW1, "&gt;=0,8375")</f>
        <v>24</v>
      </c>
      <c r="E5" s="3">
        <f>COUNTIF(B1:CW1, "&gt;=0,8375")-COUNTIF(B1:CW1, "&gt;=1,05")</f>
        <v>22</v>
      </c>
      <c r="F5" s="3">
        <f>COUNTIF(B1:CW1, "&gt;=1,05")-COUNTIF(B1:CW1, "&gt;=1,2625")</f>
        <v>25</v>
      </c>
      <c r="G5" s="3">
        <f>COUNTIF(B1:CW1, "&gt;=1,2625")-COUNTIF(B1:CW1, "&gt;=1,475")</f>
        <v>11</v>
      </c>
      <c r="H5" s="3">
        <f>COUNTIF(B1:CW1, "&gt;=1,475")-COUNTIF(B1:CW1, "&gt;=1,6875")</f>
        <v>2</v>
      </c>
      <c r="I5" s="3">
        <f>COUNTIF(B1:CW1, "&gt;=1,6875")-COUNTIF(B1:CW1, "&gt;=1,9")</f>
        <v>2</v>
      </c>
    </row>
    <row r="7" spans="1:101" x14ac:dyDescent="0.25">
      <c r="A7" s="3" t="s">
        <v>12</v>
      </c>
      <c r="B7" s="3">
        <f>(0.2+0.4125)/2</f>
        <v>0.30625000000000002</v>
      </c>
      <c r="C7" s="3">
        <f>(0.4125+0.625)/2</f>
        <v>0.51875000000000004</v>
      </c>
      <c r="D7" s="3">
        <f>(0.625+0.8375)/2</f>
        <v>0.73124999999999996</v>
      </c>
      <c r="E7" s="3">
        <f>(0.8375+1.05)/2</f>
        <v>0.94375000000000009</v>
      </c>
      <c r="F7" s="3">
        <f>(1.05+1.2625)/2</f>
        <v>1.15625</v>
      </c>
      <c r="G7" s="3">
        <f>(1.2625+1.475)/2</f>
        <v>1.3687499999999999</v>
      </c>
      <c r="H7" s="3">
        <f>(1.475+1.6875)/2</f>
        <v>1.58125</v>
      </c>
      <c r="I7" s="3">
        <f>(1.6875+1.9)/2</f>
        <v>1.79375</v>
      </c>
    </row>
    <row r="8" spans="1:101" ht="18.75" x14ac:dyDescent="0.35">
      <c r="A8" s="3" t="s">
        <v>13</v>
      </c>
      <c r="B8" s="3">
        <f>SUM(B5)</f>
        <v>4</v>
      </c>
      <c r="C8" s="3">
        <f>SUM(B5,C5)</f>
        <v>14</v>
      </c>
      <c r="D8" s="3">
        <f>SUM(B5,C5,D5)</f>
        <v>38</v>
      </c>
      <c r="E8" s="3">
        <f>SUM(B5,C5,D5,E5)</f>
        <v>60</v>
      </c>
      <c r="F8" s="3">
        <f>SUM(B5,C5,D5,E5,F5)</f>
        <v>85</v>
      </c>
      <c r="G8" s="3">
        <f>SUM(B5,C5,D5,E5,F5,G5)</f>
        <v>96</v>
      </c>
      <c r="H8" s="3">
        <f>SUM(B5,C5,D5,E5,F5,G5,H5)</f>
        <v>98</v>
      </c>
      <c r="I8" s="3">
        <f>SUM(B5,C5,D5,E5,F5,G5,H5,I5)</f>
        <v>100</v>
      </c>
    </row>
    <row r="9" spans="1:101" ht="18.75" x14ac:dyDescent="0.35">
      <c r="A9" s="3" t="s">
        <v>14</v>
      </c>
      <c r="B9" s="3">
        <f>B8/$G$2</f>
        <v>0.04</v>
      </c>
      <c r="C9" s="3">
        <f t="shared" ref="C9:I9" si="0">C8/$G$2</f>
        <v>0.14000000000000001</v>
      </c>
      <c r="D9" s="3">
        <f t="shared" si="0"/>
        <v>0.38</v>
      </c>
      <c r="E9" s="3">
        <f t="shared" si="0"/>
        <v>0.6</v>
      </c>
      <c r="F9" s="3">
        <f t="shared" si="0"/>
        <v>0.85</v>
      </c>
      <c r="G9" s="3">
        <f t="shared" si="0"/>
        <v>0.96</v>
      </c>
      <c r="H9" s="3">
        <f t="shared" si="0"/>
        <v>0.98</v>
      </c>
      <c r="I9" s="3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4123-5673-45E2-BFB6-CE7A4B4BF6D3}">
  <dimension ref="A1:AE9"/>
  <sheetViews>
    <sheetView workbookViewId="0">
      <selection activeCell="A2" sqref="A2"/>
    </sheetView>
  </sheetViews>
  <sheetFormatPr defaultColWidth="3.5703125" defaultRowHeight="15.75" x14ac:dyDescent="0.25"/>
  <cols>
    <col min="1" max="1" width="15.7109375" style="2" customWidth="1"/>
    <col min="2" max="2" width="7.7109375" style="2" bestFit="1" customWidth="1"/>
    <col min="3" max="4" width="14.28515625" style="2" customWidth="1"/>
    <col min="5" max="5" width="10" style="2" customWidth="1"/>
    <col min="6" max="16384" width="3.5703125" style="2"/>
  </cols>
  <sheetData>
    <row r="1" spans="1:31" x14ac:dyDescent="0.25">
      <c r="A1" s="3" t="s">
        <v>0</v>
      </c>
      <c r="B1" s="3">
        <v>4</v>
      </c>
      <c r="C1" s="3">
        <v>4</v>
      </c>
      <c r="D1" s="3">
        <v>3</v>
      </c>
      <c r="E1" s="3">
        <v>3</v>
      </c>
      <c r="F1" s="3">
        <v>2</v>
      </c>
      <c r="G1" s="3">
        <v>5</v>
      </c>
      <c r="H1" s="3">
        <v>2</v>
      </c>
      <c r="I1" s="3">
        <v>3</v>
      </c>
      <c r="J1" s="3">
        <v>3</v>
      </c>
      <c r="K1" s="3">
        <v>4</v>
      </c>
      <c r="L1" s="3">
        <v>3</v>
      </c>
      <c r="M1" s="3">
        <v>4</v>
      </c>
      <c r="N1" s="3">
        <v>4</v>
      </c>
      <c r="O1" s="3">
        <v>2</v>
      </c>
      <c r="P1" s="3">
        <v>5</v>
      </c>
      <c r="Q1" s="3">
        <v>2</v>
      </c>
      <c r="R1" s="3">
        <v>3</v>
      </c>
      <c r="S1" s="3">
        <v>3</v>
      </c>
      <c r="T1" s="3">
        <v>4</v>
      </c>
      <c r="U1" s="3">
        <v>4</v>
      </c>
      <c r="V1" s="3">
        <v>3</v>
      </c>
      <c r="W1" s="3">
        <v>3</v>
      </c>
      <c r="X1" s="3">
        <v>4</v>
      </c>
      <c r="Y1" s="3">
        <v>4</v>
      </c>
      <c r="Z1" s="3">
        <v>2</v>
      </c>
      <c r="AA1" s="3">
        <v>5</v>
      </c>
      <c r="AB1" s="3">
        <v>5</v>
      </c>
      <c r="AC1" s="3">
        <v>2</v>
      </c>
      <c r="AD1" s="3">
        <v>3</v>
      </c>
      <c r="AE1" s="3">
        <v>3</v>
      </c>
    </row>
    <row r="2" spans="1:31" x14ac:dyDescent="0.25">
      <c r="B2" s="3" t="s">
        <v>11</v>
      </c>
      <c r="C2" s="3">
        <f>MIN(B1:AE1)</f>
        <v>2</v>
      </c>
      <c r="D2" s="3" t="s">
        <v>10</v>
      </c>
      <c r="E2" s="3">
        <f>MAX(B1:AE1)</f>
        <v>5</v>
      </c>
      <c r="F2" s="7" t="s">
        <v>19</v>
      </c>
      <c r="G2" s="7">
        <f>COUNT(B1:AE1)</f>
        <v>30</v>
      </c>
    </row>
    <row r="3" spans="1:31" s="6" customFormat="1" x14ac:dyDescent="0.25"/>
    <row r="4" spans="1:31" x14ac:dyDescent="0.25">
      <c r="A4" s="4" t="s">
        <v>1</v>
      </c>
      <c r="B4" s="4" t="s">
        <v>28</v>
      </c>
      <c r="C4" s="4" t="s">
        <v>29</v>
      </c>
      <c r="D4" s="4" t="s">
        <v>30</v>
      </c>
      <c r="E4" s="4" t="s">
        <v>31</v>
      </c>
    </row>
    <row r="5" spans="1:31" x14ac:dyDescent="0.25">
      <c r="A5" s="3" t="s">
        <v>2</v>
      </c>
      <c r="B5" s="3">
        <f>COUNTIF(B1:AE1, "&gt;=2")-COUNTIF(B1:AE1, "&gt;=2,8")</f>
        <v>6</v>
      </c>
      <c r="C5" s="3">
        <f>COUNTIF(B1:AE1, "&gt;=2,8")-COUNTIF(B1:AE1, "&gt;=3,6")</f>
        <v>11</v>
      </c>
      <c r="D5" s="3">
        <f>COUNTIF(B1:AE1, "&gt;=3,6")-COUNTIF(B1:AE1, "&gt;=4,4")</f>
        <v>9</v>
      </c>
      <c r="E5" s="3">
        <f>COUNTIF(B1:AE1, "&gt;=4,4")-COUNTIF(B1:AE1, "&gt;=5,2")</f>
        <v>4</v>
      </c>
      <c r="F5"/>
      <c r="G5"/>
    </row>
    <row r="6" spans="1:31" x14ac:dyDescent="0.25">
      <c r="F6"/>
      <c r="G6"/>
    </row>
    <row r="7" spans="1:31" x14ac:dyDescent="0.25">
      <c r="A7" s="3" t="s">
        <v>32</v>
      </c>
      <c r="B7" s="3">
        <f>(2+2.8)/2</f>
        <v>2.4</v>
      </c>
      <c r="C7" s="3">
        <f>(2.8+3.6)/2</f>
        <v>3.2</v>
      </c>
      <c r="D7" s="3">
        <f>(3.6+4.4)/2</f>
        <v>4</v>
      </c>
      <c r="E7" s="3">
        <f>(4.4+5.2)/2</f>
        <v>4.8000000000000007</v>
      </c>
    </row>
    <row r="8" spans="1:31" ht="18.75" x14ac:dyDescent="0.35">
      <c r="A8" s="3" t="s">
        <v>13</v>
      </c>
      <c r="B8" s="3">
        <f>SUM(B5)</f>
        <v>6</v>
      </c>
      <c r="C8" s="3">
        <f>SUM(B5,C5)</f>
        <v>17</v>
      </c>
      <c r="D8" s="3">
        <f>SUM(B5,C5,D5)</f>
        <v>26</v>
      </c>
      <c r="E8" s="3">
        <f>SUM(B5,C5,D5,E5)</f>
        <v>30</v>
      </c>
    </row>
    <row r="9" spans="1:31" ht="18.75" x14ac:dyDescent="0.35">
      <c r="A9" s="3" t="s">
        <v>14</v>
      </c>
      <c r="B9" s="3">
        <f>B8/$G$2</f>
        <v>0.2</v>
      </c>
      <c r="C9" s="3">
        <f t="shared" ref="C9:E9" si="0">C8/$G$2</f>
        <v>0.56666666666666665</v>
      </c>
      <c r="D9" s="3">
        <f t="shared" si="0"/>
        <v>0.8666666666666667</v>
      </c>
      <c r="E9" s="3">
        <f t="shared" si="0"/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42D0-A295-4018-BA6E-9A3108D97E0E}">
  <dimension ref="A1:AE9"/>
  <sheetViews>
    <sheetView workbookViewId="0">
      <selection activeCell="A2" sqref="A2"/>
    </sheetView>
  </sheetViews>
  <sheetFormatPr defaultRowHeight="15.75" x14ac:dyDescent="0.25"/>
  <cols>
    <col min="1" max="1" width="15.7109375" style="2" customWidth="1"/>
    <col min="2" max="16384" width="9.140625" style="2"/>
  </cols>
  <sheetData>
    <row r="1" spans="1:31" x14ac:dyDescent="0.25">
      <c r="A1" s="3" t="s">
        <v>0</v>
      </c>
      <c r="B1" s="3">
        <v>18</v>
      </c>
      <c r="C1" s="3">
        <v>10</v>
      </c>
      <c r="D1" s="3">
        <v>17</v>
      </c>
      <c r="E1" s="3">
        <v>13</v>
      </c>
      <c r="F1" s="3">
        <v>15</v>
      </c>
      <c r="G1" s="3">
        <v>15</v>
      </c>
      <c r="H1" s="3">
        <v>14</v>
      </c>
      <c r="I1" s="3">
        <v>17</v>
      </c>
      <c r="J1" s="3">
        <v>20</v>
      </c>
      <c r="K1" s="3">
        <v>19</v>
      </c>
      <c r="L1" s="3">
        <v>15</v>
      </c>
      <c r="M1" s="3">
        <v>15</v>
      </c>
      <c r="N1" s="3">
        <v>14</v>
      </c>
      <c r="O1" s="3">
        <v>13</v>
      </c>
      <c r="P1" s="3">
        <v>16</v>
      </c>
      <c r="Q1" s="3">
        <v>16</v>
      </c>
      <c r="R1" s="3">
        <v>12</v>
      </c>
      <c r="S1" s="3">
        <v>11</v>
      </c>
      <c r="T1" s="3">
        <v>13</v>
      </c>
      <c r="U1" s="3">
        <v>14</v>
      </c>
      <c r="V1" s="3">
        <v>19</v>
      </c>
      <c r="W1" s="3">
        <v>20</v>
      </c>
      <c r="X1" s="3">
        <v>15</v>
      </c>
      <c r="Y1" s="3">
        <v>16</v>
      </c>
      <c r="Z1" s="3">
        <v>15</v>
      </c>
      <c r="AA1" s="3">
        <v>16</v>
      </c>
      <c r="AB1" s="3">
        <v>14</v>
      </c>
      <c r="AC1" s="3">
        <v>16</v>
      </c>
      <c r="AD1" s="3">
        <v>13</v>
      </c>
      <c r="AE1" s="3">
        <v>12</v>
      </c>
    </row>
    <row r="2" spans="1:31" x14ac:dyDescent="0.25">
      <c r="B2" s="3" t="s">
        <v>11</v>
      </c>
      <c r="C2" s="3">
        <f>MIN(B1:AE1)</f>
        <v>10</v>
      </c>
      <c r="D2" s="3" t="s">
        <v>10</v>
      </c>
      <c r="E2" s="3">
        <f>MAX(B1:AE1)</f>
        <v>20</v>
      </c>
      <c r="F2" s="3" t="s">
        <v>19</v>
      </c>
      <c r="G2" s="3">
        <f>COUNT(B1:AE1)</f>
        <v>30</v>
      </c>
    </row>
    <row r="4" spans="1:31" x14ac:dyDescent="0.25">
      <c r="A4" s="8" t="s">
        <v>1</v>
      </c>
      <c r="B4" s="4" t="s">
        <v>33</v>
      </c>
      <c r="C4" s="4" t="s">
        <v>34</v>
      </c>
      <c r="D4" s="4" t="s">
        <v>35</v>
      </c>
      <c r="E4" s="4" t="s">
        <v>36</v>
      </c>
      <c r="F4" s="3" t="s">
        <v>37</v>
      </c>
      <c r="G4" s="3" t="s">
        <v>38</v>
      </c>
    </row>
    <row r="5" spans="1:31" x14ac:dyDescent="0.25">
      <c r="A5" s="9" t="s">
        <v>2</v>
      </c>
      <c r="B5" s="3">
        <f>COUNTIF(B1:AE1, "&gt;=10")-COUNTIF(B1:AE1, "&gt;=12")</f>
        <v>2</v>
      </c>
      <c r="C5" s="3">
        <f>COUNTIF(B1:AE1, "&gt;=12")-COUNTIF(B1:AE1, "&gt;=14")</f>
        <v>6</v>
      </c>
      <c r="D5" s="3">
        <f>COUNTIF(B1:AE1, "&gt;=14")-COUNTIF(B1:AE1, "&gt;=16")</f>
        <v>10</v>
      </c>
      <c r="E5" s="3">
        <f>COUNTIF(B1:AE1, "&gt;=16")-COUNTIF(B1:AE1, "&gt;=18")</f>
        <v>7</v>
      </c>
      <c r="F5" s="3">
        <f>COUNTIF(B1:AE1, "&gt;=18")-COUNTIF(B1:AE1, "&gt;=20")</f>
        <v>3</v>
      </c>
      <c r="G5" s="3">
        <f>COUNTIF(B1:AE1, "&gt;=20")-COUNTIF(B1:AE1, "&gt;=22")</f>
        <v>2</v>
      </c>
    </row>
    <row r="7" spans="1:31" x14ac:dyDescent="0.25">
      <c r="A7" s="3" t="s">
        <v>32</v>
      </c>
      <c r="B7" s="3">
        <f>(10+12)/2</f>
        <v>11</v>
      </c>
      <c r="C7" s="3">
        <f>(12+14)/2</f>
        <v>13</v>
      </c>
      <c r="D7" s="3">
        <f>(14+16)/2</f>
        <v>15</v>
      </c>
      <c r="E7" s="3">
        <f>(16+18)/2</f>
        <v>17</v>
      </c>
      <c r="F7" s="3">
        <f>(18+20)/2</f>
        <v>19</v>
      </c>
      <c r="G7" s="3">
        <f>(20+22)/2</f>
        <v>21</v>
      </c>
    </row>
    <row r="8" spans="1:31" ht="18.75" x14ac:dyDescent="0.35">
      <c r="A8" s="3" t="s">
        <v>13</v>
      </c>
      <c r="B8" s="3">
        <f>SUM(B5)</f>
        <v>2</v>
      </c>
      <c r="C8" s="3">
        <f>SUM(B5,C5)</f>
        <v>8</v>
      </c>
      <c r="D8" s="3">
        <f>SUM(B5,C5,D5)</f>
        <v>18</v>
      </c>
      <c r="E8" s="3">
        <f>SUM(B5,C5,D5,E5)</f>
        <v>25</v>
      </c>
      <c r="F8" s="3">
        <f>SUM(B5,C5,D5,E5,F5)</f>
        <v>28</v>
      </c>
      <c r="G8" s="3">
        <f>SUM(B5,C5,D5,E5,F5,G5)</f>
        <v>30</v>
      </c>
    </row>
    <row r="9" spans="1:31" ht="18.75" x14ac:dyDescent="0.35">
      <c r="A9" s="3" t="s">
        <v>14</v>
      </c>
      <c r="B9" s="3">
        <f>B8/$G$2</f>
        <v>6.6666666666666666E-2</v>
      </c>
      <c r="C9" s="3">
        <f>C8/$G$2</f>
        <v>0.26666666666666666</v>
      </c>
      <c r="D9" s="3">
        <f>D8/$G$2</f>
        <v>0.6</v>
      </c>
      <c r="E9" s="3">
        <f>E8/$G$2</f>
        <v>0.83333333333333337</v>
      </c>
      <c r="F9" s="3">
        <f t="shared" ref="F9" si="0">F8/$G$2</f>
        <v>0.93333333333333335</v>
      </c>
      <c r="G9" s="3">
        <f t="shared" ref="G9" si="1">G8/$G$2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Moiseenko</dc:creator>
  <cp:lastModifiedBy>Pavel Moiseenko</cp:lastModifiedBy>
  <dcterms:created xsi:type="dcterms:W3CDTF">2019-10-26T17:09:48Z</dcterms:created>
  <dcterms:modified xsi:type="dcterms:W3CDTF">2019-10-27T15:02:24Z</dcterms:modified>
</cp:coreProperties>
</file>