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13215" windowHeight="109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20" i="1" l="1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1" i="1"/>
  <c r="I22" i="1"/>
  <c r="I23" i="1"/>
  <c r="I24" i="1"/>
  <c r="I25" i="1"/>
  <c r="I26" i="1"/>
  <c r="I27" i="1"/>
  <c r="I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2" i="1"/>
  <c r="L4" i="1" l="1"/>
  <c r="L5" i="1"/>
  <c r="L8" i="1"/>
  <c r="L9" i="1"/>
  <c r="L10" i="1"/>
  <c r="L11" i="1"/>
  <c r="L12" i="1"/>
  <c r="L13" i="1"/>
  <c r="L15" i="1"/>
  <c r="L19" i="1"/>
  <c r="M18" i="1" s="1"/>
  <c r="L20" i="1"/>
  <c r="L25" i="1"/>
  <c r="L26" i="1"/>
  <c r="L27" i="1"/>
  <c r="L3" i="1"/>
  <c r="L21" i="1"/>
  <c r="L6" i="1"/>
  <c r="L14" i="1"/>
  <c r="L7" i="1"/>
  <c r="L22" i="1"/>
  <c r="L23" i="1"/>
  <c r="L2" i="1"/>
  <c r="L16" i="1"/>
  <c r="L17" i="1"/>
  <c r="L18" i="1"/>
  <c r="L24" i="1"/>
  <c r="L28" i="1"/>
  <c r="L29" i="1"/>
  <c r="D30" i="1"/>
  <c r="D29" i="1"/>
  <c r="E27" i="1"/>
  <c r="E26" i="1"/>
  <c r="E25" i="1"/>
  <c r="K3" i="1"/>
  <c r="K5" i="1"/>
  <c r="H3" i="1"/>
  <c r="H4" i="1"/>
  <c r="H5" i="1"/>
  <c r="H6" i="1"/>
  <c r="H7" i="1"/>
  <c r="H8" i="1"/>
  <c r="K7" i="1" s="1"/>
  <c r="H9" i="1"/>
  <c r="H10" i="1"/>
  <c r="H11" i="1"/>
  <c r="K10" i="1" s="1"/>
  <c r="H12" i="1"/>
  <c r="H13" i="1"/>
  <c r="K12" i="1" s="1"/>
  <c r="H14" i="1"/>
  <c r="H15" i="1"/>
  <c r="H16" i="1"/>
  <c r="K15" i="1" s="1"/>
  <c r="H17" i="1"/>
  <c r="K18" i="1" s="1"/>
  <c r="H18" i="1"/>
  <c r="H19" i="1"/>
  <c r="H20" i="1"/>
  <c r="H21" i="1"/>
  <c r="K20" i="1" s="1"/>
  <c r="H22" i="1"/>
  <c r="H23" i="1"/>
  <c r="H24" i="1"/>
  <c r="K23" i="1" s="1"/>
  <c r="H25" i="1"/>
  <c r="H26" i="1"/>
  <c r="H27" i="1"/>
  <c r="K26" i="1" s="1"/>
  <c r="H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" i="1"/>
  <c r="M26" i="1" l="1"/>
  <c r="M10" i="1"/>
  <c r="M23" i="1"/>
  <c r="M15" i="1"/>
  <c r="M5" i="1"/>
  <c r="M3" i="1"/>
  <c r="M12" i="1"/>
  <c r="M20" i="1"/>
  <c r="M7" i="1"/>
  <c r="K29" i="1"/>
</calcChain>
</file>

<file path=xl/sharedStrings.xml><?xml version="1.0" encoding="utf-8"?>
<sst xmlns="http://schemas.openxmlformats.org/spreadsheetml/2006/main" count="71" uniqueCount="23">
  <si>
    <t>Run</t>
  </si>
  <si>
    <t>Type</t>
  </si>
  <si>
    <t>Plastic</t>
  </si>
  <si>
    <t>Number of Events</t>
  </si>
  <si>
    <t>Error on Events</t>
  </si>
  <si>
    <t>Length of Set (Sec)</t>
  </si>
  <si>
    <t>Event Rate</t>
  </si>
  <si>
    <t>Event Rate Error</t>
  </si>
  <si>
    <t>Background</t>
  </si>
  <si>
    <t>Peak</t>
  </si>
  <si>
    <t>None</t>
  </si>
  <si>
    <t>Teflon (Stock)</t>
  </si>
  <si>
    <t>Polyethelyene (LUX)</t>
  </si>
  <si>
    <t>Comments</t>
  </si>
  <si>
    <t>Recovered Prior to this</t>
  </si>
  <si>
    <t>Recovered and changed gain prior to this</t>
  </si>
  <si>
    <t>Purification Efficiency</t>
  </si>
  <si>
    <t>Average Efficiency</t>
  </si>
  <si>
    <t>Average Background:</t>
  </si>
  <si>
    <t>RMS error:</t>
  </si>
  <si>
    <t>Purification Efficiency Error</t>
  </si>
  <si>
    <t>RMS plus Stat Error</t>
  </si>
  <si>
    <t>Time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</si>
</sst>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topLeftCell="G1" workbookViewId="0">
      <selection activeCell="I20" sqref="I20"/>
    </sheetView>
  </sheetViews>
  <sheetFormatPr defaultRowHeight="15" x14ac:dyDescent="0.25"/>
  <cols>
    <col min="2" max="2" width="19.42578125" customWidth="1"/>
    <col min="3" max="3" width="29.28515625" customWidth="1"/>
    <col min="4" max="4" width="17.140625" customWidth="1"/>
    <col min="5" max="5" width="18.28515625" customWidth="1"/>
    <col min="6" max="7" width="17.7109375" customWidth="1"/>
    <col min="8" max="8" width="14.140625" customWidth="1"/>
    <col min="9" max="9" width="16.28515625" customWidth="1"/>
    <col min="10" max="10" width="37.85546875" customWidth="1"/>
    <col min="11" max="12" width="22.42578125" customWidth="1"/>
    <col min="13" max="13" width="30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6</v>
      </c>
      <c r="I1" t="s">
        <v>7</v>
      </c>
      <c r="J1" t="s">
        <v>13</v>
      </c>
      <c r="K1" t="s">
        <v>16</v>
      </c>
      <c r="L1" t="s">
        <v>21</v>
      </c>
      <c r="M1" t="s">
        <v>20</v>
      </c>
    </row>
    <row r="2" spans="1:13" x14ac:dyDescent="0.25">
      <c r="A2">
        <v>3421</v>
      </c>
      <c r="B2" t="s">
        <v>8</v>
      </c>
      <c r="C2" t="s">
        <v>10</v>
      </c>
      <c r="D2">
        <v>89757</v>
      </c>
      <c r="E2">
        <f>SQRT(D2)</f>
        <v>299.59472625531981</v>
      </c>
      <c r="F2">
        <v>18706</v>
      </c>
      <c r="G2">
        <f>SQRT(F2)</f>
        <v>136.76987972503304</v>
      </c>
      <c r="H2">
        <f>D2/F2</f>
        <v>4.798300010691757</v>
      </c>
      <c r="I2">
        <f>SQRT((-(D2/F2^2)*G2)^2+(E2/F2)^2)</f>
        <v>3.856590929486807E-2</v>
      </c>
      <c r="L2">
        <f>SQRT((0.383)^2+(I2)^2)</f>
        <v>0.38493678618669325</v>
      </c>
    </row>
    <row r="3" spans="1:13" x14ac:dyDescent="0.25">
      <c r="A3">
        <v>3422</v>
      </c>
      <c r="B3" t="s">
        <v>9</v>
      </c>
      <c r="C3" t="s">
        <v>10</v>
      </c>
      <c r="D3">
        <v>56933000</v>
      </c>
      <c r="E3">
        <f t="shared" ref="E3:E27" si="0">SQRT(D3)</f>
        <v>7545.3959471985299</v>
      </c>
      <c r="F3">
        <v>5466</v>
      </c>
      <c r="G3">
        <f t="shared" ref="G3:G30" si="1">SQRT(F3)</f>
        <v>73.932401557098089</v>
      </c>
      <c r="H3">
        <f t="shared" ref="H3:H27" si="2">D3/F3</f>
        <v>10415.843395536041</v>
      </c>
      <c r="I3">
        <f t="shared" ref="I3:I27" si="3">SQRT((-(D3/F3^2)*G3)^2+(E3/F3)^2)</f>
        <v>140.89009911968182</v>
      </c>
      <c r="K3">
        <f>1-(H4-H2)/(H3-H2)</f>
        <v>0.99998203786498352</v>
      </c>
      <c r="L3">
        <f t="shared" ref="L3:L29" si="4">SQRT((0.383)^2+(I3)^2)</f>
        <v>140.89061969823885</v>
      </c>
      <c r="M3">
        <f>SQRT(((1/(H3-H2))*L4)^2+(((H4-H2)/((H3-H2)^2)-1/(H3-H2))*L2)^2+(((-H4-H2)/((H3-H2)^2))*L3)^2)</f>
        <v>5.404969523089813E-5</v>
      </c>
    </row>
    <row r="4" spans="1:13" x14ac:dyDescent="0.25">
      <c r="A4">
        <v>3424</v>
      </c>
      <c r="B4" t="s">
        <v>8</v>
      </c>
      <c r="C4" t="s">
        <v>10</v>
      </c>
      <c r="D4">
        <v>34942</v>
      </c>
      <c r="E4">
        <f t="shared" si="0"/>
        <v>186.92779354606421</v>
      </c>
      <c r="F4">
        <v>7009</v>
      </c>
      <c r="G4">
        <f t="shared" si="1"/>
        <v>83.719770663804383</v>
      </c>
      <c r="H4">
        <f t="shared" si="2"/>
        <v>4.9853046083606793</v>
      </c>
      <c r="I4">
        <f t="shared" si="3"/>
        <v>6.5247060181985408E-2</v>
      </c>
      <c r="L4">
        <f t="shared" si="4"/>
        <v>0.38851792605025531</v>
      </c>
    </row>
    <row r="5" spans="1:13" x14ac:dyDescent="0.25">
      <c r="A5">
        <v>3425</v>
      </c>
      <c r="B5" t="s">
        <v>9</v>
      </c>
      <c r="C5" t="s">
        <v>10</v>
      </c>
      <c r="D5">
        <v>16713000</v>
      </c>
      <c r="E5">
        <f t="shared" si="0"/>
        <v>4088.1536174659582</v>
      </c>
      <c r="F5">
        <v>5072</v>
      </c>
      <c r="G5">
        <f t="shared" si="1"/>
        <v>71.217975259059429</v>
      </c>
      <c r="H5">
        <f t="shared" si="2"/>
        <v>3295.1498422712934</v>
      </c>
      <c r="I5">
        <f t="shared" si="3"/>
        <v>46.275533562340037</v>
      </c>
      <c r="K5">
        <f>1-(H6-H4)/(H5-H4)</f>
        <v>0.99999193639848749</v>
      </c>
      <c r="L5">
        <f>SQRT((0.383)^2+(I5)^2)</f>
        <v>46.277118487209847</v>
      </c>
      <c r="M5">
        <f t="shared" ref="M5:M26" si="5">SQRT(((1/(H5-H4))*L6)^2+(((H6-H4)/((H5-H4)^2)-1/(H5-H4))*L4)^2+(((-H6-H4)/((H5-H4)^2))*L5)^2)</f>
        <v>1.7241704661612314E-4</v>
      </c>
    </row>
    <row r="6" spans="1:13" x14ac:dyDescent="0.25">
      <c r="A6">
        <v>3427</v>
      </c>
      <c r="B6" t="s">
        <v>8</v>
      </c>
      <c r="C6" t="s">
        <v>10</v>
      </c>
      <c r="D6">
        <v>34301</v>
      </c>
      <c r="E6">
        <f t="shared" si="0"/>
        <v>185.20529150107996</v>
      </c>
      <c r="F6">
        <v>6844</v>
      </c>
      <c r="G6">
        <f t="shared" si="1"/>
        <v>82.728471519785742</v>
      </c>
      <c r="H6">
        <f t="shared" si="2"/>
        <v>5.0118351841028641</v>
      </c>
      <c r="I6">
        <f t="shared" si="3"/>
        <v>6.6350915989948314E-2</v>
      </c>
      <c r="L6">
        <f t="shared" si="4"/>
        <v>0.38870482895470337</v>
      </c>
    </row>
    <row r="7" spans="1:13" x14ac:dyDescent="0.25">
      <c r="A7">
        <v>3428</v>
      </c>
      <c r="B7" t="s">
        <v>9</v>
      </c>
      <c r="C7" t="s">
        <v>10</v>
      </c>
      <c r="D7">
        <v>45729941</v>
      </c>
      <c r="E7">
        <f t="shared" si="0"/>
        <v>6762.3916627181543</v>
      </c>
      <c r="F7">
        <v>16121</v>
      </c>
      <c r="G7">
        <f t="shared" si="1"/>
        <v>126.96850003051938</v>
      </c>
      <c r="H7">
        <f t="shared" si="2"/>
        <v>2836.6690031635753</v>
      </c>
      <c r="I7">
        <f t="shared" si="3"/>
        <v>22.345455435195365</v>
      </c>
      <c r="K7">
        <f>1-(H8-H6)/(H7-H6)</f>
        <v>1.0000872013864315</v>
      </c>
      <c r="L7">
        <f t="shared" si="4"/>
        <v>22.348737494684169</v>
      </c>
      <c r="M7">
        <f t="shared" si="5"/>
        <v>1.9654325479408327E-4</v>
      </c>
    </row>
    <row r="8" spans="1:13" x14ac:dyDescent="0.25">
      <c r="A8">
        <v>3430</v>
      </c>
      <c r="B8" t="s">
        <v>8</v>
      </c>
      <c r="C8" t="s">
        <v>10</v>
      </c>
      <c r="D8">
        <v>21890</v>
      </c>
      <c r="E8">
        <f t="shared" si="0"/>
        <v>147.95269514273809</v>
      </c>
      <c r="F8">
        <v>4594</v>
      </c>
      <c r="G8">
        <f t="shared" si="1"/>
        <v>67.779052811322174</v>
      </c>
      <c r="H8">
        <f t="shared" si="2"/>
        <v>4.7649107531562906</v>
      </c>
      <c r="I8">
        <f t="shared" si="3"/>
        <v>7.7326469870842254E-2</v>
      </c>
      <c r="L8">
        <f t="shared" si="4"/>
        <v>0.39072801658274553</v>
      </c>
    </row>
    <row r="9" spans="1:13" x14ac:dyDescent="0.25">
      <c r="A9">
        <v>3434</v>
      </c>
      <c r="B9" t="s">
        <v>8</v>
      </c>
      <c r="C9" t="s">
        <v>10</v>
      </c>
      <c r="D9">
        <v>72008</v>
      </c>
      <c r="E9">
        <f t="shared" si="0"/>
        <v>268.34306400576111</v>
      </c>
      <c r="F9">
        <v>15248</v>
      </c>
      <c r="G9">
        <f t="shared" si="1"/>
        <v>123.48279232346505</v>
      </c>
      <c r="H9">
        <f t="shared" si="2"/>
        <v>4.722455403987408</v>
      </c>
      <c r="I9">
        <f t="shared" si="3"/>
        <v>4.2098701391875479E-2</v>
      </c>
      <c r="L9">
        <f t="shared" si="4"/>
        <v>0.38530676176117429</v>
      </c>
    </row>
    <row r="10" spans="1:13" x14ac:dyDescent="0.25">
      <c r="A10">
        <v>3436</v>
      </c>
      <c r="B10" t="s">
        <v>9</v>
      </c>
      <c r="C10" t="s">
        <v>10</v>
      </c>
      <c r="D10">
        <v>1703000</v>
      </c>
      <c r="E10">
        <f t="shared" si="0"/>
        <v>1304.9904214207857</v>
      </c>
      <c r="F10">
        <v>140</v>
      </c>
      <c r="G10">
        <f t="shared" si="1"/>
        <v>11.832159566199232</v>
      </c>
      <c r="H10">
        <f t="shared" si="2"/>
        <v>12164.285714285714</v>
      </c>
      <c r="I10">
        <f t="shared" si="3"/>
        <v>1028.1120395604814</v>
      </c>
      <c r="K10">
        <f>1-(H11-H9)/(H10-H9)</f>
        <v>0.99996973825934465</v>
      </c>
      <c r="L10">
        <f t="shared" si="4"/>
        <v>1028.1121108994939</v>
      </c>
      <c r="M10">
        <f t="shared" si="5"/>
        <v>8.169960998760492E-5</v>
      </c>
    </row>
    <row r="11" spans="1:13" x14ac:dyDescent="0.25">
      <c r="A11">
        <v>3438</v>
      </c>
      <c r="B11" t="s">
        <v>8</v>
      </c>
      <c r="C11" t="s">
        <v>10</v>
      </c>
      <c r="D11">
        <v>46837</v>
      </c>
      <c r="E11">
        <f t="shared" si="0"/>
        <v>216.41857591251264</v>
      </c>
      <c r="F11">
        <v>9201</v>
      </c>
      <c r="G11">
        <f t="shared" si="1"/>
        <v>95.921843184959698</v>
      </c>
      <c r="H11">
        <f t="shared" si="2"/>
        <v>5.0904249538093689</v>
      </c>
      <c r="I11">
        <f t="shared" si="3"/>
        <v>5.8047470880099226E-2</v>
      </c>
      <c r="L11">
        <f t="shared" si="4"/>
        <v>0.38737386189000411</v>
      </c>
    </row>
    <row r="12" spans="1:13" x14ac:dyDescent="0.25">
      <c r="A12">
        <v>3440</v>
      </c>
      <c r="B12" t="s">
        <v>9</v>
      </c>
      <c r="C12" t="s">
        <v>10</v>
      </c>
      <c r="D12">
        <v>430311</v>
      </c>
      <c r="E12">
        <f t="shared" si="0"/>
        <v>655.98094484519902</v>
      </c>
      <c r="F12">
        <v>39</v>
      </c>
      <c r="G12">
        <f t="shared" si="1"/>
        <v>6.2449979983983983</v>
      </c>
      <c r="H12">
        <f t="shared" si="2"/>
        <v>11033.615384615385</v>
      </c>
      <c r="I12">
        <f t="shared" si="3"/>
        <v>1766.8725235967581</v>
      </c>
      <c r="K12">
        <f>1-(H13-H11)/(H12-H11)</f>
        <v>1.0000360761956102</v>
      </c>
      <c r="L12">
        <f t="shared" si="4"/>
        <v>1766.8725651076754</v>
      </c>
      <c r="M12">
        <f t="shared" si="5"/>
        <v>1.5046490155856215E-4</v>
      </c>
    </row>
    <row r="13" spans="1:13" x14ac:dyDescent="0.25">
      <c r="A13">
        <v>3442</v>
      </c>
      <c r="B13" t="s">
        <v>8</v>
      </c>
      <c r="C13" t="s">
        <v>10</v>
      </c>
      <c r="D13">
        <v>346475</v>
      </c>
      <c r="E13">
        <f t="shared" si="0"/>
        <v>588.62127042776831</v>
      </c>
      <c r="F13">
        <v>73835</v>
      </c>
      <c r="G13">
        <f t="shared" si="1"/>
        <v>271.72596489846165</v>
      </c>
      <c r="H13">
        <f t="shared" si="2"/>
        <v>4.6925577300738128</v>
      </c>
      <c r="I13">
        <f t="shared" si="3"/>
        <v>1.9020739352035208E-2</v>
      </c>
      <c r="L13">
        <f t="shared" si="4"/>
        <v>0.38347201791721136</v>
      </c>
    </row>
    <row r="14" spans="1:13" x14ac:dyDescent="0.25">
      <c r="A14">
        <v>3444</v>
      </c>
      <c r="B14" t="s">
        <v>8</v>
      </c>
      <c r="C14" t="s">
        <v>11</v>
      </c>
      <c r="D14">
        <v>45118</v>
      </c>
      <c r="E14">
        <f t="shared" si="0"/>
        <v>212.40998093310023</v>
      </c>
      <c r="F14">
        <v>12065</v>
      </c>
      <c r="G14">
        <f t="shared" si="1"/>
        <v>109.84079387914127</v>
      </c>
      <c r="H14">
        <f t="shared" si="2"/>
        <v>3.739577289680895</v>
      </c>
      <c r="I14">
        <f t="shared" si="3"/>
        <v>3.8328109502692588E-2</v>
      </c>
      <c r="J14" t="s">
        <v>14</v>
      </c>
      <c r="L14">
        <f t="shared" si="4"/>
        <v>0.38491303430521862</v>
      </c>
    </row>
    <row r="15" spans="1:13" x14ac:dyDescent="0.25">
      <c r="A15">
        <v>3453</v>
      </c>
      <c r="B15" t="s">
        <v>9</v>
      </c>
      <c r="C15" t="s">
        <v>11</v>
      </c>
      <c r="D15">
        <v>25890000</v>
      </c>
      <c r="E15">
        <f t="shared" si="0"/>
        <v>5088.2216932834208</v>
      </c>
      <c r="F15">
        <v>2744</v>
      </c>
      <c r="G15">
        <f t="shared" si="1"/>
        <v>52.38320341483518</v>
      </c>
      <c r="H15">
        <f t="shared" si="2"/>
        <v>9435.1311953352761</v>
      </c>
      <c r="I15">
        <f t="shared" si="3"/>
        <v>180.1270362823096</v>
      </c>
      <c r="K15">
        <f>1-(H16-H14)/(H15-H14)</f>
        <v>0.99983220132134998</v>
      </c>
      <c r="L15">
        <f t="shared" si="4"/>
        <v>180.12744346392219</v>
      </c>
      <c r="M15">
        <f t="shared" si="5"/>
        <v>6.1147275706742338E-5</v>
      </c>
    </row>
    <row r="16" spans="1:13" x14ac:dyDescent="0.25">
      <c r="A16">
        <v>3455</v>
      </c>
      <c r="B16" t="s">
        <v>8</v>
      </c>
      <c r="C16" t="s">
        <v>11</v>
      </c>
      <c r="D16">
        <v>22848</v>
      </c>
      <c r="E16">
        <f t="shared" si="0"/>
        <v>151.15554902152948</v>
      </c>
      <c r="F16">
        <v>4293</v>
      </c>
      <c r="G16">
        <f t="shared" si="1"/>
        <v>65.520989003524662</v>
      </c>
      <c r="H16">
        <f t="shared" si="2"/>
        <v>5.3221523410202654</v>
      </c>
      <c r="I16">
        <f t="shared" si="3"/>
        <v>8.8531064220118999E-2</v>
      </c>
      <c r="L16">
        <f t="shared" si="4"/>
        <v>0.39309890527950703</v>
      </c>
    </row>
    <row r="17" spans="1:13" x14ac:dyDescent="0.25">
      <c r="A17">
        <v>3456</v>
      </c>
      <c r="B17" t="s">
        <v>8</v>
      </c>
      <c r="C17" t="s">
        <v>11</v>
      </c>
      <c r="D17">
        <v>28003</v>
      </c>
      <c r="E17">
        <f t="shared" si="0"/>
        <v>167.34096928128508</v>
      </c>
      <c r="F17">
        <v>5482</v>
      </c>
      <c r="G17">
        <f t="shared" si="1"/>
        <v>74.040529441651074</v>
      </c>
      <c r="H17">
        <f t="shared" si="2"/>
        <v>5.1081721999270338</v>
      </c>
      <c r="I17">
        <f t="shared" si="3"/>
        <v>7.5442988740972161E-2</v>
      </c>
      <c r="L17">
        <f t="shared" si="4"/>
        <v>0.39035963488835584</v>
      </c>
    </row>
    <row r="18" spans="1:13" x14ac:dyDescent="0.25">
      <c r="A18">
        <v>3458</v>
      </c>
      <c r="B18" t="s">
        <v>9</v>
      </c>
      <c r="C18" t="s">
        <v>11</v>
      </c>
      <c r="D18">
        <v>8770000</v>
      </c>
      <c r="E18">
        <f t="shared" si="0"/>
        <v>2961.4185789921694</v>
      </c>
      <c r="F18">
        <v>1144</v>
      </c>
      <c r="G18">
        <f t="shared" si="1"/>
        <v>33.823069050575526</v>
      </c>
      <c r="H18">
        <f t="shared" si="2"/>
        <v>7666.0839160839159</v>
      </c>
      <c r="I18">
        <f t="shared" si="3"/>
        <v>226.66730474149387</v>
      </c>
      <c r="K18">
        <f>1-(H19-H17)/(H18-H17)</f>
        <v>0.99998395711028587</v>
      </c>
      <c r="L18">
        <f t="shared" si="4"/>
        <v>226.66762831902849</v>
      </c>
      <c r="M18">
        <f t="shared" si="5"/>
        <v>8.2380368534875516E-5</v>
      </c>
    </row>
    <row r="19" spans="1:13" x14ac:dyDescent="0.25">
      <c r="A19">
        <v>3460</v>
      </c>
      <c r="B19" t="s">
        <v>8</v>
      </c>
      <c r="C19" t="s">
        <v>11</v>
      </c>
      <c r="D19">
        <v>30131</v>
      </c>
      <c r="E19">
        <f t="shared" si="0"/>
        <v>173.58283325260018</v>
      </c>
      <c r="F19">
        <v>5760</v>
      </c>
      <c r="G19">
        <f t="shared" si="1"/>
        <v>75.894663844041105</v>
      </c>
      <c r="H19">
        <f t="shared" si="2"/>
        <v>5.2310763888888889</v>
      </c>
      <c r="I19">
        <f t="shared" si="3"/>
        <v>7.5225628869181535E-2</v>
      </c>
      <c r="L19">
        <f t="shared" si="4"/>
        <v>0.39031768501922104</v>
      </c>
    </row>
    <row r="20" spans="1:13" x14ac:dyDescent="0.25">
      <c r="A20">
        <v>3462</v>
      </c>
      <c r="B20" t="s">
        <v>9</v>
      </c>
      <c r="C20" t="s">
        <v>11</v>
      </c>
      <c r="D20">
        <v>1106000</v>
      </c>
      <c r="E20">
        <f t="shared" si="0"/>
        <v>1051.6653460107925</v>
      </c>
      <c r="F20">
        <v>183</v>
      </c>
      <c r="G20">
        <f t="shared" si="1"/>
        <v>13.527749258468683</v>
      </c>
      <c r="H20">
        <f t="shared" si="2"/>
        <v>6043.7158469945352</v>
      </c>
      <c r="I20">
        <f t="shared" si="3"/>
        <v>446.8012905051288</v>
      </c>
      <c r="K20">
        <f>1-(H21-H19)/(H20-H19)</f>
        <v>0.99999991803387633</v>
      </c>
      <c r="L20">
        <f t="shared" si="4"/>
        <v>446.80145465972748</v>
      </c>
      <c r="M20">
        <f t="shared" si="5"/>
        <v>1.5725618278281513E-4</v>
      </c>
    </row>
    <row r="21" spans="1:13" x14ac:dyDescent="0.25">
      <c r="A21">
        <v>3464</v>
      </c>
      <c r="B21" t="s">
        <v>8</v>
      </c>
      <c r="C21" t="s">
        <v>11</v>
      </c>
      <c r="D21">
        <v>50673</v>
      </c>
      <c r="E21">
        <f t="shared" si="0"/>
        <v>225.10664139469543</v>
      </c>
      <c r="F21">
        <v>9686</v>
      </c>
      <c r="G21">
        <f t="shared" si="1"/>
        <v>98.41747812253675</v>
      </c>
      <c r="H21">
        <f t="shared" si="2"/>
        <v>5.2315713400784638</v>
      </c>
      <c r="I21">
        <f t="shared" si="3"/>
        <v>5.801531160826788E-2</v>
      </c>
      <c r="L21">
        <f t="shared" si="4"/>
        <v>0.38736904416977413</v>
      </c>
    </row>
    <row r="22" spans="1:13" x14ac:dyDescent="0.25">
      <c r="A22">
        <v>3483</v>
      </c>
      <c r="B22" t="s">
        <v>8</v>
      </c>
      <c r="C22" t="s">
        <v>10</v>
      </c>
      <c r="D22">
        <v>12306</v>
      </c>
      <c r="E22">
        <f t="shared" si="0"/>
        <v>110.93241185514718</v>
      </c>
      <c r="F22">
        <v>2654</v>
      </c>
      <c r="G22">
        <f t="shared" si="1"/>
        <v>51.516987489565032</v>
      </c>
      <c r="H22">
        <f t="shared" si="2"/>
        <v>4.6367746797287115</v>
      </c>
      <c r="I22">
        <f t="shared" si="3"/>
        <v>9.9236828065869684E-2</v>
      </c>
      <c r="J22" t="s">
        <v>14</v>
      </c>
      <c r="L22">
        <f t="shared" si="4"/>
        <v>0.39564750478750021</v>
      </c>
    </row>
    <row r="23" spans="1:13" x14ac:dyDescent="0.25">
      <c r="A23">
        <v>3485</v>
      </c>
      <c r="B23" t="s">
        <v>9</v>
      </c>
      <c r="C23" t="s">
        <v>10</v>
      </c>
      <c r="D23">
        <v>1874000</v>
      </c>
      <c r="E23">
        <f t="shared" si="0"/>
        <v>1368.9411966918083</v>
      </c>
      <c r="F23">
        <v>416</v>
      </c>
      <c r="G23">
        <f t="shared" si="1"/>
        <v>20.396078054371138</v>
      </c>
      <c r="H23">
        <f t="shared" si="2"/>
        <v>4504.8076923076924</v>
      </c>
      <c r="I23">
        <f t="shared" si="3"/>
        <v>220.89088169561569</v>
      </c>
      <c r="K23">
        <f>1-(H24-H22)/(H23-H22)</f>
        <v>0.99998406627423653</v>
      </c>
      <c r="L23">
        <f t="shared" si="4"/>
        <v>220.89121373487558</v>
      </c>
      <c r="M23">
        <f t="shared" si="5"/>
        <v>1.5972716304265067E-4</v>
      </c>
    </row>
    <row r="24" spans="1:13" x14ac:dyDescent="0.25">
      <c r="A24">
        <v>3487</v>
      </c>
      <c r="B24" t="s">
        <v>8</v>
      </c>
      <c r="C24" t="s">
        <v>10</v>
      </c>
      <c r="D24">
        <v>41703</v>
      </c>
      <c r="E24">
        <f t="shared" si="0"/>
        <v>204.21312396611535</v>
      </c>
      <c r="F24">
        <v>8857</v>
      </c>
      <c r="G24">
        <f t="shared" si="1"/>
        <v>94.111635837445732</v>
      </c>
      <c r="H24">
        <f t="shared" si="2"/>
        <v>4.7084791690188554</v>
      </c>
      <c r="I24">
        <f t="shared" si="3"/>
        <v>5.5088026547165089E-2</v>
      </c>
      <c r="L24">
        <f t="shared" si="4"/>
        <v>0.38694145638437499</v>
      </c>
    </row>
    <row r="25" spans="1:13" x14ac:dyDescent="0.25">
      <c r="A25">
        <v>5149</v>
      </c>
      <c r="B25" t="s">
        <v>8</v>
      </c>
      <c r="C25" t="s">
        <v>12</v>
      </c>
      <c r="D25">
        <v>10428</v>
      </c>
      <c r="E25">
        <f t="shared" si="0"/>
        <v>102.11757928975794</v>
      </c>
      <c r="F25">
        <v>1800</v>
      </c>
      <c r="G25">
        <f t="shared" si="1"/>
        <v>42.426406871192853</v>
      </c>
      <c r="H25">
        <f t="shared" si="2"/>
        <v>5.793333333333333</v>
      </c>
      <c r="I25">
        <f t="shared" si="3"/>
        <v>0.14786638947307285</v>
      </c>
      <c r="J25" t="s">
        <v>15</v>
      </c>
      <c r="L25">
        <f t="shared" si="4"/>
        <v>0.41055263869058556</v>
      </c>
    </row>
    <row r="26" spans="1:13" x14ac:dyDescent="0.25">
      <c r="A26">
        <v>5157</v>
      </c>
      <c r="B26" t="s">
        <v>9</v>
      </c>
      <c r="C26" t="s">
        <v>12</v>
      </c>
      <c r="D26">
        <v>2676755</v>
      </c>
      <c r="E26">
        <f t="shared" si="0"/>
        <v>1636.0791545643506</v>
      </c>
      <c r="F26">
        <v>1800</v>
      </c>
      <c r="G26">
        <f t="shared" si="1"/>
        <v>42.426406871192853</v>
      </c>
      <c r="H26">
        <f t="shared" si="2"/>
        <v>1487.0861111111112</v>
      </c>
      <c r="I26">
        <f t="shared" si="3"/>
        <v>35.062738911609728</v>
      </c>
      <c r="K26">
        <f>1-(H27-H25)/(H26-H25)</f>
        <v>1.0000202525796724</v>
      </c>
      <c r="L26">
        <f t="shared" si="4"/>
        <v>35.064830656709447</v>
      </c>
      <c r="M26">
        <f t="shared" si="5"/>
        <v>4.3318395515476649E-4</v>
      </c>
    </row>
    <row r="27" spans="1:13" x14ac:dyDescent="0.25">
      <c r="A27">
        <v>5301</v>
      </c>
      <c r="B27" t="s">
        <v>8</v>
      </c>
      <c r="C27" t="s">
        <v>12</v>
      </c>
      <c r="D27">
        <v>10374</v>
      </c>
      <c r="E27">
        <f t="shared" si="0"/>
        <v>101.85283501208987</v>
      </c>
      <c r="F27">
        <v>1800</v>
      </c>
      <c r="G27">
        <f t="shared" si="1"/>
        <v>42.426406871192853</v>
      </c>
      <c r="H27">
        <f t="shared" si="2"/>
        <v>5.7633333333333336</v>
      </c>
      <c r="I27">
        <f t="shared" si="3"/>
        <v>0.14715702959092608</v>
      </c>
      <c r="L27">
        <f t="shared" si="4"/>
        <v>0.41029768626940211</v>
      </c>
    </row>
    <row r="28" spans="1:13" x14ac:dyDescent="0.25">
      <c r="G28">
        <f t="shared" si="1"/>
        <v>0</v>
      </c>
      <c r="K28" t="s">
        <v>17</v>
      </c>
      <c r="L28">
        <f t="shared" si="4"/>
        <v>0.38300000000000001</v>
      </c>
    </row>
    <row r="29" spans="1:13" x14ac:dyDescent="0.25">
      <c r="C29" t="s">
        <v>18</v>
      </c>
      <c r="D29">
        <f>AVERAGE(H2,H4,H6,H8,H9,H11,H13,H14,H17,H19,H21,H22,H24)</f>
        <v>4.8247261316542325</v>
      </c>
      <c r="G29">
        <f t="shared" si="1"/>
        <v>0</v>
      </c>
      <c r="K29">
        <f>AVERAGE(K23,K20,K18,K15,K12,K10,K7,K5,K3,K26)</f>
        <v>0.99998873854242787</v>
      </c>
      <c r="L29">
        <f t="shared" si="4"/>
        <v>0.38300000000000001</v>
      </c>
    </row>
    <row r="30" spans="1:13" x14ac:dyDescent="0.25">
      <c r="C30" t="s">
        <v>19</v>
      </c>
      <c r="D30">
        <f>SQRT(((H2-D29)^2+(H4-D29)^2+(H6-D29)^2+(H8-D29)^2+(H9-D29)^2+(H11-D29)^2+(H13-D29)^2+(H14-D29)^2+(H16-D29)^2+(H17-D29)^2+(H19-D29)^2+(H21-D29)^2+(H22-D29)^2+(H24-D29)^2)/(14))</f>
        <v>0.38251053138321289</v>
      </c>
      <c r="G30">
        <f t="shared" si="1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expnuc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expnuc</dc:creator>
  <cp:lastModifiedBy>Richard</cp:lastModifiedBy>
  <dcterms:created xsi:type="dcterms:W3CDTF">2013-05-06T18:20:55Z</dcterms:created>
  <dcterms:modified xsi:type="dcterms:W3CDTF">2013-05-13T21:20:45Z</dcterms:modified>
</cp:coreProperties>
</file>