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oje\studia\sem5\ultrasy_lab\cw3\"/>
    </mc:Choice>
  </mc:AlternateContent>
  <xr:revisionPtr revIDLastSave="0" documentId="13_ncr:1_{14C4D753-4CCA-4C88-96EE-F4CD3FC18909}" xr6:coauthVersionLast="47" xr6:coauthVersionMax="47" xr10:uidLastSave="{00000000-0000-0000-0000-000000000000}"/>
  <bookViews>
    <workbookView xWindow="-110" yWindow="-110" windowWidth="19420" windowHeight="10300" xr2:uid="{DCE645AF-2C36-4689-B21C-DD9963AA49B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L67" i="1"/>
  <c r="L31" i="1"/>
  <c r="L13" i="1"/>
  <c r="L12" i="1"/>
  <c r="L30" i="1"/>
  <c r="L66" i="1"/>
  <c r="AF1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4" i="1"/>
  <c r="L4" i="1"/>
  <c r="AM9" i="1"/>
  <c r="AM8" i="1"/>
  <c r="AL13" i="1"/>
  <c r="AM13" i="1" s="1"/>
  <c r="AL11" i="1"/>
  <c r="AM11" i="1" s="1"/>
  <c r="AL12" i="1"/>
  <c r="AM12" i="1" s="1"/>
  <c r="AL10" i="1"/>
  <c r="AM10" i="1" s="1"/>
  <c r="AJ5" i="1" l="1"/>
  <c r="AG5" i="1" l="1"/>
  <c r="AG11" i="1"/>
  <c r="I4" i="1" l="1"/>
  <c r="I7" i="1"/>
  <c r="W14" i="1"/>
  <c r="I8" i="1"/>
  <c r="I16" i="1"/>
  <c r="I24" i="1"/>
  <c r="I32" i="1"/>
  <c r="I40" i="1"/>
  <c r="I48" i="1"/>
  <c r="I56" i="1"/>
  <c r="I64" i="1"/>
  <c r="I72" i="1"/>
  <c r="AC20" i="1"/>
  <c r="AC13" i="1"/>
  <c r="Z21" i="1"/>
  <c r="Z13" i="1"/>
  <c r="W7" i="1"/>
  <c r="W15" i="1"/>
  <c r="H6" i="1"/>
  <c r="I9" i="1"/>
  <c r="I17" i="1"/>
  <c r="I25" i="1"/>
  <c r="I33" i="1"/>
  <c r="I41" i="1"/>
  <c r="I49" i="1"/>
  <c r="I57" i="1"/>
  <c r="I65" i="1"/>
  <c r="I73" i="1"/>
  <c r="AC21" i="1"/>
  <c r="AC12" i="1"/>
  <c r="Z20" i="1"/>
  <c r="Z12" i="1"/>
  <c r="W8" i="1"/>
  <c r="W16" i="1"/>
  <c r="I10" i="1"/>
  <c r="I18" i="1"/>
  <c r="I26" i="1"/>
  <c r="I34" i="1"/>
  <c r="I42" i="1"/>
  <c r="I50" i="1"/>
  <c r="I58" i="1"/>
  <c r="I66" i="1"/>
  <c r="I74" i="1"/>
  <c r="AC19" i="1"/>
  <c r="AC11" i="1"/>
  <c r="Z19" i="1"/>
  <c r="W9" i="1"/>
  <c r="W17" i="1"/>
  <c r="I12" i="1"/>
  <c r="I20" i="1"/>
  <c r="I28" i="1"/>
  <c r="I36" i="1"/>
  <c r="I44" i="1"/>
  <c r="I52" i="1"/>
  <c r="I60" i="1"/>
  <c r="I68" i="1"/>
  <c r="I76" i="1"/>
  <c r="AC17" i="1"/>
  <c r="AC9" i="1"/>
  <c r="Z17" i="1"/>
  <c r="Z9" i="1"/>
  <c r="W11" i="1"/>
  <c r="W19" i="1"/>
  <c r="I5" i="1"/>
  <c r="I13" i="1"/>
  <c r="I21" i="1"/>
  <c r="I29" i="1"/>
  <c r="I37" i="1"/>
  <c r="I45" i="1"/>
  <c r="I61" i="1"/>
  <c r="I69" i="1"/>
  <c r="AC16" i="1"/>
  <c r="Z16" i="1"/>
  <c r="W12" i="1"/>
  <c r="I6" i="1"/>
  <c r="I30" i="1"/>
  <c r="I46" i="1"/>
  <c r="I62" i="1"/>
  <c r="I78" i="1"/>
  <c r="AC7" i="1"/>
  <c r="Z7" i="1"/>
  <c r="W21" i="1"/>
  <c r="I15" i="1"/>
  <c r="I39" i="1"/>
  <c r="I55" i="1"/>
  <c r="I71" i="1"/>
  <c r="AC6" i="1"/>
  <c r="Z6" i="1"/>
  <c r="Z11" i="1"/>
  <c r="AC14" i="1"/>
  <c r="I11" i="1"/>
  <c r="I19" i="1"/>
  <c r="I27" i="1"/>
  <c r="I35" i="1"/>
  <c r="I43" i="1"/>
  <c r="I51" i="1"/>
  <c r="I59" i="1"/>
  <c r="I67" i="1"/>
  <c r="I75" i="1"/>
  <c r="AC18" i="1"/>
  <c r="AC10" i="1"/>
  <c r="Z18" i="1"/>
  <c r="Z10" i="1"/>
  <c r="W10" i="1"/>
  <c r="W18" i="1"/>
  <c r="I53" i="1"/>
  <c r="I77" i="1"/>
  <c r="AC8" i="1"/>
  <c r="Z8" i="1"/>
  <c r="W20" i="1"/>
  <c r="I14" i="1"/>
  <c r="I22" i="1"/>
  <c r="I38" i="1"/>
  <c r="I54" i="1"/>
  <c r="I70" i="1"/>
  <c r="AC15" i="1"/>
  <c r="Z15" i="1"/>
  <c r="W13" i="1"/>
  <c r="I23" i="1"/>
  <c r="I31" i="1"/>
  <c r="I47" i="1"/>
  <c r="I63" i="1"/>
  <c r="Z14" i="1"/>
  <c r="W6" i="1"/>
  <c r="H25" i="1"/>
  <c r="H33" i="1"/>
  <c r="H41" i="1"/>
  <c r="H49" i="1"/>
  <c r="H57" i="1"/>
  <c r="H65" i="1"/>
  <c r="H73" i="1"/>
  <c r="H22" i="1"/>
  <c r="H9" i="1"/>
  <c r="H17" i="1"/>
  <c r="H34" i="1"/>
  <c r="H42" i="1"/>
  <c r="H50" i="1"/>
  <c r="H58" i="1"/>
  <c r="H66" i="1"/>
  <c r="H74" i="1"/>
  <c r="H21" i="1"/>
  <c r="H18" i="1"/>
  <c r="H43" i="1"/>
  <c r="H75" i="1"/>
  <c r="H26" i="1"/>
  <c r="H27" i="1"/>
  <c r="H28" i="1"/>
  <c r="H36" i="1"/>
  <c r="H44" i="1"/>
  <c r="H52" i="1"/>
  <c r="H60" i="1"/>
  <c r="H68" i="1"/>
  <c r="H76" i="1"/>
  <c r="H19" i="1"/>
  <c r="H12" i="1"/>
  <c r="H37" i="1"/>
  <c r="H45" i="1"/>
  <c r="H53" i="1"/>
  <c r="H61" i="1"/>
  <c r="H69" i="1"/>
  <c r="H77" i="1"/>
  <c r="H5" i="1"/>
  <c r="H13" i="1"/>
  <c r="H47" i="1"/>
  <c r="H63" i="1"/>
  <c r="H71" i="1"/>
  <c r="H7" i="1"/>
  <c r="H64" i="1"/>
  <c r="H23" i="1"/>
  <c r="H16" i="1"/>
  <c r="H10" i="1"/>
  <c r="H51" i="1"/>
  <c r="H20" i="1"/>
  <c r="H4" i="1"/>
  <c r="H29" i="1"/>
  <c r="H30" i="1"/>
  <c r="H38" i="1"/>
  <c r="H46" i="1"/>
  <c r="H54" i="1"/>
  <c r="H62" i="1"/>
  <c r="H70" i="1"/>
  <c r="H78" i="1"/>
  <c r="H14" i="1"/>
  <c r="H39" i="1"/>
  <c r="H55" i="1"/>
  <c r="H24" i="1"/>
  <c r="H15" i="1"/>
  <c r="H40" i="1"/>
  <c r="H48" i="1"/>
  <c r="H56" i="1"/>
  <c r="H72" i="1"/>
  <c r="H8" i="1"/>
  <c r="H35" i="1"/>
  <c r="H59" i="1"/>
  <c r="H67" i="1"/>
  <c r="H11" i="1"/>
  <c r="H31" i="1"/>
  <c r="H32" i="1"/>
</calcChain>
</file>

<file path=xl/sharedStrings.xml><?xml version="1.0" encoding="utf-8"?>
<sst xmlns="http://schemas.openxmlformats.org/spreadsheetml/2006/main" count="48" uniqueCount="33">
  <si>
    <t>r</t>
  </si>
  <si>
    <t>d</t>
  </si>
  <si>
    <t>f</t>
  </si>
  <si>
    <t>cw</t>
  </si>
  <si>
    <t>i</t>
  </si>
  <si>
    <t>ki</t>
  </si>
  <si>
    <t>ci</t>
  </si>
  <si>
    <t>t</t>
  </si>
  <si>
    <t>k[W/kg]</t>
  </si>
  <si>
    <t>k[mW/mg]</t>
  </si>
  <si>
    <t>nr</t>
  </si>
  <si>
    <t>Pa[mW]</t>
  </si>
  <si>
    <t>Pr[mW]</t>
  </si>
  <si>
    <t>m[mg]</t>
  </si>
  <si>
    <t>U[V]</t>
  </si>
  <si>
    <t>f[Hz]</t>
  </si>
  <si>
    <t>rezonans</t>
  </si>
  <si>
    <t>Pe[mW]</t>
  </si>
  <si>
    <t>$\Delta f$[Hz]</t>
  </si>
  <si>
    <t>$\Delta U$[V]</t>
  </si>
  <si>
    <t>$\Delta m$[mg]</t>
  </si>
  <si>
    <t>$\Delta P_r $[mW]</t>
  </si>
  <si>
    <t>$\Delta P_a $[mW]</t>
  </si>
  <si>
    <t>szer pasma1</t>
  </si>
  <si>
    <t>szer pasma3</t>
  </si>
  <si>
    <t>3db</t>
  </si>
  <si>
    <t>szer pasma2</t>
  </si>
  <si>
    <t>natezenie</t>
  </si>
  <si>
    <t>Hz</t>
  </si>
  <si>
    <t>3db spadek</t>
  </si>
  <si>
    <t>mW/mm^2</t>
  </si>
  <si>
    <t>I [mW/mm$^2$]</t>
  </si>
  <si>
    <t>$\Delta I $[mW/mm$^2$]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</si>
</sst>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D9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3" fontId="0" fillId="0" borderId="0" xfId="0" applyNumberFormat="1"/>
    <xf numFmtId="0" fontId="0" fillId="0" borderId="4" xfId="0" applyBorder="1"/>
    <xf numFmtId="0" fontId="0" fillId="3" borderId="0" xfId="0" applyFill="1"/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Arkusz1!$F$3</c:f>
              <c:strCache>
                <c:ptCount val="1"/>
                <c:pt idx="0">
                  <c:v>Pr[mW]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Arkusz1!$C$4:$C$78</c:f>
              <c:numCache>
                <c:formatCode>#,##0</c:formatCode>
                <c:ptCount val="75"/>
                <c:pt idx="0">
                  <c:v>298133</c:v>
                </c:pt>
                <c:pt idx="1">
                  <c:v>303573</c:v>
                </c:pt>
                <c:pt idx="2">
                  <c:v>306354</c:v>
                </c:pt>
                <c:pt idx="3">
                  <c:v>309153</c:v>
                </c:pt>
                <c:pt idx="4">
                  <c:v>310760</c:v>
                </c:pt>
                <c:pt idx="5">
                  <c:v>311662</c:v>
                </c:pt>
                <c:pt idx="6">
                  <c:v>312866</c:v>
                </c:pt>
                <c:pt idx="7">
                  <c:v>315484</c:v>
                </c:pt>
                <c:pt idx="8">
                  <c:v>315924</c:v>
                </c:pt>
                <c:pt idx="9">
                  <c:v>316342</c:v>
                </c:pt>
                <c:pt idx="10">
                  <c:v>317422</c:v>
                </c:pt>
                <c:pt idx="11">
                  <c:v>325969</c:v>
                </c:pt>
                <c:pt idx="12">
                  <c:v>329043</c:v>
                </c:pt>
                <c:pt idx="13">
                  <c:v>330381</c:v>
                </c:pt>
                <c:pt idx="14" formatCode="General">
                  <c:v>331900</c:v>
                </c:pt>
                <c:pt idx="15">
                  <c:v>332604</c:v>
                </c:pt>
                <c:pt idx="16">
                  <c:v>333274</c:v>
                </c:pt>
                <c:pt idx="17">
                  <c:v>334461</c:v>
                </c:pt>
                <c:pt idx="18">
                  <c:v>335354</c:v>
                </c:pt>
                <c:pt idx="19">
                  <c:v>335941</c:v>
                </c:pt>
                <c:pt idx="20">
                  <c:v>336464</c:v>
                </c:pt>
                <c:pt idx="21">
                  <c:v>336842</c:v>
                </c:pt>
                <c:pt idx="22">
                  <c:v>337262</c:v>
                </c:pt>
                <c:pt idx="23">
                  <c:v>337525</c:v>
                </c:pt>
                <c:pt idx="24">
                  <c:v>338042</c:v>
                </c:pt>
                <c:pt idx="25">
                  <c:v>340236</c:v>
                </c:pt>
                <c:pt idx="26">
                  <c:v>340702</c:v>
                </c:pt>
                <c:pt idx="27">
                  <c:v>341276</c:v>
                </c:pt>
                <c:pt idx="28">
                  <c:v>342393</c:v>
                </c:pt>
                <c:pt idx="29">
                  <c:v>342812</c:v>
                </c:pt>
                <c:pt idx="30">
                  <c:v>343252</c:v>
                </c:pt>
                <c:pt idx="31" formatCode="General">
                  <c:v>343560</c:v>
                </c:pt>
                <c:pt idx="32">
                  <c:v>343932</c:v>
                </c:pt>
                <c:pt idx="33">
                  <c:v>344278</c:v>
                </c:pt>
                <c:pt idx="34">
                  <c:v>344694</c:v>
                </c:pt>
                <c:pt idx="35">
                  <c:v>344974</c:v>
                </c:pt>
                <c:pt idx="36">
                  <c:v>345493</c:v>
                </c:pt>
                <c:pt idx="37">
                  <c:v>345794</c:v>
                </c:pt>
                <c:pt idx="38">
                  <c:v>346599</c:v>
                </c:pt>
                <c:pt idx="39">
                  <c:v>347485</c:v>
                </c:pt>
                <c:pt idx="40">
                  <c:v>349223</c:v>
                </c:pt>
                <c:pt idx="41">
                  <c:v>353552</c:v>
                </c:pt>
                <c:pt idx="42">
                  <c:v>355491</c:v>
                </c:pt>
                <c:pt idx="43">
                  <c:v>356391</c:v>
                </c:pt>
                <c:pt idx="44">
                  <c:v>357284</c:v>
                </c:pt>
                <c:pt idx="45">
                  <c:v>357875</c:v>
                </c:pt>
                <c:pt idx="46">
                  <c:v>358374</c:v>
                </c:pt>
                <c:pt idx="47">
                  <c:v>358849</c:v>
                </c:pt>
                <c:pt idx="48">
                  <c:v>359206</c:v>
                </c:pt>
                <c:pt idx="49">
                  <c:v>359471</c:v>
                </c:pt>
                <c:pt idx="50">
                  <c:v>359864</c:v>
                </c:pt>
                <c:pt idx="51">
                  <c:v>360329</c:v>
                </c:pt>
                <c:pt idx="52">
                  <c:v>363825</c:v>
                </c:pt>
                <c:pt idx="53">
                  <c:v>364642</c:v>
                </c:pt>
                <c:pt idx="54">
                  <c:v>365339</c:v>
                </c:pt>
                <c:pt idx="55">
                  <c:v>365814</c:v>
                </c:pt>
                <c:pt idx="56">
                  <c:v>367624</c:v>
                </c:pt>
                <c:pt idx="57">
                  <c:v>367246</c:v>
                </c:pt>
                <c:pt idx="58">
                  <c:v>367662</c:v>
                </c:pt>
                <c:pt idx="59">
                  <c:v>368211</c:v>
                </c:pt>
                <c:pt idx="60">
                  <c:v>368571</c:v>
                </c:pt>
                <c:pt idx="61">
                  <c:v>368995</c:v>
                </c:pt>
                <c:pt idx="62">
                  <c:v>369601</c:v>
                </c:pt>
                <c:pt idx="63">
                  <c:v>370977</c:v>
                </c:pt>
                <c:pt idx="64">
                  <c:v>371663</c:v>
                </c:pt>
                <c:pt idx="65">
                  <c:v>371989</c:v>
                </c:pt>
                <c:pt idx="66">
                  <c:v>372360</c:v>
                </c:pt>
                <c:pt idx="67">
                  <c:v>372656</c:v>
                </c:pt>
                <c:pt idx="68">
                  <c:v>373047</c:v>
                </c:pt>
                <c:pt idx="69">
                  <c:v>373474</c:v>
                </c:pt>
                <c:pt idx="70">
                  <c:v>373829</c:v>
                </c:pt>
                <c:pt idx="71">
                  <c:v>374913</c:v>
                </c:pt>
                <c:pt idx="72">
                  <c:v>377523</c:v>
                </c:pt>
                <c:pt idx="73">
                  <c:v>378687</c:v>
                </c:pt>
                <c:pt idx="74">
                  <c:v>380785</c:v>
                </c:pt>
              </c:numCache>
            </c:numRef>
          </c:xVal>
          <c:yVal>
            <c:numRef>
              <c:f>Arkusz1!$F$4:$F$78</c:f>
              <c:numCache>
                <c:formatCode>General</c:formatCode>
                <c:ptCount val="75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450</c:v>
                </c:pt>
                <c:pt idx="8">
                  <c:v>400</c:v>
                </c:pt>
                <c:pt idx="9">
                  <c:v>350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950</c:v>
                </c:pt>
                <c:pt idx="26">
                  <c:v>900</c:v>
                </c:pt>
                <c:pt idx="27">
                  <c:v>850</c:v>
                </c:pt>
                <c:pt idx="28">
                  <c:v>800</c:v>
                </c:pt>
                <c:pt idx="29">
                  <c:v>750</c:v>
                </c:pt>
                <c:pt idx="30">
                  <c:v>700</c:v>
                </c:pt>
                <c:pt idx="31">
                  <c:v>650</c:v>
                </c:pt>
                <c:pt idx="32">
                  <c:v>600</c:v>
                </c:pt>
                <c:pt idx="33">
                  <c:v>550</c:v>
                </c:pt>
                <c:pt idx="34">
                  <c:v>500</c:v>
                </c:pt>
                <c:pt idx="35">
                  <c:v>450</c:v>
                </c:pt>
                <c:pt idx="36">
                  <c:v>400</c:v>
                </c:pt>
                <c:pt idx="37">
                  <c:v>350</c:v>
                </c:pt>
                <c:pt idx="38">
                  <c:v>300</c:v>
                </c:pt>
                <c:pt idx="39">
                  <c:v>250</c:v>
                </c:pt>
                <c:pt idx="40">
                  <c:v>200</c:v>
                </c:pt>
                <c:pt idx="41">
                  <c:v>250</c:v>
                </c:pt>
                <c:pt idx="42">
                  <c:v>300</c:v>
                </c:pt>
                <c:pt idx="43">
                  <c:v>350</c:v>
                </c:pt>
                <c:pt idx="44">
                  <c:v>400</c:v>
                </c:pt>
                <c:pt idx="45">
                  <c:v>450</c:v>
                </c:pt>
                <c:pt idx="46">
                  <c:v>500</c:v>
                </c:pt>
                <c:pt idx="47">
                  <c:v>550</c:v>
                </c:pt>
                <c:pt idx="48">
                  <c:v>600</c:v>
                </c:pt>
                <c:pt idx="49">
                  <c:v>650</c:v>
                </c:pt>
                <c:pt idx="50">
                  <c:v>700</c:v>
                </c:pt>
                <c:pt idx="51">
                  <c:v>750</c:v>
                </c:pt>
                <c:pt idx="52">
                  <c:v>800</c:v>
                </c:pt>
                <c:pt idx="53">
                  <c:v>850</c:v>
                </c:pt>
                <c:pt idx="54">
                  <c:v>900</c:v>
                </c:pt>
                <c:pt idx="55">
                  <c:v>950</c:v>
                </c:pt>
                <c:pt idx="56">
                  <c:v>900</c:v>
                </c:pt>
                <c:pt idx="57">
                  <c:v>950</c:v>
                </c:pt>
                <c:pt idx="58">
                  <c:v>900</c:v>
                </c:pt>
                <c:pt idx="59">
                  <c:v>850</c:v>
                </c:pt>
                <c:pt idx="60">
                  <c:v>800</c:v>
                </c:pt>
                <c:pt idx="61">
                  <c:v>750</c:v>
                </c:pt>
                <c:pt idx="62">
                  <c:v>700</c:v>
                </c:pt>
                <c:pt idx="63">
                  <c:v>650</c:v>
                </c:pt>
                <c:pt idx="64">
                  <c:v>600</c:v>
                </c:pt>
                <c:pt idx="65">
                  <c:v>550</c:v>
                </c:pt>
                <c:pt idx="66">
                  <c:v>500</c:v>
                </c:pt>
                <c:pt idx="67">
                  <c:v>450</c:v>
                </c:pt>
                <c:pt idx="68">
                  <c:v>400</c:v>
                </c:pt>
                <c:pt idx="69">
                  <c:v>350</c:v>
                </c:pt>
                <c:pt idx="70">
                  <c:v>300</c:v>
                </c:pt>
                <c:pt idx="71">
                  <c:v>250</c:v>
                </c:pt>
                <c:pt idx="72">
                  <c:v>200</c:v>
                </c:pt>
                <c:pt idx="73">
                  <c:v>150</c:v>
                </c:pt>
                <c:pt idx="7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F-4644-AD0E-EACB558B1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787391"/>
        <c:axId val="1091777791"/>
      </c:scatterChart>
      <c:valAx>
        <c:axId val="1091787391"/>
        <c:scaling>
          <c:orientation val="minMax"/>
          <c:min val="3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77791"/>
        <c:crosses val="autoZero"/>
        <c:crossBetween val="midCat"/>
      </c:valAx>
      <c:valAx>
        <c:axId val="109177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8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Arkusz1!$H$3</c:f>
              <c:strCache>
                <c:ptCount val="1"/>
                <c:pt idx="0">
                  <c:v>Pa[mW]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Arkusz1!$C$4:$C$78</c:f>
              <c:numCache>
                <c:formatCode>#,##0</c:formatCode>
                <c:ptCount val="75"/>
                <c:pt idx="0">
                  <c:v>298133</c:v>
                </c:pt>
                <c:pt idx="1">
                  <c:v>303573</c:v>
                </c:pt>
                <c:pt idx="2">
                  <c:v>306354</c:v>
                </c:pt>
                <c:pt idx="3">
                  <c:v>309153</c:v>
                </c:pt>
                <c:pt idx="4">
                  <c:v>310760</c:v>
                </c:pt>
                <c:pt idx="5">
                  <c:v>311662</c:v>
                </c:pt>
                <c:pt idx="6">
                  <c:v>312866</c:v>
                </c:pt>
                <c:pt idx="7">
                  <c:v>315484</c:v>
                </c:pt>
                <c:pt idx="8">
                  <c:v>315924</c:v>
                </c:pt>
                <c:pt idx="9">
                  <c:v>316342</c:v>
                </c:pt>
                <c:pt idx="10">
                  <c:v>317422</c:v>
                </c:pt>
                <c:pt idx="11">
                  <c:v>325969</c:v>
                </c:pt>
                <c:pt idx="12">
                  <c:v>329043</c:v>
                </c:pt>
                <c:pt idx="13">
                  <c:v>330381</c:v>
                </c:pt>
                <c:pt idx="14" formatCode="General">
                  <c:v>331900</c:v>
                </c:pt>
                <c:pt idx="15">
                  <c:v>332604</c:v>
                </c:pt>
                <c:pt idx="16">
                  <c:v>333274</c:v>
                </c:pt>
                <c:pt idx="17">
                  <c:v>334461</c:v>
                </c:pt>
                <c:pt idx="18">
                  <c:v>335354</c:v>
                </c:pt>
                <c:pt idx="19">
                  <c:v>335941</c:v>
                </c:pt>
                <c:pt idx="20">
                  <c:v>336464</c:v>
                </c:pt>
                <c:pt idx="21">
                  <c:v>336842</c:v>
                </c:pt>
                <c:pt idx="22">
                  <c:v>337262</c:v>
                </c:pt>
                <c:pt idx="23">
                  <c:v>337525</c:v>
                </c:pt>
                <c:pt idx="24">
                  <c:v>338042</c:v>
                </c:pt>
                <c:pt idx="25">
                  <c:v>340236</c:v>
                </c:pt>
                <c:pt idx="26">
                  <c:v>340702</c:v>
                </c:pt>
                <c:pt idx="27">
                  <c:v>341276</c:v>
                </c:pt>
                <c:pt idx="28">
                  <c:v>342393</c:v>
                </c:pt>
                <c:pt idx="29">
                  <c:v>342812</c:v>
                </c:pt>
                <c:pt idx="30">
                  <c:v>343252</c:v>
                </c:pt>
                <c:pt idx="31" formatCode="General">
                  <c:v>343560</c:v>
                </c:pt>
                <c:pt idx="32">
                  <c:v>343932</c:v>
                </c:pt>
                <c:pt idx="33">
                  <c:v>344278</c:v>
                </c:pt>
                <c:pt idx="34">
                  <c:v>344694</c:v>
                </c:pt>
                <c:pt idx="35">
                  <c:v>344974</c:v>
                </c:pt>
                <c:pt idx="36">
                  <c:v>345493</c:v>
                </c:pt>
                <c:pt idx="37">
                  <c:v>345794</c:v>
                </c:pt>
                <c:pt idx="38">
                  <c:v>346599</c:v>
                </c:pt>
                <c:pt idx="39">
                  <c:v>347485</c:v>
                </c:pt>
                <c:pt idx="40">
                  <c:v>349223</c:v>
                </c:pt>
                <c:pt idx="41">
                  <c:v>353552</c:v>
                </c:pt>
                <c:pt idx="42">
                  <c:v>355491</c:v>
                </c:pt>
                <c:pt idx="43">
                  <c:v>356391</c:v>
                </c:pt>
                <c:pt idx="44">
                  <c:v>357284</c:v>
                </c:pt>
                <c:pt idx="45">
                  <c:v>357875</c:v>
                </c:pt>
                <c:pt idx="46">
                  <c:v>358374</c:v>
                </c:pt>
                <c:pt idx="47">
                  <c:v>358849</c:v>
                </c:pt>
                <c:pt idx="48">
                  <c:v>359206</c:v>
                </c:pt>
                <c:pt idx="49">
                  <c:v>359471</c:v>
                </c:pt>
                <c:pt idx="50">
                  <c:v>359864</c:v>
                </c:pt>
                <c:pt idx="51">
                  <c:v>360329</c:v>
                </c:pt>
                <c:pt idx="52">
                  <c:v>363825</c:v>
                </c:pt>
                <c:pt idx="53">
                  <c:v>364642</c:v>
                </c:pt>
                <c:pt idx="54">
                  <c:v>365339</c:v>
                </c:pt>
                <c:pt idx="55">
                  <c:v>365814</c:v>
                </c:pt>
                <c:pt idx="56">
                  <c:v>367624</c:v>
                </c:pt>
                <c:pt idx="57">
                  <c:v>367246</c:v>
                </c:pt>
                <c:pt idx="58">
                  <c:v>367662</c:v>
                </c:pt>
                <c:pt idx="59">
                  <c:v>368211</c:v>
                </c:pt>
                <c:pt idx="60">
                  <c:v>368571</c:v>
                </c:pt>
                <c:pt idx="61">
                  <c:v>368995</c:v>
                </c:pt>
                <c:pt idx="62">
                  <c:v>369601</c:v>
                </c:pt>
                <c:pt idx="63">
                  <c:v>370977</c:v>
                </c:pt>
                <c:pt idx="64">
                  <c:v>371663</c:v>
                </c:pt>
                <c:pt idx="65">
                  <c:v>371989</c:v>
                </c:pt>
                <c:pt idx="66">
                  <c:v>372360</c:v>
                </c:pt>
                <c:pt idx="67">
                  <c:v>372656</c:v>
                </c:pt>
                <c:pt idx="68">
                  <c:v>373047</c:v>
                </c:pt>
                <c:pt idx="69">
                  <c:v>373474</c:v>
                </c:pt>
                <c:pt idx="70">
                  <c:v>373829</c:v>
                </c:pt>
                <c:pt idx="71">
                  <c:v>374913</c:v>
                </c:pt>
                <c:pt idx="72">
                  <c:v>377523</c:v>
                </c:pt>
                <c:pt idx="73">
                  <c:v>378687</c:v>
                </c:pt>
                <c:pt idx="74">
                  <c:v>380785</c:v>
                </c:pt>
              </c:numCache>
            </c:numRef>
          </c:xVal>
          <c:yVal>
            <c:numRef>
              <c:f>Arkusz1!$H$4:$H$78</c:f>
              <c:numCache>
                <c:formatCode>General</c:formatCode>
                <c:ptCount val="75"/>
                <c:pt idx="0">
                  <c:v>30.218568413075342</c:v>
                </c:pt>
                <c:pt idx="1">
                  <c:v>43.55028977178506</c:v>
                </c:pt>
                <c:pt idx="2">
                  <c:v>66.658606793548557</c:v>
                </c:pt>
                <c:pt idx="3">
                  <c:v>85.32301669574214</c:v>
                </c:pt>
                <c:pt idx="4">
                  <c:v>124.4293993479573</c:v>
                </c:pt>
                <c:pt idx="5">
                  <c:v>159.98065630451651</c:v>
                </c:pt>
                <c:pt idx="6">
                  <c:v>207.08607177195751</c:v>
                </c:pt>
                <c:pt idx="7">
                  <c:v>303.96324697858142</c:v>
                </c:pt>
                <c:pt idx="8">
                  <c:v>242.63732872851674</c:v>
                </c:pt>
                <c:pt idx="9">
                  <c:v>181.31141047845205</c:v>
                </c:pt>
                <c:pt idx="10">
                  <c:v>94.210830934881955</c:v>
                </c:pt>
                <c:pt idx="11">
                  <c:v>79.990328152258257</c:v>
                </c:pt>
                <c:pt idx="12">
                  <c:v>101.3210823261938</c:v>
                </c:pt>
                <c:pt idx="13">
                  <c:v>110.20889656533362</c:v>
                </c:pt>
                <c:pt idx="14">
                  <c:v>144.87137209797885</c:v>
                </c:pt>
                <c:pt idx="15">
                  <c:v>175.08994051105421</c:v>
                </c:pt>
                <c:pt idx="16">
                  <c:v>207.08607177195751</c:v>
                </c:pt>
                <c:pt idx="17">
                  <c:v>247.08123584808664</c:v>
                </c:pt>
                <c:pt idx="18">
                  <c:v>270.1895528698501</c:v>
                </c:pt>
                <c:pt idx="19">
                  <c:v>286.18761850030182</c:v>
                </c:pt>
                <c:pt idx="20">
                  <c:v>302.18568413075343</c:v>
                </c:pt>
                <c:pt idx="21">
                  <c:v>318.18374976120509</c:v>
                </c:pt>
                <c:pt idx="22">
                  <c:v>343.06962963079656</c:v>
                </c:pt>
                <c:pt idx="23">
                  <c:v>359.95647668516222</c:v>
                </c:pt>
                <c:pt idx="24">
                  <c:v>392.84138936997948</c:v>
                </c:pt>
                <c:pt idx="25">
                  <c:v>469.27659182658181</c:v>
                </c:pt>
                <c:pt idx="26">
                  <c:v>460.38877758744201</c:v>
                </c:pt>
                <c:pt idx="27">
                  <c:v>439.05802341350648</c:v>
                </c:pt>
                <c:pt idx="28">
                  <c:v>391.95260794606548</c:v>
                </c:pt>
                <c:pt idx="29">
                  <c:v>359.95647668516222</c:v>
                </c:pt>
                <c:pt idx="30">
                  <c:v>324.40521972860296</c:v>
                </c:pt>
                <c:pt idx="31">
                  <c:v>297.74177701118356</c:v>
                </c:pt>
                <c:pt idx="32">
                  <c:v>266.63442717419423</c:v>
                </c:pt>
                <c:pt idx="33">
                  <c:v>244.4148915763447</c:v>
                </c:pt>
                <c:pt idx="34">
                  <c:v>221.30657455458118</c:v>
                </c:pt>
                <c:pt idx="35">
                  <c:v>207.08607177195751</c:v>
                </c:pt>
                <c:pt idx="36">
                  <c:v>181.31141047845205</c:v>
                </c:pt>
                <c:pt idx="37">
                  <c:v>168.86847054365634</c:v>
                </c:pt>
                <c:pt idx="38">
                  <c:v>135.09477643492505</c:v>
                </c:pt>
                <c:pt idx="39">
                  <c:v>106.65377086967769</c:v>
                </c:pt>
                <c:pt idx="40">
                  <c:v>46.216634043527002</c:v>
                </c:pt>
                <c:pt idx="41">
                  <c:v>41.772726923957094</c:v>
                </c:pt>
                <c:pt idx="42">
                  <c:v>71.99129533703244</c:v>
                </c:pt>
                <c:pt idx="43">
                  <c:v>95.099612358795937</c:v>
                </c:pt>
                <c:pt idx="44">
                  <c:v>122.65183650012935</c:v>
                </c:pt>
                <c:pt idx="45">
                  <c:v>144.87137209797885</c:v>
                </c:pt>
                <c:pt idx="46">
                  <c:v>170.64603339148428</c:v>
                </c:pt>
                <c:pt idx="47">
                  <c:v>204.41972750021557</c:v>
                </c:pt>
                <c:pt idx="48">
                  <c:v>231.97195164154897</c:v>
                </c:pt>
                <c:pt idx="49">
                  <c:v>255.96905008722646</c:v>
                </c:pt>
                <c:pt idx="50">
                  <c:v>293.29786989161363</c:v>
                </c:pt>
                <c:pt idx="51">
                  <c:v>335.07059681557075</c:v>
                </c:pt>
                <c:pt idx="52">
                  <c:v>487.05222030486141</c:v>
                </c:pt>
                <c:pt idx="53">
                  <c:v>513.71566302228086</c:v>
                </c:pt>
                <c:pt idx="54">
                  <c:v>575.93036269625952</c:v>
                </c:pt>
                <c:pt idx="55">
                  <c:v>628.36846670718444</c:v>
                </c:pt>
                <c:pt idx="56">
                  <c:v>784.79399731604497</c:v>
                </c:pt>
                <c:pt idx="57">
                  <c:v>762.57446171819538</c:v>
                </c:pt>
                <c:pt idx="58">
                  <c:v>787.46034158778684</c:v>
                </c:pt>
                <c:pt idx="59">
                  <c:v>813.2350028812923</c:v>
                </c:pt>
                <c:pt idx="60">
                  <c:v>826.56672424000203</c:v>
                </c:pt>
                <c:pt idx="61">
                  <c:v>831.8994127834859</c:v>
                </c:pt>
                <c:pt idx="62">
                  <c:v>817.67891000086229</c:v>
                </c:pt>
                <c:pt idx="63">
                  <c:v>789.23790443561484</c:v>
                </c:pt>
                <c:pt idx="64">
                  <c:v>751.90908463122764</c:v>
                </c:pt>
                <c:pt idx="65">
                  <c:v>717.24660909858244</c:v>
                </c:pt>
                <c:pt idx="66">
                  <c:v>671.91875647896939</c:v>
                </c:pt>
                <c:pt idx="67">
                  <c:v>637.25628094632418</c:v>
                </c:pt>
                <c:pt idx="68">
                  <c:v>593.70599117453912</c:v>
                </c:pt>
                <c:pt idx="69">
                  <c:v>539.49032431578632</c:v>
                </c:pt>
                <c:pt idx="70">
                  <c:v>496.8288159679152</c:v>
                </c:pt>
                <c:pt idx="71">
                  <c:v>439.94680483742047</c:v>
                </c:pt>
                <c:pt idx="72">
                  <c:v>351.06866244602236</c:v>
                </c:pt>
                <c:pt idx="73">
                  <c:v>291.52030704378564</c:v>
                </c:pt>
                <c:pt idx="74">
                  <c:v>177.75628478279614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9-4253-BC43-8472114AC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996543"/>
        <c:axId val="1912997503"/>
      </c:scatterChart>
      <c:valAx>
        <c:axId val="1912996543"/>
        <c:scaling>
          <c:orientation val="minMax"/>
          <c:min val="3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997503"/>
        <c:crosses val="autoZero"/>
        <c:crossBetween val="midCat"/>
      </c:valAx>
      <c:valAx>
        <c:axId val="191299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99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528420</xdr:colOff>
      <xdr:row>38</xdr:row>
      <xdr:rowOff>73480</xdr:rowOff>
    </xdr:from>
    <xdr:to>
      <xdr:col>26</xdr:col>
      <xdr:colOff>218276</xdr:colOff>
      <xdr:row>53</xdr:row>
      <xdr:rowOff>62464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BDD538-2329-EE2C-BEA7-AF23D54D7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106815</xdr:colOff>
      <xdr:row>22</xdr:row>
      <xdr:rowOff>152576</xdr:rowOff>
    </xdr:from>
    <xdr:to>
      <xdr:col>25</xdr:col>
      <xdr:colOff>402364</xdr:colOff>
      <xdr:row>37</xdr:row>
      <xdr:rowOff>141560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A02DBA-E5EF-3B66-4E6E-4CC425FE2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FACB1-7A11-4243-9F19-93C43F882BE4}">
  <dimension ref="B3:AM78"/>
  <sheetViews>
    <sheetView tabSelected="1" zoomScale="65" zoomScaleNormal="100" workbookViewId="0">
      <selection activeCell="L15" sqref="L15"/>
    </sheetView>
  </sheetViews>
  <sheetFormatPr defaultRowHeight="14.5" x14ac:dyDescent="0.35"/>
  <cols>
    <col min="7" max="7" width="15.453125" bestFit="1" customWidth="1"/>
    <col min="8" max="8" width="11.81640625" bestFit="1" customWidth="1"/>
    <col min="9" max="9" width="15.81640625" bestFit="1" customWidth="1"/>
    <col min="10" max="10" width="11.90625" bestFit="1" customWidth="1"/>
    <col min="11" max="11" width="21.26953125" bestFit="1" customWidth="1"/>
    <col min="12" max="12" width="12.7265625" bestFit="1" customWidth="1"/>
    <col min="13" max="13" width="13.36328125" bestFit="1" customWidth="1"/>
  </cols>
  <sheetData>
    <row r="3" spans="2:39" x14ac:dyDescent="0.35">
      <c r="B3" s="1" t="s">
        <v>10</v>
      </c>
      <c r="C3" s="1" t="s">
        <v>15</v>
      </c>
      <c r="D3" s="1" t="s">
        <v>14</v>
      </c>
      <c r="E3" s="1" t="s">
        <v>13</v>
      </c>
      <c r="F3" s="1" t="s">
        <v>12</v>
      </c>
      <c r="G3" t="s">
        <v>21</v>
      </c>
      <c r="H3" s="1" t="s">
        <v>11</v>
      </c>
      <c r="I3" t="s">
        <v>22</v>
      </c>
      <c r="K3" s="1" t="s">
        <v>18</v>
      </c>
      <c r="L3" t="s">
        <v>19</v>
      </c>
      <c r="M3" t="s">
        <v>20</v>
      </c>
      <c r="T3" s="9"/>
      <c r="U3" s="7" t="s">
        <v>16</v>
      </c>
      <c r="V3" s="8"/>
      <c r="W3" s="8"/>
      <c r="X3" s="8"/>
      <c r="Y3" s="8"/>
      <c r="Z3" s="8"/>
      <c r="AA3" s="8"/>
      <c r="AB3" s="8"/>
      <c r="AC3" s="8"/>
      <c r="AF3" t="s">
        <v>7</v>
      </c>
      <c r="AG3">
        <v>22</v>
      </c>
      <c r="AI3" t="s">
        <v>1</v>
      </c>
      <c r="AJ3">
        <v>3.7999999999999999E-2</v>
      </c>
    </row>
    <row r="4" spans="2:39" x14ac:dyDescent="0.35">
      <c r="B4">
        <v>1</v>
      </c>
      <c r="C4" s="4">
        <v>298133</v>
      </c>
      <c r="D4">
        <v>15</v>
      </c>
      <c r="E4">
        <v>3.4</v>
      </c>
      <c r="F4">
        <v>200</v>
      </c>
      <c r="G4">
        <f>1.5 * 3000/100</f>
        <v>45</v>
      </c>
      <c r="H4">
        <f t="shared" ref="H4:H35" si="0">AG$11*E4</f>
        <v>30.218568413075342</v>
      </c>
      <c r="I4">
        <f>AG$11*M$4</f>
        <v>0.88878142391398074</v>
      </c>
      <c r="K4">
        <v>1</v>
      </c>
      <c r="L4">
        <f xml:space="preserve"> 1.5 * 20 /100</f>
        <v>0.3</v>
      </c>
      <c r="M4">
        <v>0.1</v>
      </c>
      <c r="T4" s="9"/>
      <c r="U4" s="7">
        <v>1</v>
      </c>
      <c r="V4" s="8"/>
      <c r="W4" s="8"/>
      <c r="X4" s="8">
        <v>2</v>
      </c>
      <c r="Y4" s="8"/>
      <c r="Z4" s="8"/>
      <c r="AA4" s="8">
        <v>3</v>
      </c>
      <c r="AB4" s="8"/>
      <c r="AC4" s="8"/>
      <c r="AI4" t="s">
        <v>2</v>
      </c>
      <c r="AJ4">
        <v>340000</v>
      </c>
    </row>
    <row r="5" spans="2:39" x14ac:dyDescent="0.35">
      <c r="B5">
        <v>2</v>
      </c>
      <c r="C5" s="4">
        <v>303573</v>
      </c>
      <c r="D5">
        <v>15</v>
      </c>
      <c r="E5">
        <v>4.9000000000000004</v>
      </c>
      <c r="F5">
        <v>250</v>
      </c>
      <c r="G5">
        <f t="shared" ref="G5:G68" si="1">1.5 * 3000/100</f>
        <v>45</v>
      </c>
      <c r="H5">
        <f t="shared" si="0"/>
        <v>43.55028977178506</v>
      </c>
      <c r="I5">
        <f t="shared" ref="I5:I68" si="2">AG$11*M$4</f>
        <v>0.88878142391398074</v>
      </c>
      <c r="T5" s="3" t="s">
        <v>14</v>
      </c>
      <c r="U5" s="2" t="s">
        <v>17</v>
      </c>
      <c r="V5" s="2" t="s">
        <v>13</v>
      </c>
      <c r="W5" s="2" t="s">
        <v>11</v>
      </c>
      <c r="X5" s="2" t="s">
        <v>17</v>
      </c>
      <c r="Y5" s="2" t="s">
        <v>13</v>
      </c>
      <c r="Z5" s="2" t="s">
        <v>11</v>
      </c>
      <c r="AA5" s="2" t="s">
        <v>17</v>
      </c>
      <c r="AB5" s="2" t="s">
        <v>13</v>
      </c>
      <c r="AC5" s="2" t="s">
        <v>11</v>
      </c>
      <c r="AF5" t="s">
        <v>0</v>
      </c>
      <c r="AG5">
        <f>AJ3^2*AJ4/(4*AJ5)</f>
        <v>8.2466723274796677E-2</v>
      </c>
      <c r="AI5" t="s">
        <v>3</v>
      </c>
      <c r="AJ5">
        <f>SUM(AM8:AM13)</f>
        <v>1488.3579112389878</v>
      </c>
    </row>
    <row r="6" spans="2:39" x14ac:dyDescent="0.35">
      <c r="B6">
        <v>3</v>
      </c>
      <c r="C6" s="4">
        <v>306354</v>
      </c>
      <c r="D6">
        <v>15</v>
      </c>
      <c r="E6">
        <v>7.5</v>
      </c>
      <c r="F6">
        <v>300</v>
      </c>
      <c r="G6">
        <f t="shared" si="1"/>
        <v>45</v>
      </c>
      <c r="H6">
        <f t="shared" si="0"/>
        <v>66.658606793548557</v>
      </c>
      <c r="I6">
        <f t="shared" si="2"/>
        <v>0.88878142391398074</v>
      </c>
      <c r="T6" s="2">
        <v>16</v>
      </c>
      <c r="U6" s="2">
        <v>510</v>
      </c>
      <c r="V6" s="2">
        <v>39.700000000000003</v>
      </c>
      <c r="W6" s="2">
        <f>$AG$11 * V6</f>
        <v>352.84622529385035</v>
      </c>
      <c r="X6" s="2">
        <v>1160</v>
      </c>
      <c r="Y6" s="2">
        <v>65</v>
      </c>
      <c r="Z6" s="2">
        <f>$AG$11 * Y6</f>
        <v>577.70792554408752</v>
      </c>
      <c r="AA6" s="2">
        <v>1010</v>
      </c>
      <c r="AB6" s="2">
        <v>119.2</v>
      </c>
      <c r="AC6" s="2">
        <f>$AG$11 * AB6</f>
        <v>1059.4274573054649</v>
      </c>
    </row>
    <row r="7" spans="2:39" x14ac:dyDescent="0.35">
      <c r="B7">
        <v>4</v>
      </c>
      <c r="C7" s="4">
        <v>309153</v>
      </c>
      <c r="D7">
        <v>15</v>
      </c>
      <c r="E7">
        <v>9.6</v>
      </c>
      <c r="F7">
        <v>350</v>
      </c>
      <c r="G7">
        <f t="shared" si="1"/>
        <v>45</v>
      </c>
      <c r="H7">
        <f t="shared" si="0"/>
        <v>85.32301669574214</v>
      </c>
      <c r="I7">
        <f t="shared" si="2"/>
        <v>0.88878142391398074</v>
      </c>
      <c r="T7" s="2">
        <v>15</v>
      </c>
      <c r="U7" s="2">
        <v>480</v>
      </c>
      <c r="V7" s="2">
        <v>36.700000000000003</v>
      </c>
      <c r="W7" s="2">
        <f t="shared" ref="W7:W21" si="3">$AG$11 * V7</f>
        <v>326.18278257643095</v>
      </c>
      <c r="X7" s="2">
        <v>1000</v>
      </c>
      <c r="Y7" s="2">
        <v>56.9</v>
      </c>
      <c r="Z7" s="2">
        <f t="shared" ref="Z7:Z21" si="4">$AG$11 * Y7</f>
        <v>505.716630207055</v>
      </c>
      <c r="AA7" s="2">
        <v>880</v>
      </c>
      <c r="AB7" s="2">
        <v>104.7</v>
      </c>
      <c r="AC7" s="2">
        <f t="shared" ref="AC7:AC21" si="5">$AG$11 * AB7</f>
        <v>930.55415083793787</v>
      </c>
      <c r="AK7" t="s">
        <v>4</v>
      </c>
      <c r="AL7" t="s">
        <v>5</v>
      </c>
      <c r="AM7" t="s">
        <v>6</v>
      </c>
    </row>
    <row r="8" spans="2:39" x14ac:dyDescent="0.35">
      <c r="B8">
        <v>5</v>
      </c>
      <c r="C8" s="4">
        <v>310760</v>
      </c>
      <c r="D8">
        <v>15</v>
      </c>
      <c r="E8">
        <v>14</v>
      </c>
      <c r="F8">
        <v>400</v>
      </c>
      <c r="G8">
        <f t="shared" si="1"/>
        <v>45</v>
      </c>
      <c r="H8">
        <f t="shared" si="0"/>
        <v>124.4293993479573</v>
      </c>
      <c r="I8">
        <f t="shared" si="2"/>
        <v>0.88878142391398074</v>
      </c>
      <c r="T8" s="2">
        <v>14</v>
      </c>
      <c r="U8" s="2">
        <v>400</v>
      </c>
      <c r="V8" s="2">
        <v>31.9</v>
      </c>
      <c r="W8" s="2">
        <f t="shared" si="3"/>
        <v>283.52127422855983</v>
      </c>
      <c r="X8" s="2">
        <v>720</v>
      </c>
      <c r="Y8" s="2">
        <v>49</v>
      </c>
      <c r="Z8" s="2">
        <f t="shared" si="4"/>
        <v>435.50289771785054</v>
      </c>
      <c r="AA8" s="2">
        <v>700</v>
      </c>
      <c r="AB8" s="2">
        <v>88.1</v>
      </c>
      <c r="AC8" s="2">
        <f t="shared" si="5"/>
        <v>783.01643446821697</v>
      </c>
      <c r="AK8">
        <v>0</v>
      </c>
      <c r="AL8">
        <v>1402.385</v>
      </c>
      <c r="AM8">
        <f t="shared" ref="AM8:AM13" si="6">AL8*AG$3^AK8</f>
        <v>1402.385</v>
      </c>
    </row>
    <row r="9" spans="2:39" x14ac:dyDescent="0.35">
      <c r="B9">
        <v>6</v>
      </c>
      <c r="C9" s="4">
        <v>311662</v>
      </c>
      <c r="D9">
        <v>15.1</v>
      </c>
      <c r="E9">
        <v>18</v>
      </c>
      <c r="F9">
        <v>450</v>
      </c>
      <c r="G9">
        <f t="shared" si="1"/>
        <v>45</v>
      </c>
      <c r="H9">
        <f t="shared" si="0"/>
        <v>159.98065630451651</v>
      </c>
      <c r="I9">
        <f t="shared" si="2"/>
        <v>0.88878142391398074</v>
      </c>
      <c r="T9" s="2">
        <v>13</v>
      </c>
      <c r="U9" s="2">
        <v>310</v>
      </c>
      <c r="V9" s="2">
        <v>27.4</v>
      </c>
      <c r="W9" s="2">
        <f t="shared" si="3"/>
        <v>243.5261101524307</v>
      </c>
      <c r="X9" s="2">
        <v>710</v>
      </c>
      <c r="Y9" s="2">
        <v>43.4</v>
      </c>
      <c r="Z9" s="2">
        <f t="shared" si="4"/>
        <v>385.73113797866762</v>
      </c>
      <c r="AA9" s="2">
        <v>600</v>
      </c>
      <c r="AB9" s="2">
        <v>77.599999999999994</v>
      </c>
      <c r="AC9" s="2">
        <f t="shared" si="5"/>
        <v>689.69438495724899</v>
      </c>
      <c r="AK9">
        <v>1</v>
      </c>
      <c r="AL9">
        <v>5.0388130000000002</v>
      </c>
      <c r="AM9">
        <f t="shared" si="6"/>
        <v>110.853886</v>
      </c>
    </row>
    <row r="10" spans="2:39" x14ac:dyDescent="0.35">
      <c r="B10">
        <v>7</v>
      </c>
      <c r="C10" s="4">
        <v>312866</v>
      </c>
      <c r="D10">
        <v>15.1</v>
      </c>
      <c r="E10">
        <v>23.3</v>
      </c>
      <c r="F10">
        <v>500</v>
      </c>
      <c r="G10">
        <f t="shared" si="1"/>
        <v>45</v>
      </c>
      <c r="H10">
        <f t="shared" si="0"/>
        <v>207.08607177195751</v>
      </c>
      <c r="I10">
        <f t="shared" si="2"/>
        <v>0.88878142391398074</v>
      </c>
      <c r="T10" s="2">
        <v>12</v>
      </c>
      <c r="U10" s="2">
        <v>250</v>
      </c>
      <c r="V10" s="2">
        <v>23.6</v>
      </c>
      <c r="W10" s="2">
        <f t="shared" si="3"/>
        <v>209.75241604369947</v>
      </c>
      <c r="X10" s="2">
        <v>590</v>
      </c>
      <c r="Y10" s="2">
        <v>37</v>
      </c>
      <c r="Z10" s="2">
        <f t="shared" si="4"/>
        <v>328.84912684817289</v>
      </c>
      <c r="AA10" s="2">
        <v>490</v>
      </c>
      <c r="AB10" s="2">
        <v>63.8</v>
      </c>
      <c r="AC10" s="2">
        <f t="shared" si="5"/>
        <v>567.04254845711966</v>
      </c>
      <c r="AF10" t="s">
        <v>8</v>
      </c>
      <c r="AG10" t="s">
        <v>9</v>
      </c>
      <c r="AK10">
        <v>2</v>
      </c>
      <c r="AL10">
        <f>-5.799136*10^-2</f>
        <v>-5.7991359999999999E-2</v>
      </c>
      <c r="AM10">
        <f t="shared" si="6"/>
        <v>-28.067818240000001</v>
      </c>
    </row>
    <row r="11" spans="2:39" x14ac:dyDescent="0.35">
      <c r="B11">
        <v>8</v>
      </c>
      <c r="C11" s="4">
        <v>315484</v>
      </c>
      <c r="D11">
        <v>15</v>
      </c>
      <c r="E11">
        <v>34.200000000000003</v>
      </c>
      <c r="F11">
        <v>450</v>
      </c>
      <c r="G11">
        <f t="shared" si="1"/>
        <v>45</v>
      </c>
      <c r="H11" s="6">
        <f t="shared" si="0"/>
        <v>303.96324697858142</v>
      </c>
      <c r="I11">
        <f t="shared" si="2"/>
        <v>0.88878142391398074</v>
      </c>
      <c r="K11" t="s">
        <v>23</v>
      </c>
      <c r="T11" s="2">
        <v>11</v>
      </c>
      <c r="U11" s="2">
        <v>200</v>
      </c>
      <c r="V11" s="2">
        <v>19.899999999999999</v>
      </c>
      <c r="W11" s="2">
        <f t="shared" si="3"/>
        <v>176.86750335888215</v>
      </c>
      <c r="X11" s="2">
        <v>480</v>
      </c>
      <c r="Y11" s="2">
        <v>31</v>
      </c>
      <c r="Z11" s="2">
        <f t="shared" si="4"/>
        <v>275.52224141333403</v>
      </c>
      <c r="AA11" s="2">
        <v>400</v>
      </c>
      <c r="AB11" s="2">
        <v>54</v>
      </c>
      <c r="AC11" s="2">
        <f t="shared" si="5"/>
        <v>479.9419689135496</v>
      </c>
      <c r="AF11">
        <f>9.81*AJ5/2/COS(RADIANS((25)))^2</f>
        <v>8887.8142391398069</v>
      </c>
      <c r="AG11">
        <f>AF11/1000</f>
        <v>8.8878142391398072</v>
      </c>
      <c r="AK11">
        <v>3</v>
      </c>
      <c r="AL11">
        <f>3.287156*10^-4</f>
        <v>3.2871560000000003E-4</v>
      </c>
      <c r="AM11">
        <f t="shared" si="6"/>
        <v>3.5001637088000002</v>
      </c>
    </row>
    <row r="12" spans="2:39" x14ac:dyDescent="0.35">
      <c r="B12">
        <v>9</v>
      </c>
      <c r="C12" s="4">
        <v>315924</v>
      </c>
      <c r="D12">
        <v>15</v>
      </c>
      <c r="E12">
        <v>27.3</v>
      </c>
      <c r="F12">
        <v>400</v>
      </c>
      <c r="G12">
        <f t="shared" si="1"/>
        <v>45</v>
      </c>
      <c r="H12">
        <f t="shared" si="0"/>
        <v>242.63732872851674</v>
      </c>
      <c r="I12">
        <f t="shared" si="2"/>
        <v>0.88878142391398074</v>
      </c>
      <c r="K12" t="s">
        <v>29</v>
      </c>
      <c r="L12">
        <f>H11/10^0.3</f>
        <v>152.34249887755854</v>
      </c>
      <c r="M12" t="s">
        <v>28</v>
      </c>
      <c r="T12" s="2">
        <v>10</v>
      </c>
      <c r="U12" s="2">
        <v>150</v>
      </c>
      <c r="V12" s="2">
        <v>17.399999999999999</v>
      </c>
      <c r="W12" s="2">
        <f t="shared" si="3"/>
        <v>154.64796776103265</v>
      </c>
      <c r="X12" s="2">
        <v>390</v>
      </c>
      <c r="Y12" s="2">
        <v>26.5</v>
      </c>
      <c r="Z12" s="2">
        <f t="shared" si="4"/>
        <v>235.5270773372049</v>
      </c>
      <c r="AA12" s="2">
        <v>310</v>
      </c>
      <c r="AB12" s="2">
        <v>45.7</v>
      </c>
      <c r="AC12" s="2">
        <f t="shared" si="5"/>
        <v>406.17311072868921</v>
      </c>
      <c r="AK12">
        <v>4</v>
      </c>
      <c r="AL12">
        <f>-1.398845*10^-6</f>
        <v>-1.3988449999999998E-6</v>
      </c>
      <c r="AM12">
        <f t="shared" si="6"/>
        <v>-0.32768783431999998</v>
      </c>
    </row>
    <row r="13" spans="2:39" x14ac:dyDescent="0.35">
      <c r="B13">
        <v>10</v>
      </c>
      <c r="C13" s="4">
        <v>316342</v>
      </c>
      <c r="D13">
        <v>15</v>
      </c>
      <c r="E13">
        <v>20.399999999999999</v>
      </c>
      <c r="F13">
        <v>350</v>
      </c>
      <c r="G13">
        <f t="shared" si="1"/>
        <v>45</v>
      </c>
      <c r="H13">
        <f t="shared" si="0"/>
        <v>181.31141047845205</v>
      </c>
      <c r="I13">
        <f t="shared" si="2"/>
        <v>0.88878142391398074</v>
      </c>
      <c r="K13" t="s">
        <v>31</v>
      </c>
      <c r="L13">
        <f>H11/PI()/(38/2)^2</f>
        <v>0.26801802368367789</v>
      </c>
      <c r="M13" t="s">
        <v>30</v>
      </c>
      <c r="T13" s="2">
        <v>9</v>
      </c>
      <c r="U13" s="2">
        <v>100</v>
      </c>
      <c r="V13" s="2">
        <v>14.1</v>
      </c>
      <c r="W13" s="2">
        <f t="shared" si="3"/>
        <v>125.31818077187128</v>
      </c>
      <c r="X13" s="2">
        <v>300</v>
      </c>
      <c r="Y13" s="2">
        <v>22.1</v>
      </c>
      <c r="Z13" s="2">
        <f t="shared" si="4"/>
        <v>196.42069468498974</v>
      </c>
      <c r="AA13" s="2">
        <v>230</v>
      </c>
      <c r="AB13" s="2">
        <v>36.299999999999997</v>
      </c>
      <c r="AC13" s="2">
        <f t="shared" si="5"/>
        <v>322.62765688077496</v>
      </c>
      <c r="AK13">
        <v>5</v>
      </c>
      <c r="AL13">
        <f>2.78786*10^-9</f>
        <v>2.7878599999999999E-9</v>
      </c>
      <c r="AM13">
        <f t="shared" si="6"/>
        <v>1.4367604507519999E-2</v>
      </c>
    </row>
    <row r="14" spans="2:39" x14ac:dyDescent="0.35">
      <c r="B14">
        <v>11</v>
      </c>
      <c r="C14" s="4">
        <v>317422</v>
      </c>
      <c r="D14">
        <v>15</v>
      </c>
      <c r="E14">
        <v>10.6</v>
      </c>
      <c r="F14">
        <v>300</v>
      </c>
      <c r="G14">
        <f t="shared" si="1"/>
        <v>45</v>
      </c>
      <c r="H14">
        <f t="shared" si="0"/>
        <v>94.210830934881955</v>
      </c>
      <c r="I14">
        <f t="shared" si="2"/>
        <v>0.88878142391398074</v>
      </c>
      <c r="K14" t="s">
        <v>32</v>
      </c>
      <c r="L14">
        <f>I11/PI()/(38/2)^2</f>
        <v>7.8367843182361951E-4</v>
      </c>
      <c r="T14" s="2">
        <v>8</v>
      </c>
      <c r="U14" s="2">
        <v>80</v>
      </c>
      <c r="V14" s="2">
        <v>11.6</v>
      </c>
      <c r="W14" s="2">
        <f t="shared" si="3"/>
        <v>103.09864517402175</v>
      </c>
      <c r="X14" s="2">
        <v>200</v>
      </c>
      <c r="Y14" s="2">
        <v>17.7</v>
      </c>
      <c r="Z14" s="2">
        <f t="shared" si="4"/>
        <v>157.31431203277458</v>
      </c>
      <c r="AA14" s="2">
        <v>180</v>
      </c>
      <c r="AB14" s="2">
        <v>27.9</v>
      </c>
      <c r="AC14" s="2">
        <f t="shared" si="5"/>
        <v>247.9700172720006</v>
      </c>
    </row>
    <row r="15" spans="2:39" x14ac:dyDescent="0.35">
      <c r="B15">
        <v>12</v>
      </c>
      <c r="C15" s="4">
        <v>325969</v>
      </c>
      <c r="D15">
        <v>15</v>
      </c>
      <c r="E15">
        <v>9</v>
      </c>
      <c r="F15">
        <v>350</v>
      </c>
      <c r="G15">
        <f t="shared" si="1"/>
        <v>45</v>
      </c>
      <c r="H15">
        <f t="shared" si="0"/>
        <v>79.990328152258257</v>
      </c>
      <c r="I15">
        <f t="shared" si="2"/>
        <v>0.88878142391398074</v>
      </c>
      <c r="T15" s="2">
        <v>7</v>
      </c>
      <c r="U15" s="2">
        <v>50</v>
      </c>
      <c r="V15" s="2">
        <v>9.1999999999999993</v>
      </c>
      <c r="W15" s="2">
        <f t="shared" si="3"/>
        <v>81.767891000086223</v>
      </c>
      <c r="X15" s="2">
        <v>150</v>
      </c>
      <c r="Y15" s="2">
        <v>14.2</v>
      </c>
      <c r="Z15" s="2">
        <f t="shared" si="4"/>
        <v>126.20696219578525</v>
      </c>
      <c r="AA15" s="2">
        <v>100</v>
      </c>
      <c r="AB15" s="2">
        <v>17.899999999999999</v>
      </c>
      <c r="AC15" s="2">
        <f t="shared" si="5"/>
        <v>159.09187488060255</v>
      </c>
    </row>
    <row r="16" spans="2:39" x14ac:dyDescent="0.35">
      <c r="B16">
        <v>13</v>
      </c>
      <c r="C16" s="4">
        <v>329043</v>
      </c>
      <c r="D16">
        <v>15.1</v>
      </c>
      <c r="E16">
        <v>11.4</v>
      </c>
      <c r="F16">
        <v>400</v>
      </c>
      <c r="G16">
        <f t="shared" si="1"/>
        <v>45</v>
      </c>
      <c r="H16">
        <f t="shared" si="0"/>
        <v>101.3210823261938</v>
      </c>
      <c r="I16">
        <f t="shared" si="2"/>
        <v>0.88878142391398074</v>
      </c>
      <c r="T16" s="2">
        <v>6</v>
      </c>
      <c r="U16" s="2">
        <v>10</v>
      </c>
      <c r="V16" s="2">
        <v>7.2</v>
      </c>
      <c r="W16" s="2">
        <f t="shared" si="3"/>
        <v>63.992262521806616</v>
      </c>
      <c r="X16" s="2">
        <v>80</v>
      </c>
      <c r="Y16" s="2">
        <v>10.1</v>
      </c>
      <c r="Z16" s="2">
        <f t="shared" si="4"/>
        <v>89.766923815312055</v>
      </c>
      <c r="AA16" s="2">
        <v>60</v>
      </c>
      <c r="AB16" s="2">
        <v>15.9</v>
      </c>
      <c r="AC16" s="2">
        <f t="shared" si="5"/>
        <v>141.31624640232295</v>
      </c>
    </row>
    <row r="17" spans="2:29" x14ac:dyDescent="0.35">
      <c r="B17">
        <v>14</v>
      </c>
      <c r="C17" s="4">
        <v>330381</v>
      </c>
      <c r="D17">
        <v>15.1</v>
      </c>
      <c r="E17">
        <v>12.4</v>
      </c>
      <c r="F17">
        <v>450</v>
      </c>
      <c r="G17">
        <f t="shared" si="1"/>
        <v>45</v>
      </c>
      <c r="H17">
        <f t="shared" si="0"/>
        <v>110.20889656533362</v>
      </c>
      <c r="I17">
        <f t="shared" si="2"/>
        <v>0.88878142391398074</v>
      </c>
      <c r="T17" s="2">
        <v>5</v>
      </c>
      <c r="U17" s="2">
        <v>0</v>
      </c>
      <c r="V17" s="2">
        <v>5.4</v>
      </c>
      <c r="W17" s="2">
        <f t="shared" si="3"/>
        <v>47.99419689135496</v>
      </c>
      <c r="X17" s="2">
        <v>20</v>
      </c>
      <c r="Y17" s="2">
        <v>7.3</v>
      </c>
      <c r="Z17" s="2">
        <f t="shared" si="4"/>
        <v>64.881043945720592</v>
      </c>
      <c r="AA17" s="2">
        <v>10</v>
      </c>
      <c r="AB17" s="2">
        <v>11.2</v>
      </c>
      <c r="AC17" s="2">
        <f t="shared" si="5"/>
        <v>99.543519478365837</v>
      </c>
    </row>
    <row r="18" spans="2:29" x14ac:dyDescent="0.35">
      <c r="B18">
        <v>15</v>
      </c>
      <c r="C18">
        <v>331900</v>
      </c>
      <c r="D18">
        <v>15.1</v>
      </c>
      <c r="E18">
        <v>16.3</v>
      </c>
      <c r="F18">
        <v>500</v>
      </c>
      <c r="G18">
        <f t="shared" si="1"/>
        <v>45</v>
      </c>
      <c r="H18">
        <f t="shared" si="0"/>
        <v>144.87137209797885</v>
      </c>
      <c r="I18">
        <f t="shared" si="2"/>
        <v>0.88878142391398074</v>
      </c>
      <c r="T18" s="2">
        <v>4</v>
      </c>
      <c r="U18" s="2">
        <v>0</v>
      </c>
      <c r="V18" s="2">
        <v>4.2</v>
      </c>
      <c r="W18" s="2">
        <f t="shared" si="3"/>
        <v>37.328819804387194</v>
      </c>
      <c r="X18" s="2">
        <v>0</v>
      </c>
      <c r="Y18" s="2">
        <v>5</v>
      </c>
      <c r="Z18" s="2">
        <f t="shared" si="4"/>
        <v>44.439071195699036</v>
      </c>
      <c r="AA18" s="2">
        <v>0</v>
      </c>
      <c r="AB18" s="2">
        <v>7.6</v>
      </c>
      <c r="AC18" s="2">
        <f t="shared" si="5"/>
        <v>67.547388217462526</v>
      </c>
    </row>
    <row r="19" spans="2:29" x14ac:dyDescent="0.35">
      <c r="B19">
        <v>16</v>
      </c>
      <c r="C19" s="4">
        <v>332604</v>
      </c>
      <c r="D19">
        <v>15.1</v>
      </c>
      <c r="E19">
        <v>19.7</v>
      </c>
      <c r="F19">
        <v>550</v>
      </c>
      <c r="G19">
        <f t="shared" si="1"/>
        <v>45</v>
      </c>
      <c r="H19">
        <f t="shared" si="0"/>
        <v>175.08994051105421</v>
      </c>
      <c r="I19">
        <f t="shared" si="2"/>
        <v>0.88878142391398074</v>
      </c>
      <c r="T19" s="2">
        <v>3</v>
      </c>
      <c r="U19" s="2">
        <v>0</v>
      </c>
      <c r="V19" s="2">
        <v>3.2</v>
      </c>
      <c r="W19" s="2">
        <f t="shared" si="3"/>
        <v>28.441005565247384</v>
      </c>
      <c r="X19" s="2">
        <v>0</v>
      </c>
      <c r="Y19" s="2">
        <v>3.6</v>
      </c>
      <c r="Z19" s="2">
        <f t="shared" si="4"/>
        <v>31.996131260903308</v>
      </c>
      <c r="AA19" s="2">
        <v>0</v>
      </c>
      <c r="AB19" s="2">
        <v>5</v>
      </c>
      <c r="AC19" s="2">
        <f t="shared" si="5"/>
        <v>44.439071195699036</v>
      </c>
    </row>
    <row r="20" spans="2:29" x14ac:dyDescent="0.35">
      <c r="B20">
        <v>17</v>
      </c>
      <c r="C20" s="4">
        <v>333274</v>
      </c>
      <c r="D20">
        <v>15</v>
      </c>
      <c r="E20">
        <v>23.3</v>
      </c>
      <c r="F20">
        <v>600</v>
      </c>
      <c r="G20">
        <f t="shared" si="1"/>
        <v>45</v>
      </c>
      <c r="H20">
        <f t="shared" si="0"/>
        <v>207.08607177195751</v>
      </c>
      <c r="I20">
        <f t="shared" si="2"/>
        <v>0.88878142391398074</v>
      </c>
      <c r="T20" s="2">
        <v>2</v>
      </c>
      <c r="U20" s="2">
        <v>0</v>
      </c>
      <c r="V20" s="2">
        <v>2.6</v>
      </c>
      <c r="W20" s="2">
        <f t="shared" si="3"/>
        <v>23.108317021763501</v>
      </c>
      <c r="X20" s="2">
        <v>0</v>
      </c>
      <c r="Y20" s="2">
        <v>2.4</v>
      </c>
      <c r="Z20" s="2">
        <f t="shared" si="4"/>
        <v>21.330754173935535</v>
      </c>
      <c r="AA20" s="2">
        <v>0</v>
      </c>
      <c r="AB20" s="2">
        <v>2.7</v>
      </c>
      <c r="AC20" s="2">
        <f>$AG$11 * AB20</f>
        <v>23.99709844567748</v>
      </c>
    </row>
    <row r="21" spans="2:29" x14ac:dyDescent="0.35">
      <c r="B21">
        <v>18</v>
      </c>
      <c r="C21" s="4">
        <v>334461</v>
      </c>
      <c r="D21">
        <v>15</v>
      </c>
      <c r="E21">
        <v>27.8</v>
      </c>
      <c r="F21">
        <v>650</v>
      </c>
      <c r="G21">
        <f t="shared" si="1"/>
        <v>45</v>
      </c>
      <c r="H21">
        <f t="shared" si="0"/>
        <v>247.08123584808664</v>
      </c>
      <c r="I21">
        <f t="shared" si="2"/>
        <v>0.88878142391398074</v>
      </c>
      <c r="T21" s="5">
        <v>1</v>
      </c>
      <c r="U21" s="5">
        <v>0</v>
      </c>
      <c r="V21" s="5">
        <v>2.4</v>
      </c>
      <c r="W21" s="2">
        <f t="shared" si="3"/>
        <v>21.330754173935535</v>
      </c>
      <c r="X21" s="5">
        <v>0</v>
      </c>
      <c r="Y21" s="5">
        <v>2</v>
      </c>
      <c r="Z21" s="2">
        <f t="shared" si="4"/>
        <v>17.775628478279614</v>
      </c>
      <c r="AA21" s="5">
        <v>0</v>
      </c>
      <c r="AB21" s="5">
        <v>1.7</v>
      </c>
      <c r="AC21" s="2">
        <f t="shared" si="5"/>
        <v>15.109284206537671</v>
      </c>
    </row>
    <row r="22" spans="2:29" x14ac:dyDescent="0.35">
      <c r="B22">
        <v>19</v>
      </c>
      <c r="C22" s="4">
        <v>335354</v>
      </c>
      <c r="D22">
        <v>15</v>
      </c>
      <c r="E22">
        <v>30.4</v>
      </c>
      <c r="F22">
        <v>700</v>
      </c>
      <c r="G22">
        <f t="shared" si="1"/>
        <v>45</v>
      </c>
      <c r="H22">
        <f t="shared" si="0"/>
        <v>270.1895528698501</v>
      </c>
      <c r="I22">
        <f t="shared" si="2"/>
        <v>0.88878142391398074</v>
      </c>
    </row>
    <row r="23" spans="2:29" x14ac:dyDescent="0.35">
      <c r="B23">
        <v>20</v>
      </c>
      <c r="C23" s="4">
        <v>335941</v>
      </c>
      <c r="D23">
        <v>15</v>
      </c>
      <c r="E23">
        <v>32.200000000000003</v>
      </c>
      <c r="F23">
        <v>750</v>
      </c>
      <c r="G23">
        <f t="shared" si="1"/>
        <v>45</v>
      </c>
      <c r="H23">
        <f t="shared" si="0"/>
        <v>286.18761850030182</v>
      </c>
      <c r="I23">
        <f t="shared" si="2"/>
        <v>0.88878142391398074</v>
      </c>
    </row>
    <row r="24" spans="2:29" x14ac:dyDescent="0.35">
      <c r="B24">
        <v>21</v>
      </c>
      <c r="C24" s="4">
        <v>336464</v>
      </c>
      <c r="D24">
        <v>15</v>
      </c>
      <c r="E24">
        <v>34</v>
      </c>
      <c r="F24">
        <v>800</v>
      </c>
      <c r="G24">
        <f t="shared" si="1"/>
        <v>45</v>
      </c>
      <c r="H24">
        <f t="shared" si="0"/>
        <v>302.18568413075343</v>
      </c>
      <c r="I24">
        <f t="shared" si="2"/>
        <v>0.88878142391398074</v>
      </c>
    </row>
    <row r="25" spans="2:29" x14ac:dyDescent="0.35">
      <c r="B25">
        <v>22</v>
      </c>
      <c r="C25" s="4">
        <v>336842</v>
      </c>
      <c r="D25">
        <v>15</v>
      </c>
      <c r="E25">
        <v>35.799999999999997</v>
      </c>
      <c r="F25">
        <v>850</v>
      </c>
      <c r="G25">
        <f t="shared" si="1"/>
        <v>45</v>
      </c>
      <c r="H25">
        <f t="shared" si="0"/>
        <v>318.18374976120509</v>
      </c>
      <c r="I25">
        <f t="shared" si="2"/>
        <v>0.88878142391398074</v>
      </c>
    </row>
    <row r="26" spans="2:29" x14ac:dyDescent="0.35">
      <c r="B26">
        <v>23</v>
      </c>
      <c r="C26" s="4">
        <v>337262</v>
      </c>
      <c r="D26">
        <v>15</v>
      </c>
      <c r="E26">
        <v>38.6</v>
      </c>
      <c r="F26">
        <v>900</v>
      </c>
      <c r="G26">
        <f t="shared" si="1"/>
        <v>45</v>
      </c>
      <c r="H26">
        <f t="shared" si="0"/>
        <v>343.06962963079656</v>
      </c>
      <c r="I26">
        <f t="shared" si="2"/>
        <v>0.88878142391398074</v>
      </c>
    </row>
    <row r="27" spans="2:29" x14ac:dyDescent="0.35">
      <c r="B27">
        <v>24</v>
      </c>
      <c r="C27" s="4">
        <v>337525</v>
      </c>
      <c r="D27">
        <v>15</v>
      </c>
      <c r="E27">
        <v>40.5</v>
      </c>
      <c r="F27">
        <v>950</v>
      </c>
      <c r="G27">
        <f t="shared" si="1"/>
        <v>45</v>
      </c>
      <c r="H27">
        <f t="shared" si="0"/>
        <v>359.95647668516222</v>
      </c>
      <c r="I27">
        <f t="shared" si="2"/>
        <v>0.88878142391398074</v>
      </c>
    </row>
    <row r="28" spans="2:29" x14ac:dyDescent="0.35">
      <c r="B28">
        <v>25</v>
      </c>
      <c r="C28" s="4">
        <v>338042</v>
      </c>
      <c r="D28">
        <v>15</v>
      </c>
      <c r="E28">
        <v>44.2</v>
      </c>
      <c r="F28">
        <v>1000</v>
      </c>
      <c r="G28">
        <f t="shared" si="1"/>
        <v>45</v>
      </c>
      <c r="H28">
        <f t="shared" si="0"/>
        <v>392.84138936997948</v>
      </c>
      <c r="I28">
        <f t="shared" si="2"/>
        <v>0.88878142391398074</v>
      </c>
    </row>
    <row r="29" spans="2:29" x14ac:dyDescent="0.35">
      <c r="B29">
        <v>26</v>
      </c>
      <c r="C29" s="4">
        <v>340236</v>
      </c>
      <c r="D29">
        <v>14.5</v>
      </c>
      <c r="E29">
        <v>52.8</v>
      </c>
      <c r="F29">
        <v>950</v>
      </c>
      <c r="G29">
        <f t="shared" si="1"/>
        <v>45</v>
      </c>
      <c r="H29" s="6">
        <f t="shared" si="0"/>
        <v>469.27659182658181</v>
      </c>
      <c r="I29">
        <f t="shared" si="2"/>
        <v>0.88878142391398074</v>
      </c>
      <c r="K29" t="s">
        <v>26</v>
      </c>
    </row>
    <row r="30" spans="2:29" x14ac:dyDescent="0.35">
      <c r="B30">
        <v>27</v>
      </c>
      <c r="C30" s="4">
        <v>340702</v>
      </c>
      <c r="D30">
        <v>14.5</v>
      </c>
      <c r="E30">
        <v>51.8</v>
      </c>
      <c r="F30">
        <v>900</v>
      </c>
      <c r="G30">
        <f t="shared" si="1"/>
        <v>45</v>
      </c>
      <c r="H30">
        <f t="shared" si="0"/>
        <v>460.38877758744201</v>
      </c>
      <c r="I30">
        <f t="shared" si="2"/>
        <v>0.88878142391398074</v>
      </c>
      <c r="K30" t="s">
        <v>25</v>
      </c>
      <c r="L30">
        <f>H29/10^0.3</f>
        <v>235.19543686359913</v>
      </c>
      <c r="M30" t="s">
        <v>28</v>
      </c>
    </row>
    <row r="31" spans="2:29" x14ac:dyDescent="0.35">
      <c r="B31">
        <v>28</v>
      </c>
      <c r="C31" s="4">
        <v>341276</v>
      </c>
      <c r="D31">
        <v>14.5</v>
      </c>
      <c r="E31">
        <v>49.4</v>
      </c>
      <c r="F31">
        <v>850</v>
      </c>
      <c r="G31">
        <f t="shared" si="1"/>
        <v>45</v>
      </c>
      <c r="H31">
        <f t="shared" si="0"/>
        <v>439.05802341350648</v>
      </c>
      <c r="I31">
        <f t="shared" si="2"/>
        <v>0.88878142391398074</v>
      </c>
      <c r="K31" t="s">
        <v>27</v>
      </c>
      <c r="L31">
        <f>H29/PI()/(38/2)^2</f>
        <v>0.41378221200287102</v>
      </c>
      <c r="M31" t="s">
        <v>30</v>
      </c>
    </row>
    <row r="32" spans="2:29" x14ac:dyDescent="0.35">
      <c r="B32">
        <v>29</v>
      </c>
      <c r="C32" s="4">
        <v>342393</v>
      </c>
      <c r="D32">
        <v>14.5</v>
      </c>
      <c r="E32">
        <v>44.1</v>
      </c>
      <c r="F32">
        <v>800</v>
      </c>
      <c r="G32">
        <f t="shared" si="1"/>
        <v>45</v>
      </c>
      <c r="H32">
        <f t="shared" si="0"/>
        <v>391.95260794606548</v>
      </c>
      <c r="I32">
        <f t="shared" si="2"/>
        <v>0.88878142391398074</v>
      </c>
    </row>
    <row r="33" spans="2:9" x14ac:dyDescent="0.35">
      <c r="B33">
        <v>30</v>
      </c>
      <c r="C33" s="4">
        <v>342812</v>
      </c>
      <c r="D33">
        <v>14.5</v>
      </c>
      <c r="E33">
        <v>40.5</v>
      </c>
      <c r="F33">
        <v>750</v>
      </c>
      <c r="G33">
        <f t="shared" si="1"/>
        <v>45</v>
      </c>
      <c r="H33">
        <f t="shared" si="0"/>
        <v>359.95647668516222</v>
      </c>
      <c r="I33">
        <f t="shared" si="2"/>
        <v>0.88878142391398074</v>
      </c>
    </row>
    <row r="34" spans="2:9" x14ac:dyDescent="0.35">
      <c r="B34">
        <v>31</v>
      </c>
      <c r="C34" s="4">
        <v>343252</v>
      </c>
      <c r="D34">
        <v>14.5</v>
      </c>
      <c r="E34">
        <v>36.5</v>
      </c>
      <c r="F34">
        <v>700</v>
      </c>
      <c r="G34">
        <f t="shared" si="1"/>
        <v>45</v>
      </c>
      <c r="H34">
        <f t="shared" si="0"/>
        <v>324.40521972860296</v>
      </c>
      <c r="I34">
        <f t="shared" si="2"/>
        <v>0.88878142391398074</v>
      </c>
    </row>
    <row r="35" spans="2:9" x14ac:dyDescent="0.35">
      <c r="B35">
        <v>32</v>
      </c>
      <c r="C35">
        <v>343560</v>
      </c>
      <c r="D35">
        <v>14.5</v>
      </c>
      <c r="E35">
        <v>33.5</v>
      </c>
      <c r="F35">
        <v>650</v>
      </c>
      <c r="G35">
        <f t="shared" si="1"/>
        <v>45</v>
      </c>
      <c r="H35">
        <f t="shared" si="0"/>
        <v>297.74177701118356</v>
      </c>
      <c r="I35">
        <f t="shared" si="2"/>
        <v>0.88878142391398074</v>
      </c>
    </row>
    <row r="36" spans="2:9" x14ac:dyDescent="0.35">
      <c r="B36">
        <v>33</v>
      </c>
      <c r="C36" s="4">
        <v>343932</v>
      </c>
      <c r="D36">
        <v>14.5</v>
      </c>
      <c r="E36">
        <v>30</v>
      </c>
      <c r="F36">
        <v>600</v>
      </c>
      <c r="G36">
        <f t="shared" si="1"/>
        <v>45</v>
      </c>
      <c r="H36">
        <f t="shared" ref="H36:H67" si="7">AG$11*E36</f>
        <v>266.63442717419423</v>
      </c>
      <c r="I36">
        <f t="shared" si="2"/>
        <v>0.88878142391398074</v>
      </c>
    </row>
    <row r="37" spans="2:9" x14ac:dyDescent="0.35">
      <c r="B37">
        <v>34</v>
      </c>
      <c r="C37" s="4">
        <v>344278</v>
      </c>
      <c r="D37">
        <v>14.5</v>
      </c>
      <c r="E37">
        <v>27.5</v>
      </c>
      <c r="F37">
        <v>550</v>
      </c>
      <c r="G37">
        <f t="shared" si="1"/>
        <v>45</v>
      </c>
      <c r="H37">
        <f t="shared" si="7"/>
        <v>244.4148915763447</v>
      </c>
      <c r="I37">
        <f t="shared" si="2"/>
        <v>0.88878142391398074</v>
      </c>
    </row>
    <row r="38" spans="2:9" x14ac:dyDescent="0.35">
      <c r="B38">
        <v>35</v>
      </c>
      <c r="C38" s="4">
        <v>344694</v>
      </c>
      <c r="D38">
        <v>14.5</v>
      </c>
      <c r="E38">
        <v>24.9</v>
      </c>
      <c r="F38">
        <v>500</v>
      </c>
      <c r="G38">
        <f t="shared" si="1"/>
        <v>45</v>
      </c>
      <c r="H38">
        <f t="shared" si="7"/>
        <v>221.30657455458118</v>
      </c>
      <c r="I38">
        <f t="shared" si="2"/>
        <v>0.88878142391398074</v>
      </c>
    </row>
    <row r="39" spans="2:9" x14ac:dyDescent="0.35">
      <c r="B39">
        <v>36</v>
      </c>
      <c r="C39" s="4">
        <v>344974</v>
      </c>
      <c r="D39">
        <v>14.7</v>
      </c>
      <c r="E39">
        <v>23.3</v>
      </c>
      <c r="F39">
        <v>450</v>
      </c>
      <c r="G39">
        <f t="shared" si="1"/>
        <v>45</v>
      </c>
      <c r="H39">
        <f t="shared" si="7"/>
        <v>207.08607177195751</v>
      </c>
      <c r="I39">
        <f t="shared" si="2"/>
        <v>0.88878142391398074</v>
      </c>
    </row>
    <row r="40" spans="2:9" x14ac:dyDescent="0.35">
      <c r="B40">
        <v>37</v>
      </c>
      <c r="C40" s="4">
        <v>345493</v>
      </c>
      <c r="D40">
        <v>14.8</v>
      </c>
      <c r="E40">
        <v>20.399999999999999</v>
      </c>
      <c r="F40">
        <v>400</v>
      </c>
      <c r="G40">
        <f t="shared" si="1"/>
        <v>45</v>
      </c>
      <c r="H40">
        <f t="shared" si="7"/>
        <v>181.31141047845205</v>
      </c>
      <c r="I40">
        <f t="shared" si="2"/>
        <v>0.88878142391398074</v>
      </c>
    </row>
    <row r="41" spans="2:9" x14ac:dyDescent="0.35">
      <c r="B41">
        <v>38</v>
      </c>
      <c r="C41" s="4">
        <v>345794</v>
      </c>
      <c r="D41">
        <v>14.9</v>
      </c>
      <c r="E41">
        <v>19</v>
      </c>
      <c r="F41">
        <v>350</v>
      </c>
      <c r="G41">
        <f t="shared" si="1"/>
        <v>45</v>
      </c>
      <c r="H41">
        <f t="shared" si="7"/>
        <v>168.86847054365634</v>
      </c>
      <c r="I41">
        <f t="shared" si="2"/>
        <v>0.88878142391398074</v>
      </c>
    </row>
    <row r="42" spans="2:9" x14ac:dyDescent="0.35">
      <c r="B42">
        <v>39</v>
      </c>
      <c r="C42" s="4">
        <v>346599</v>
      </c>
      <c r="D42">
        <v>15</v>
      </c>
      <c r="E42">
        <v>15.2</v>
      </c>
      <c r="F42">
        <v>300</v>
      </c>
      <c r="G42">
        <f t="shared" si="1"/>
        <v>45</v>
      </c>
      <c r="H42">
        <f t="shared" si="7"/>
        <v>135.09477643492505</v>
      </c>
      <c r="I42">
        <f t="shared" si="2"/>
        <v>0.88878142391398074</v>
      </c>
    </row>
    <row r="43" spans="2:9" x14ac:dyDescent="0.35">
      <c r="B43">
        <v>40</v>
      </c>
      <c r="C43" s="4">
        <v>347485</v>
      </c>
      <c r="D43">
        <v>15</v>
      </c>
      <c r="E43">
        <v>12</v>
      </c>
      <c r="F43">
        <v>250</v>
      </c>
      <c r="G43">
        <f t="shared" si="1"/>
        <v>45</v>
      </c>
      <c r="H43">
        <f t="shared" si="7"/>
        <v>106.65377086967769</v>
      </c>
      <c r="I43">
        <f t="shared" si="2"/>
        <v>0.88878142391398074</v>
      </c>
    </row>
    <row r="44" spans="2:9" x14ac:dyDescent="0.35">
      <c r="B44">
        <v>41</v>
      </c>
      <c r="C44" s="4">
        <v>349223</v>
      </c>
      <c r="D44">
        <v>15</v>
      </c>
      <c r="E44">
        <v>5.2</v>
      </c>
      <c r="F44">
        <v>200</v>
      </c>
      <c r="G44">
        <f t="shared" si="1"/>
        <v>45</v>
      </c>
      <c r="H44">
        <f t="shared" si="7"/>
        <v>46.216634043527002</v>
      </c>
      <c r="I44">
        <f t="shared" si="2"/>
        <v>0.88878142391398074</v>
      </c>
    </row>
    <row r="45" spans="2:9" x14ac:dyDescent="0.35">
      <c r="B45">
        <v>42</v>
      </c>
      <c r="C45" s="4">
        <v>353552</v>
      </c>
      <c r="D45">
        <v>15.2</v>
      </c>
      <c r="E45">
        <v>4.7</v>
      </c>
      <c r="F45">
        <v>250</v>
      </c>
      <c r="G45">
        <f t="shared" si="1"/>
        <v>45</v>
      </c>
      <c r="H45">
        <f t="shared" si="7"/>
        <v>41.772726923957094</v>
      </c>
      <c r="I45">
        <f t="shared" si="2"/>
        <v>0.88878142391398074</v>
      </c>
    </row>
    <row r="46" spans="2:9" x14ac:dyDescent="0.35">
      <c r="B46">
        <v>43</v>
      </c>
      <c r="C46" s="4">
        <v>355491</v>
      </c>
      <c r="D46">
        <v>15.3</v>
      </c>
      <c r="E46">
        <v>8.1</v>
      </c>
      <c r="F46">
        <v>300</v>
      </c>
      <c r="G46">
        <f t="shared" si="1"/>
        <v>45</v>
      </c>
      <c r="H46">
        <f t="shared" si="7"/>
        <v>71.99129533703244</v>
      </c>
      <c r="I46">
        <f t="shared" si="2"/>
        <v>0.88878142391398074</v>
      </c>
    </row>
    <row r="47" spans="2:9" x14ac:dyDescent="0.35">
      <c r="B47">
        <v>44</v>
      </c>
      <c r="C47" s="4">
        <v>356391</v>
      </c>
      <c r="D47">
        <v>15.3</v>
      </c>
      <c r="E47">
        <v>10.7</v>
      </c>
      <c r="F47">
        <v>350</v>
      </c>
      <c r="G47">
        <f t="shared" si="1"/>
        <v>45</v>
      </c>
      <c r="H47">
        <f t="shared" si="7"/>
        <v>95.099612358795937</v>
      </c>
      <c r="I47">
        <f t="shared" si="2"/>
        <v>0.88878142391398074</v>
      </c>
    </row>
    <row r="48" spans="2:9" x14ac:dyDescent="0.35">
      <c r="B48">
        <v>45</v>
      </c>
      <c r="C48" s="4">
        <v>357284</v>
      </c>
      <c r="D48">
        <v>15.4</v>
      </c>
      <c r="E48">
        <v>13.8</v>
      </c>
      <c r="F48">
        <v>400</v>
      </c>
      <c r="G48">
        <f t="shared" si="1"/>
        <v>45</v>
      </c>
      <c r="H48">
        <f t="shared" si="7"/>
        <v>122.65183650012935</v>
      </c>
      <c r="I48">
        <f t="shared" si="2"/>
        <v>0.88878142391398074</v>
      </c>
    </row>
    <row r="49" spans="2:9" x14ac:dyDescent="0.35">
      <c r="B49">
        <v>46</v>
      </c>
      <c r="C49" s="4">
        <v>357875</v>
      </c>
      <c r="D49">
        <v>15.4</v>
      </c>
      <c r="E49">
        <v>16.3</v>
      </c>
      <c r="F49">
        <v>450</v>
      </c>
      <c r="G49">
        <f t="shared" si="1"/>
        <v>45</v>
      </c>
      <c r="H49">
        <f t="shared" si="7"/>
        <v>144.87137209797885</v>
      </c>
      <c r="I49">
        <f t="shared" si="2"/>
        <v>0.88878142391398074</v>
      </c>
    </row>
    <row r="50" spans="2:9" x14ac:dyDescent="0.35">
      <c r="B50">
        <v>47</v>
      </c>
      <c r="C50" s="4">
        <v>358374</v>
      </c>
      <c r="D50">
        <v>15.4</v>
      </c>
      <c r="E50">
        <v>19.2</v>
      </c>
      <c r="F50">
        <v>500</v>
      </c>
      <c r="G50">
        <f t="shared" si="1"/>
        <v>45</v>
      </c>
      <c r="H50">
        <f t="shared" si="7"/>
        <v>170.64603339148428</v>
      </c>
      <c r="I50">
        <f t="shared" si="2"/>
        <v>0.88878142391398074</v>
      </c>
    </row>
    <row r="51" spans="2:9" x14ac:dyDescent="0.35">
      <c r="B51">
        <v>48</v>
      </c>
      <c r="C51" s="4">
        <v>358849</v>
      </c>
      <c r="D51">
        <v>15.1</v>
      </c>
      <c r="E51">
        <v>23</v>
      </c>
      <c r="F51">
        <v>550</v>
      </c>
      <c r="G51">
        <f t="shared" si="1"/>
        <v>45</v>
      </c>
      <c r="H51">
        <f t="shared" si="7"/>
        <v>204.41972750021557</v>
      </c>
      <c r="I51">
        <f t="shared" si="2"/>
        <v>0.88878142391398074</v>
      </c>
    </row>
    <row r="52" spans="2:9" x14ac:dyDescent="0.35">
      <c r="B52">
        <v>49</v>
      </c>
      <c r="C52" s="4">
        <v>359206</v>
      </c>
      <c r="D52">
        <v>15</v>
      </c>
      <c r="E52">
        <v>26.1</v>
      </c>
      <c r="F52">
        <v>600</v>
      </c>
      <c r="G52">
        <f t="shared" si="1"/>
        <v>45</v>
      </c>
      <c r="H52">
        <f t="shared" si="7"/>
        <v>231.97195164154897</v>
      </c>
      <c r="I52">
        <f t="shared" si="2"/>
        <v>0.88878142391398074</v>
      </c>
    </row>
    <row r="53" spans="2:9" x14ac:dyDescent="0.35">
      <c r="B53">
        <v>50</v>
      </c>
      <c r="C53" s="4">
        <v>359471</v>
      </c>
      <c r="D53">
        <v>15</v>
      </c>
      <c r="E53">
        <v>28.8</v>
      </c>
      <c r="F53">
        <v>650</v>
      </c>
      <c r="G53">
        <f t="shared" si="1"/>
        <v>45</v>
      </c>
      <c r="H53">
        <f t="shared" si="7"/>
        <v>255.96905008722646</v>
      </c>
      <c r="I53">
        <f t="shared" si="2"/>
        <v>0.88878142391398074</v>
      </c>
    </row>
    <row r="54" spans="2:9" x14ac:dyDescent="0.35">
      <c r="B54">
        <v>51</v>
      </c>
      <c r="C54" s="4">
        <v>359864</v>
      </c>
      <c r="D54">
        <v>15</v>
      </c>
      <c r="E54">
        <v>33</v>
      </c>
      <c r="F54">
        <v>700</v>
      </c>
      <c r="G54">
        <f t="shared" si="1"/>
        <v>45</v>
      </c>
      <c r="H54">
        <f t="shared" si="7"/>
        <v>293.29786989161363</v>
      </c>
      <c r="I54">
        <f t="shared" si="2"/>
        <v>0.88878142391398074</v>
      </c>
    </row>
    <row r="55" spans="2:9" x14ac:dyDescent="0.35">
      <c r="B55">
        <v>52</v>
      </c>
      <c r="C55" s="4">
        <v>360329</v>
      </c>
      <c r="D55">
        <v>15</v>
      </c>
      <c r="E55">
        <v>37.700000000000003</v>
      </c>
      <c r="F55">
        <v>750</v>
      </c>
      <c r="G55">
        <f t="shared" si="1"/>
        <v>45</v>
      </c>
      <c r="H55">
        <f t="shared" si="7"/>
        <v>335.07059681557075</v>
      </c>
      <c r="I55">
        <f t="shared" si="2"/>
        <v>0.88878142391398074</v>
      </c>
    </row>
    <row r="56" spans="2:9" x14ac:dyDescent="0.35">
      <c r="B56">
        <v>53</v>
      </c>
      <c r="C56" s="4">
        <v>363825</v>
      </c>
      <c r="D56">
        <v>14.8</v>
      </c>
      <c r="E56">
        <v>54.8</v>
      </c>
      <c r="F56">
        <v>800</v>
      </c>
      <c r="G56">
        <f t="shared" si="1"/>
        <v>45</v>
      </c>
      <c r="H56">
        <f t="shared" si="7"/>
        <v>487.05222030486141</v>
      </c>
      <c r="I56">
        <f t="shared" si="2"/>
        <v>0.88878142391398074</v>
      </c>
    </row>
    <row r="57" spans="2:9" x14ac:dyDescent="0.35">
      <c r="B57">
        <v>54</v>
      </c>
      <c r="C57" s="4">
        <v>364642</v>
      </c>
      <c r="D57">
        <v>14.6</v>
      </c>
      <c r="E57">
        <v>57.8</v>
      </c>
      <c r="F57">
        <v>850</v>
      </c>
      <c r="G57">
        <f t="shared" si="1"/>
        <v>45</v>
      </c>
      <c r="H57">
        <f t="shared" si="7"/>
        <v>513.71566302228086</v>
      </c>
      <c r="I57">
        <f t="shared" si="2"/>
        <v>0.88878142391398074</v>
      </c>
    </row>
    <row r="58" spans="2:9" x14ac:dyDescent="0.35">
      <c r="B58">
        <v>55</v>
      </c>
      <c r="C58" s="4">
        <v>365339</v>
      </c>
      <c r="D58">
        <v>14.5</v>
      </c>
      <c r="E58">
        <v>64.8</v>
      </c>
      <c r="F58">
        <v>900</v>
      </c>
      <c r="G58">
        <f t="shared" si="1"/>
        <v>45</v>
      </c>
      <c r="H58">
        <f t="shared" si="7"/>
        <v>575.93036269625952</v>
      </c>
      <c r="I58">
        <f t="shared" si="2"/>
        <v>0.88878142391398074</v>
      </c>
    </row>
    <row r="59" spans="2:9" x14ac:dyDescent="0.35">
      <c r="B59">
        <v>56</v>
      </c>
      <c r="C59" s="4">
        <v>365814</v>
      </c>
      <c r="D59">
        <v>14.5</v>
      </c>
      <c r="E59">
        <v>70.7</v>
      </c>
      <c r="F59">
        <v>950</v>
      </c>
      <c r="G59">
        <f t="shared" si="1"/>
        <v>45</v>
      </c>
      <c r="H59">
        <f t="shared" si="7"/>
        <v>628.36846670718444</v>
      </c>
      <c r="I59">
        <f t="shared" si="2"/>
        <v>0.88878142391398074</v>
      </c>
    </row>
    <row r="60" spans="2:9" x14ac:dyDescent="0.35">
      <c r="B60">
        <v>57</v>
      </c>
      <c r="C60" s="4">
        <v>367624</v>
      </c>
      <c r="D60">
        <v>14.5</v>
      </c>
      <c r="E60">
        <v>88.3</v>
      </c>
      <c r="F60">
        <v>900</v>
      </c>
      <c r="G60">
        <f t="shared" si="1"/>
        <v>45</v>
      </c>
      <c r="H60">
        <f t="shared" si="7"/>
        <v>784.79399731604497</v>
      </c>
      <c r="I60">
        <f t="shared" si="2"/>
        <v>0.88878142391398074</v>
      </c>
    </row>
    <row r="61" spans="2:9" x14ac:dyDescent="0.35">
      <c r="B61">
        <v>58</v>
      </c>
      <c r="C61" s="4">
        <v>367246</v>
      </c>
      <c r="D61">
        <v>14.5</v>
      </c>
      <c r="E61">
        <v>85.8</v>
      </c>
      <c r="F61">
        <v>950</v>
      </c>
      <c r="G61">
        <f t="shared" si="1"/>
        <v>45</v>
      </c>
      <c r="H61">
        <f t="shared" si="7"/>
        <v>762.57446171819538</v>
      </c>
      <c r="I61">
        <f t="shared" si="2"/>
        <v>0.88878142391398074</v>
      </c>
    </row>
    <row r="62" spans="2:9" x14ac:dyDescent="0.35">
      <c r="B62">
        <v>59</v>
      </c>
      <c r="C62" s="4">
        <v>367662</v>
      </c>
      <c r="D62">
        <v>14.5</v>
      </c>
      <c r="E62">
        <v>88.6</v>
      </c>
      <c r="F62">
        <v>900</v>
      </c>
      <c r="G62">
        <f t="shared" si="1"/>
        <v>45</v>
      </c>
      <c r="H62">
        <f t="shared" si="7"/>
        <v>787.46034158778684</v>
      </c>
      <c r="I62">
        <f t="shared" si="2"/>
        <v>0.88878142391398074</v>
      </c>
    </row>
    <row r="63" spans="2:9" x14ac:dyDescent="0.35">
      <c r="B63">
        <v>60</v>
      </c>
      <c r="C63" s="4">
        <v>368211</v>
      </c>
      <c r="D63">
        <v>14.5</v>
      </c>
      <c r="E63">
        <v>91.5</v>
      </c>
      <c r="F63">
        <v>850</v>
      </c>
      <c r="G63">
        <f t="shared" si="1"/>
        <v>45</v>
      </c>
      <c r="H63">
        <f t="shared" si="7"/>
        <v>813.2350028812923</v>
      </c>
      <c r="I63">
        <f t="shared" si="2"/>
        <v>0.88878142391398074</v>
      </c>
    </row>
    <row r="64" spans="2:9" x14ac:dyDescent="0.35">
      <c r="B64">
        <v>61</v>
      </c>
      <c r="C64" s="4">
        <v>368571</v>
      </c>
      <c r="D64">
        <v>14.5</v>
      </c>
      <c r="E64">
        <v>93</v>
      </c>
      <c r="F64">
        <v>800</v>
      </c>
      <c r="G64">
        <f t="shared" si="1"/>
        <v>45</v>
      </c>
      <c r="H64">
        <f t="shared" si="7"/>
        <v>826.56672424000203</v>
      </c>
      <c r="I64">
        <f t="shared" si="2"/>
        <v>0.88878142391398074</v>
      </c>
    </row>
    <row r="65" spans="2:13" x14ac:dyDescent="0.35">
      <c r="B65">
        <v>62</v>
      </c>
      <c r="C65" s="4">
        <v>368995</v>
      </c>
      <c r="D65">
        <v>14.5</v>
      </c>
      <c r="E65">
        <v>93.6</v>
      </c>
      <c r="F65">
        <v>750</v>
      </c>
      <c r="G65">
        <f t="shared" si="1"/>
        <v>45</v>
      </c>
      <c r="H65" s="6">
        <f t="shared" si="7"/>
        <v>831.8994127834859</v>
      </c>
      <c r="I65">
        <f t="shared" si="2"/>
        <v>0.88878142391398074</v>
      </c>
      <c r="K65" t="s">
        <v>24</v>
      </c>
    </row>
    <row r="66" spans="2:13" x14ac:dyDescent="0.35">
      <c r="B66">
        <v>63</v>
      </c>
      <c r="C66" s="4">
        <v>369601</v>
      </c>
      <c r="D66">
        <v>14.5</v>
      </c>
      <c r="E66">
        <v>92</v>
      </c>
      <c r="F66">
        <v>700</v>
      </c>
      <c r="G66">
        <f t="shared" si="1"/>
        <v>45</v>
      </c>
      <c r="H66">
        <f t="shared" si="7"/>
        <v>817.67891000086229</v>
      </c>
      <c r="I66">
        <f t="shared" si="2"/>
        <v>0.88878142391398074</v>
      </c>
      <c r="K66" t="s">
        <v>25</v>
      </c>
      <c r="L66">
        <f>H65/10^0.3</f>
        <v>416.93736534910755</v>
      </c>
      <c r="M66" t="s">
        <v>28</v>
      </c>
    </row>
    <row r="67" spans="2:13" x14ac:dyDescent="0.35">
      <c r="B67">
        <v>64</v>
      </c>
      <c r="C67" s="4">
        <v>370977</v>
      </c>
      <c r="D67">
        <v>14.5</v>
      </c>
      <c r="E67">
        <v>88.8</v>
      </c>
      <c r="F67">
        <v>650</v>
      </c>
      <c r="G67">
        <f t="shared" si="1"/>
        <v>45</v>
      </c>
      <c r="H67">
        <f t="shared" si="7"/>
        <v>789.23790443561484</v>
      </c>
      <c r="I67">
        <f t="shared" si="2"/>
        <v>0.88878142391398074</v>
      </c>
      <c r="K67" t="s">
        <v>27</v>
      </c>
      <c r="L67">
        <f>H65/PI()/(38/2)^2</f>
        <v>0.73352301218690785</v>
      </c>
      <c r="M67" t="s">
        <v>30</v>
      </c>
    </row>
    <row r="68" spans="2:13" x14ac:dyDescent="0.35">
      <c r="B68">
        <v>65</v>
      </c>
      <c r="C68" s="4">
        <v>371663</v>
      </c>
      <c r="D68">
        <v>14.5</v>
      </c>
      <c r="E68">
        <v>84.6</v>
      </c>
      <c r="F68">
        <v>600</v>
      </c>
      <c r="G68">
        <f t="shared" si="1"/>
        <v>45</v>
      </c>
      <c r="H68">
        <f t="shared" ref="H68:H78" si="8">AG$11*E68</f>
        <v>751.90908463122764</v>
      </c>
      <c r="I68">
        <f t="shared" si="2"/>
        <v>0.88878142391398074</v>
      </c>
    </row>
    <row r="69" spans="2:13" x14ac:dyDescent="0.35">
      <c r="B69">
        <v>66</v>
      </c>
      <c r="C69" s="4">
        <v>371989</v>
      </c>
      <c r="D69">
        <v>14.5</v>
      </c>
      <c r="E69">
        <v>80.7</v>
      </c>
      <c r="F69">
        <v>550</v>
      </c>
      <c r="G69">
        <f t="shared" ref="G69:G78" si="9">1.5 * 3000/100</f>
        <v>45</v>
      </c>
      <c r="H69">
        <f t="shared" si="8"/>
        <v>717.24660909858244</v>
      </c>
      <c r="I69">
        <f t="shared" ref="I69:I78" si="10">AG$11*M$4</f>
        <v>0.88878142391398074</v>
      </c>
    </row>
    <row r="70" spans="2:13" x14ac:dyDescent="0.35">
      <c r="B70">
        <v>67</v>
      </c>
      <c r="C70" s="4">
        <v>372360</v>
      </c>
      <c r="D70">
        <v>14.5</v>
      </c>
      <c r="E70">
        <v>75.599999999999994</v>
      </c>
      <c r="F70">
        <v>500</v>
      </c>
      <c r="G70">
        <f t="shared" si="9"/>
        <v>45</v>
      </c>
      <c r="H70">
        <f t="shared" si="8"/>
        <v>671.91875647896939</v>
      </c>
      <c r="I70">
        <f t="shared" si="10"/>
        <v>0.88878142391398074</v>
      </c>
    </row>
    <row r="71" spans="2:13" x14ac:dyDescent="0.35">
      <c r="B71">
        <v>68</v>
      </c>
      <c r="C71" s="4">
        <v>372656</v>
      </c>
      <c r="D71">
        <v>14.5</v>
      </c>
      <c r="E71">
        <v>71.7</v>
      </c>
      <c r="F71">
        <v>450</v>
      </c>
      <c r="G71">
        <f t="shared" si="9"/>
        <v>45</v>
      </c>
      <c r="H71">
        <f t="shared" si="8"/>
        <v>637.25628094632418</v>
      </c>
      <c r="I71">
        <f t="shared" si="10"/>
        <v>0.88878142391398074</v>
      </c>
    </row>
    <row r="72" spans="2:13" x14ac:dyDescent="0.35">
      <c r="B72">
        <v>69</v>
      </c>
      <c r="C72" s="4">
        <v>373047</v>
      </c>
      <c r="D72">
        <v>14.5</v>
      </c>
      <c r="E72">
        <v>66.8</v>
      </c>
      <c r="F72">
        <v>400</v>
      </c>
      <c r="G72">
        <f t="shared" si="9"/>
        <v>45</v>
      </c>
      <c r="H72">
        <f t="shared" si="8"/>
        <v>593.70599117453912</v>
      </c>
      <c r="I72">
        <f t="shared" si="10"/>
        <v>0.88878142391398074</v>
      </c>
    </row>
    <row r="73" spans="2:13" x14ac:dyDescent="0.35">
      <c r="B73">
        <v>70</v>
      </c>
      <c r="C73" s="4">
        <v>373474</v>
      </c>
      <c r="D73">
        <v>14.5</v>
      </c>
      <c r="E73">
        <v>60.7</v>
      </c>
      <c r="F73">
        <v>350</v>
      </c>
      <c r="G73">
        <f t="shared" si="9"/>
        <v>45</v>
      </c>
      <c r="H73">
        <f t="shared" si="8"/>
        <v>539.49032431578632</v>
      </c>
      <c r="I73">
        <f t="shared" si="10"/>
        <v>0.88878142391398074</v>
      </c>
    </row>
    <row r="74" spans="2:13" x14ac:dyDescent="0.35">
      <c r="B74">
        <v>71</v>
      </c>
      <c r="C74" s="4">
        <v>373829</v>
      </c>
      <c r="D74">
        <v>14.8</v>
      </c>
      <c r="E74">
        <v>55.9</v>
      </c>
      <c r="F74">
        <v>300</v>
      </c>
      <c r="G74">
        <f t="shared" si="9"/>
        <v>45</v>
      </c>
      <c r="H74">
        <f t="shared" si="8"/>
        <v>496.8288159679152</v>
      </c>
      <c r="I74">
        <f t="shared" si="10"/>
        <v>0.88878142391398074</v>
      </c>
    </row>
    <row r="75" spans="2:13" x14ac:dyDescent="0.35">
      <c r="B75">
        <v>72</v>
      </c>
      <c r="C75" s="4">
        <v>374913</v>
      </c>
      <c r="D75">
        <v>15</v>
      </c>
      <c r="E75">
        <v>49.5</v>
      </c>
      <c r="F75">
        <v>250</v>
      </c>
      <c r="G75">
        <f t="shared" si="9"/>
        <v>45</v>
      </c>
      <c r="H75">
        <f t="shared" si="8"/>
        <v>439.94680483742047</v>
      </c>
      <c r="I75">
        <f t="shared" si="10"/>
        <v>0.88878142391398074</v>
      </c>
    </row>
    <row r="76" spans="2:13" x14ac:dyDescent="0.35">
      <c r="B76">
        <v>73</v>
      </c>
      <c r="C76" s="4">
        <v>377523</v>
      </c>
      <c r="D76">
        <v>15</v>
      </c>
      <c r="E76">
        <v>39.5</v>
      </c>
      <c r="F76">
        <v>200</v>
      </c>
      <c r="G76">
        <f t="shared" si="9"/>
        <v>45</v>
      </c>
      <c r="H76">
        <f t="shared" si="8"/>
        <v>351.06866244602236</v>
      </c>
      <c r="I76">
        <f t="shared" si="10"/>
        <v>0.88878142391398074</v>
      </c>
    </row>
    <row r="77" spans="2:13" x14ac:dyDescent="0.35">
      <c r="B77">
        <v>74</v>
      </c>
      <c r="C77" s="4">
        <v>378687</v>
      </c>
      <c r="D77">
        <v>15</v>
      </c>
      <c r="E77">
        <v>32.799999999999997</v>
      </c>
      <c r="F77">
        <v>150</v>
      </c>
      <c r="G77">
        <f t="shared" si="9"/>
        <v>45</v>
      </c>
      <c r="H77">
        <f t="shared" si="8"/>
        <v>291.52030704378564</v>
      </c>
      <c r="I77">
        <f t="shared" si="10"/>
        <v>0.88878142391398074</v>
      </c>
    </row>
    <row r="78" spans="2:13" x14ac:dyDescent="0.35">
      <c r="B78">
        <v>75</v>
      </c>
      <c r="C78" s="4">
        <v>380785</v>
      </c>
      <c r="D78">
        <v>15</v>
      </c>
      <c r="E78">
        <v>20</v>
      </c>
      <c r="F78">
        <v>100</v>
      </c>
      <c r="G78">
        <f t="shared" si="9"/>
        <v>45</v>
      </c>
      <c r="H78">
        <f t="shared" si="8"/>
        <v>177.75628478279614</v>
      </c>
      <c r="I78">
        <f t="shared" si="10"/>
        <v>0.88878142391398074</v>
      </c>
    </row>
  </sheetData>
  <mergeCells count="5">
    <mergeCell ref="U4:W4"/>
    <mergeCell ref="X4:Z4"/>
    <mergeCell ref="AA4:AC4"/>
    <mergeCell ref="U3:AC3"/>
    <mergeCell ref="T3:T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Rakoczy (275320)</dc:creator>
  <cp:lastModifiedBy>Paweł Rakoczy (275320)</cp:lastModifiedBy>
  <dcterms:created xsi:type="dcterms:W3CDTF">2024-10-22T22:00:12Z</dcterms:created>
  <dcterms:modified xsi:type="dcterms:W3CDTF">2024-10-29T15:39:04Z</dcterms:modified>
</cp:coreProperties>
</file>