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L\Desktop\FinanceProject\"/>
    </mc:Choice>
  </mc:AlternateContent>
  <xr:revisionPtr revIDLastSave="0" documentId="13_ncr:1_{496578B3-884B-4F62-85BF-0B277C7B08F3}" xr6:coauthVersionLast="47" xr6:coauthVersionMax="47" xr10:uidLastSave="{00000000-0000-0000-0000-000000000000}"/>
  <bookViews>
    <workbookView xWindow="-110" yWindow="-110" windowWidth="19420" windowHeight="11020" tabRatio="691" xr2:uid="{08BFE71D-22C9-46B3-A99A-9AE89F7A3C9A}"/>
  </bookViews>
  <sheets>
    <sheet name="Dashboard" sheetId="1" r:id="rId1"/>
    <sheet name="Category_Rules" sheetId="2" r:id="rId2"/>
    <sheet name="Monthly_Summary" sheetId="4" r:id="rId3"/>
    <sheet name="Raw_Transactions" sheetId="3" r:id="rId4"/>
    <sheet name="Health_Score_Engine" sheetId="5" r:id="rId5"/>
  </sheets>
  <functionGroups builtInGroupCount="19"/>
  <definedNames>
    <definedName name="_xlchart.v1.0" hidden="1">Health_Score_Engine!$A$2</definedName>
    <definedName name="_xlchart.v1.1" hidden="1">Health_Score_Engine!$A$3</definedName>
    <definedName name="_xlchart.v1.10" hidden="1">Health_Score_Engine!$G$1:$J$1</definedName>
    <definedName name="_xlchart.v1.11" hidden="1">Health_Score_Engine!$G$2:$J$2</definedName>
    <definedName name="_xlchart.v1.12" hidden="1">Health_Score_Engine!$G$3:$J$3</definedName>
    <definedName name="_xlchart.v1.13" hidden="1">Health_Score_Engine!$G$4:$J$4</definedName>
    <definedName name="_xlchart.v1.14" hidden="1">Health_Score_Engine!$A$2</definedName>
    <definedName name="_xlchart.v1.15" hidden="1">Health_Score_Engine!$A$3</definedName>
    <definedName name="_xlchart.v1.16" hidden="1">Health_Score_Engine!$A$4</definedName>
    <definedName name="_xlchart.v1.17" hidden="1">Health_Score_Engine!$G$1:$J$1</definedName>
    <definedName name="_xlchart.v1.18" hidden="1">Health_Score_Engine!$G$2:$J$2</definedName>
    <definedName name="_xlchart.v1.19" hidden="1">Health_Score_Engine!$G$3:$J$3</definedName>
    <definedName name="_xlchart.v1.2" hidden="1">Health_Score_Engine!$A$4</definedName>
    <definedName name="_xlchart.v1.20" hidden="1">Health_Score_Engine!$G$4:$J$4</definedName>
    <definedName name="_xlchart.v1.21" hidden="1">Health_Score_Engine!$A$2</definedName>
    <definedName name="_xlchart.v1.22" hidden="1">Health_Score_Engine!$A$3</definedName>
    <definedName name="_xlchart.v1.23" hidden="1">Health_Score_Engine!$A$4</definedName>
    <definedName name="_xlchart.v1.24" hidden="1">Health_Score_Engine!$G$1:$J$1</definedName>
    <definedName name="_xlchart.v1.25" hidden="1">Health_Score_Engine!$G$2:$J$2</definedName>
    <definedName name="_xlchart.v1.26" hidden="1">Health_Score_Engine!$G$3:$J$3</definedName>
    <definedName name="_xlchart.v1.27" hidden="1">Health_Score_Engine!$G$4:$J$4</definedName>
    <definedName name="_xlchart.v1.28" hidden="1">Health_Score_Engine!$A$2</definedName>
    <definedName name="_xlchart.v1.29" hidden="1">Health_Score_Engine!$A$3</definedName>
    <definedName name="_xlchart.v1.3" hidden="1">Health_Score_Engine!$G$1:$J$1</definedName>
    <definedName name="_xlchart.v1.30" hidden="1">Health_Score_Engine!$A$4</definedName>
    <definedName name="_xlchart.v1.31" hidden="1">Health_Score_Engine!$G$1:$J$1</definedName>
    <definedName name="_xlchart.v1.32" hidden="1">Health_Score_Engine!$G$2:$J$2</definedName>
    <definedName name="_xlchart.v1.33" hidden="1">Health_Score_Engine!$G$3:$J$3</definedName>
    <definedName name="_xlchart.v1.34" hidden="1">Health_Score_Engine!$G$4:$J$4</definedName>
    <definedName name="_xlchart.v1.4" hidden="1">Health_Score_Engine!$G$2:$J$2</definedName>
    <definedName name="_xlchart.v1.5" hidden="1">Health_Score_Engine!$G$3:$J$3</definedName>
    <definedName name="_xlchart.v1.6" hidden="1">Health_Score_Engine!$G$4:$J$4</definedName>
    <definedName name="_xlchart.v1.7" hidden="1">Health_Score_Engine!$A$2</definedName>
    <definedName name="_xlchart.v1.8" hidden="1">Health_Score_Engine!$A$3</definedName>
    <definedName name="_xlchart.v1.9" hidden="1">Health_Score_Engine!$A$4</definedName>
    <definedName name="ExternalData_1" localSheetId="3" hidden="1">Raw_Transactions!$A$1:$E$42</definedName>
    <definedName name="ExternalData_2" localSheetId="2" hidden="1">Monthly_Summary!$A$1:$E$4</definedName>
    <definedName name="_xlnm.Print_Area" localSheetId="0">Dashboard!$A$1:$O$32</definedName>
  </definedNames>
  <calcPr calcId="191029"/>
  <pivotCaches>
    <pivotCache cacheId="54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" l="1"/>
  <c r="C4" i="5"/>
  <c r="D4" i="5"/>
  <c r="E4" i="5"/>
  <c r="G4" i="5" s="1"/>
  <c r="B3" i="5"/>
  <c r="C3" i="5"/>
  <c r="D3" i="5"/>
  <c r="E3" i="5"/>
  <c r="G3" i="5" s="1"/>
  <c r="B2" i="5"/>
  <c r="C2" i="5"/>
  <c r="J3" i="5" s="1"/>
  <c r="D2" i="5"/>
  <c r="E2" i="5"/>
  <c r="G2" i="5" s="1"/>
  <c r="A3" i="5"/>
  <c r="A14" i="5" s="1"/>
  <c r="A4" i="5"/>
  <c r="A15" i="5" s="1"/>
  <c r="A2" i="5"/>
  <c r="F2" i="5" s="1"/>
  <c r="F3" i="5" l="1"/>
  <c r="H3" i="5" s="1"/>
  <c r="G15" i="5"/>
  <c r="C15" i="5"/>
  <c r="F15" i="5"/>
  <c r="B15" i="5"/>
  <c r="E15" i="5"/>
  <c r="H15" i="5"/>
  <c r="D15" i="5"/>
  <c r="G14" i="5"/>
  <c r="C14" i="5"/>
  <c r="F14" i="5"/>
  <c r="B14" i="5"/>
  <c r="E14" i="5"/>
  <c r="H14" i="5"/>
  <c r="D14" i="5"/>
  <c r="F4" i="5"/>
  <c r="H4" i="5" s="1"/>
  <c r="A13" i="5"/>
  <c r="H2" i="5"/>
  <c r="I2" i="5"/>
  <c r="I4" i="5"/>
  <c r="I3" i="5"/>
  <c r="K3" i="5" s="1"/>
  <c r="J2" i="5"/>
  <c r="J4" i="5"/>
  <c r="G13" i="5" l="1"/>
  <c r="C13" i="5"/>
  <c r="F13" i="5"/>
  <c r="B13" i="5"/>
  <c r="E13" i="5"/>
  <c r="H13" i="5"/>
  <c r="D13" i="5"/>
  <c r="K4" i="5"/>
  <c r="D19" i="1" s="1"/>
  <c r="K2" i="5"/>
  <c r="E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C6BE6F-BD33-4620-9080-2F25A169503E}" keepAlive="1" name="Query - Categorized_Transactions" description="Connection to the 'Categorized_Transactions' query in the workbook." type="5" refreshedVersion="8" background="1" saveData="1">
    <dbPr connection="Provider=Microsoft.Mashup.OleDb.1;Data Source=$Workbook$;Location=Categorized_Transactions;Extended Properties=&quot;&quot;" command="SELECT * FROM [Categorized_Transactions]"/>
  </connection>
  <connection id="2" xr16:uid="{6F0B0083-E95C-4241-B246-4662B709CA7D}" keepAlive="1" name="Query - Category_Rules" description="Connection to the 'Category_Rules' query in the workbook." type="5" refreshedVersion="0" background="1">
    <dbPr connection="Provider=Microsoft.Mashup.OleDb.1;Data Source=$Workbook$;Location=Category_Rules;Extended Properties=&quot;&quot;" command="SELECT * FROM [Category_Rules]"/>
  </connection>
  <connection id="3" xr16:uid="{4C5F32AB-B7E4-48C1-9128-62DEE5EEAD49}" keepAlive="1" name="Query - Monthly_Summary" description="Connection to the 'Monthly_Summary' query in the workbook." type="5" refreshedVersion="8" background="1" saveData="1">
    <dbPr connection="Provider=Microsoft.Mashup.OleDb.1;Data Source=$Workbook$;Location=Monthly_Summary;Extended Properties=&quot;&quot;" command="SELECT * FROM [Monthly_Summary]"/>
  </connection>
  <connection id="4" xr16:uid="{6BEB76C3-6F28-45B5-8EF0-7942160F8FA0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01A31C49-3491-4EE6-80E1-DAC1AF7B0412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D8C40CBD-74C6-4B58-AAF6-1C926D61D40D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416E0306-7559-4314-B087-F26DA861631F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<sst xmlns="http://schemas.openxmlformats.org/spreadsheetml/2006/main" count="192" uniqueCount="57">
  <si>
    <t>CATEGORY</t>
  </si>
  <si>
    <t>Swiggy</t>
  </si>
  <si>
    <t>Zomato</t>
  </si>
  <si>
    <t>Uber</t>
  </si>
  <si>
    <t>Ola</t>
  </si>
  <si>
    <t>Rent</t>
  </si>
  <si>
    <t>Electricity</t>
  </si>
  <si>
    <t>Netflix</t>
  </si>
  <si>
    <t>Amazon</t>
  </si>
  <si>
    <t>Salary</t>
  </si>
  <si>
    <t>Emi</t>
  </si>
  <si>
    <t>Food</t>
  </si>
  <si>
    <t>Transport</t>
  </si>
  <si>
    <t>Housing</t>
  </si>
  <si>
    <t>Utilities</t>
  </si>
  <si>
    <t>Subscriptions</t>
  </si>
  <si>
    <t>Shopping</t>
  </si>
  <si>
    <t>Income</t>
  </si>
  <si>
    <t>Debt</t>
  </si>
  <si>
    <t>Date</t>
  </si>
  <si>
    <t>Description</t>
  </si>
  <si>
    <t>Amount</t>
  </si>
  <si>
    <t>Account</t>
  </si>
  <si>
    <t>salary credit</t>
  </si>
  <si>
    <t>HDFC</t>
  </si>
  <si>
    <t>swiggy order</t>
  </si>
  <si>
    <t>uber ride</t>
  </si>
  <si>
    <t>rent payment</t>
  </si>
  <si>
    <t>zomato order</t>
  </si>
  <si>
    <t>netflix subscription</t>
  </si>
  <si>
    <t>amazon purchase</t>
  </si>
  <si>
    <t>electricity bill</t>
  </si>
  <si>
    <t>ola ride</t>
  </si>
  <si>
    <t>emi payment</t>
  </si>
  <si>
    <t>KEYWORD</t>
  </si>
  <si>
    <t>Month</t>
  </si>
  <si>
    <t>Total_Income</t>
  </si>
  <si>
    <t>Total_Expenses</t>
  </si>
  <si>
    <t>Net_Savings</t>
  </si>
  <si>
    <t>Savings_Rate</t>
  </si>
  <si>
    <t>2026-01</t>
  </si>
  <si>
    <t>2026-02</t>
  </si>
  <si>
    <t>2026-03</t>
  </si>
  <si>
    <t>Debt_Payment</t>
  </si>
  <si>
    <t>Savings_Score</t>
  </si>
  <si>
    <t>Debt_Score</t>
  </si>
  <si>
    <t>EF_Score</t>
  </si>
  <si>
    <t>Vol_Score</t>
  </si>
  <si>
    <t>Health_Score</t>
  </si>
  <si>
    <t>ASSUMPTIONS:</t>
  </si>
  <si>
    <t>EMERGENCY FUND BAL.</t>
  </si>
  <si>
    <t>Current Health Score</t>
  </si>
  <si>
    <t>Row Labels</t>
  </si>
  <si>
    <t>Grand Total</t>
  </si>
  <si>
    <t>Sum of Spend</t>
  </si>
  <si>
    <t>MoM Change</t>
  </si>
  <si>
    <t xml:space="preserve">      PERSONAL FINANCIAL HEALTH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</si>
</sst>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\+0.00;\-0.00"/>
    <numFmt numFmtId="165" formatCode="#,##0;\(#,##0\)"/>
    <numFmt numFmtId="166" formatCode="0.0%"/>
    <numFmt numFmtId="167" formatCode="dd\-mmm\-yyyy"/>
    <numFmt numFmtId="168" formatCode="#,##0;[Red]\(#,##0\)"/>
    <numFmt numFmtId="169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4"/>
      <color rgb="FF000000"/>
      <name val="Calibri"/>
      <family val="2"/>
    </font>
    <font>
      <b/>
      <sz val="16"/>
      <color theme="5"/>
      <name val="Calibri"/>
      <family val="2"/>
      <scheme val="minor"/>
    </font>
    <font>
      <sz val="18"/>
      <color rgb="FF3A8049"/>
      <name val="Calibri"/>
      <family val="2"/>
      <scheme val="minor"/>
    </font>
    <font>
      <sz val="16"/>
      <color theme="5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/>
      <diagonal/>
    </border>
    <border>
      <left style="thin">
        <color rgb="FFBF8F00"/>
      </left>
      <right style="thin">
        <color rgb="FFBF8F00"/>
      </right>
      <top style="thin">
        <color rgb="FFBF8F00"/>
      </top>
      <bottom style="thin">
        <color rgb="FFBF8F0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164" fontId="1" fillId="0" borderId="0" xfId="0" applyNumberFormat="1" applyFont="1"/>
    <xf numFmtId="0" fontId="3" fillId="0" borderId="0" xfId="0" applyFont="1" applyAlignment="1">
      <alignment horizontal="center"/>
    </xf>
    <xf numFmtId="0" fontId="5" fillId="3" borderId="0" xfId="0" applyFont="1" applyFill="1"/>
    <xf numFmtId="0" fontId="0" fillId="0" borderId="2" xfId="0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5" fillId="3" borderId="8" xfId="0" applyFont="1" applyFill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2" xfId="0" applyBorder="1"/>
    <xf numFmtId="165" fontId="0" fillId="0" borderId="2" xfId="0" applyNumberFormat="1" applyBorder="1"/>
    <xf numFmtId="166" fontId="0" fillId="0" borderId="2" xfId="0" applyNumberFormat="1" applyBorder="1"/>
    <xf numFmtId="0" fontId="5" fillId="3" borderId="3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0" fillId="0" borderId="6" xfId="0" applyBorder="1"/>
    <xf numFmtId="0" fontId="5" fillId="3" borderId="8" xfId="0" applyFont="1" applyFill="1" applyBorder="1" applyAlignment="1">
      <alignment horizontal="center"/>
    </xf>
    <xf numFmtId="166" fontId="0" fillId="0" borderId="9" xfId="0" applyNumberFormat="1" applyBorder="1"/>
    <xf numFmtId="0" fontId="0" fillId="4" borderId="6" xfId="0" applyFill="1" applyBorder="1"/>
    <xf numFmtId="165" fontId="0" fillId="4" borderId="2" xfId="0" applyNumberFormat="1" applyFill="1" applyBorder="1"/>
    <xf numFmtId="166" fontId="0" fillId="4" borderId="9" xfId="0" applyNumberFormat="1" applyFill="1" applyBorder="1"/>
    <xf numFmtId="0" fontId="0" fillId="4" borderId="7" xfId="0" applyFill="1" applyBorder="1"/>
    <xf numFmtId="165" fontId="0" fillId="4" borderId="4" xfId="0" applyNumberFormat="1" applyFill="1" applyBorder="1"/>
    <xf numFmtId="166" fontId="0" fillId="4" borderId="10" xfId="0" applyNumberFormat="1" applyFill="1" applyBorder="1"/>
    <xf numFmtId="0" fontId="5" fillId="3" borderId="0" xfId="0" applyFont="1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68" fontId="0" fillId="0" borderId="2" xfId="0" applyNumberFormat="1" applyBorder="1"/>
    <xf numFmtId="169" fontId="0" fillId="0" borderId="2" xfId="0" applyNumberFormat="1" applyBorder="1"/>
    <xf numFmtId="169" fontId="1" fillId="5" borderId="2" xfId="0" applyNumberFormat="1" applyFont="1" applyFill="1" applyBorder="1"/>
    <xf numFmtId="0" fontId="6" fillId="0" borderId="0" xfId="0" applyFont="1"/>
    <xf numFmtId="0" fontId="2" fillId="6" borderId="1" xfId="0" applyFont="1" applyFill="1" applyBorder="1" applyAlignment="1">
      <alignment wrapText="1"/>
    </xf>
    <xf numFmtId="3" fontId="0" fillId="6" borderId="1" xfId="0" applyNumberFormat="1" applyFill="1" applyBorder="1"/>
    <xf numFmtId="3" fontId="0" fillId="0" borderId="0" xfId="0" applyNumberFormat="1"/>
    <xf numFmtId="0" fontId="5" fillId="3" borderId="2" xfId="0" applyFont="1" applyFill="1" applyBorder="1"/>
    <xf numFmtId="3" fontId="0" fillId="0" borderId="2" xfId="0" applyNumberFormat="1" applyBorder="1"/>
    <xf numFmtId="0" fontId="1" fillId="5" borderId="2" xfId="0" applyFont="1" applyFill="1" applyBorder="1" applyAlignment="1">
      <alignment horizontal="left"/>
    </xf>
    <xf numFmtId="3" fontId="1" fillId="5" borderId="2" xfId="0" applyNumberFormat="1" applyFont="1" applyFill="1" applyBorder="1"/>
    <xf numFmtId="0" fontId="7" fillId="2" borderId="0" xfId="0" applyFont="1" applyFill="1" applyAlignment="1">
      <alignment horizontal="left" vertical="top"/>
    </xf>
    <xf numFmtId="0" fontId="11" fillId="8" borderId="2" xfId="0" applyFont="1" applyFill="1" applyBorder="1" applyAlignment="1">
      <alignment horizontal="center"/>
    </xf>
    <xf numFmtId="164" fontId="4" fillId="8" borderId="2" xfId="0" applyNumberFormat="1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169" fontId="10" fillId="7" borderId="11" xfId="0" applyNumberFormat="1" applyFont="1" applyFill="1" applyBorder="1"/>
    <xf numFmtId="0" fontId="9" fillId="7" borderId="2" xfId="0" applyFont="1" applyFill="1" applyBorder="1" applyAlignment="1">
      <alignment horizontal="center"/>
    </xf>
    <xf numFmtId="164" fontId="12" fillId="7" borderId="2" xfId="0" applyNumberFormat="1" applyFont="1" applyFill="1" applyBorder="1" applyAlignment="1">
      <alignment horizontal="center"/>
    </xf>
    <xf numFmtId="0" fontId="7" fillId="9" borderId="0" xfId="0" applyFont="1" applyFill="1" applyAlignment="1">
      <alignment vertical="top"/>
    </xf>
  </cellXfs>
  <cellStyles count="1">
    <cellStyle name="Normal" xfId="0" builtinId="0"/>
  </cellStyles>
  <dxfs count="48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8" formatCode="#,##0;[Red]\(#,##0\)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7" formatCode="dd\-mmm\-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9"/>
        </patternFill>
      </fill>
      <alignment horizontal="center" vertical="center" textRotation="0" wrapText="0" indent="0" justifyLastLine="0" shrinkToFit="0" readingOrder="0"/>
    </dxf>
    <dxf>
      <numFmt numFmtId="166" formatCode="0.0%"/>
      <border diagonalUp="0" diagonalDown="0" outline="0">
        <left style="thin">
          <color rgb="FFC8C8C8"/>
        </left>
        <right/>
        <top style="thin">
          <color rgb="FFC8C8C8"/>
        </top>
        <bottom style="thin">
          <color rgb="FFC8C8C8"/>
        </bottom>
      </border>
    </dxf>
    <dxf>
      <numFmt numFmtId="165" formatCode="#,##0;\(#,##0\)"/>
      <border diagonalUp="0" diagonalDown="0"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numFmt numFmtId="165" formatCode="#,##0;\(#,##0\)"/>
      <border diagonalUp="0" diagonalDown="0"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numFmt numFmtId="165" formatCode="#,##0;\(#,##0\)"/>
      <border diagonalUp="0" diagonalDown="0"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border diagonalUp="0" diagonalDown="0" outline="0">
        <left/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border outline="0">
        <top style="thin">
          <color rgb="FFC8C8C8"/>
        </top>
      </border>
    </dxf>
    <dxf>
      <border diagonalUp="0" diagonalDown="0"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border outline="0">
        <bottom style="thin">
          <color rgb="FFC8C8C8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C8C8C8"/>
        </left>
        <right style="thin">
          <color rgb="FFC8C8C8"/>
        </right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rgb="FFC8C8C8"/>
        </left>
        <right/>
        <top style="thin">
          <color rgb="FFC8C8C8"/>
        </top>
        <bottom style="thin">
          <color rgb="FFC8C8C8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/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border outline="0">
        <top style="thin">
          <color rgb="FFC8C8C8"/>
        </top>
      </border>
    </dxf>
    <dxf>
      <border diagonalUp="0" diagonalDown="0"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alignment horizontal="left" vertical="bottom" textRotation="0" wrapText="0" indent="0" justifyLastLine="0" shrinkToFit="0" readingOrder="0"/>
    </dxf>
    <dxf>
      <border outline="0">
        <bottom style="thin">
          <color rgb="FFC8C8C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9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rgb="FFC8C8C8"/>
        </left>
        <right style="thin">
          <color rgb="FFC8C8C8"/>
        </right>
        <top/>
        <bottom/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ill>
        <patternFill patternType="solid">
          <bgColor rgb="FFE2EFDA"/>
        </patternFill>
      </fill>
    </dxf>
    <dxf>
      <fill>
        <patternFill patternType="solid">
          <bgColor rgb="FFE2EFDA"/>
        </patternFill>
      </fill>
    </dxf>
    <dxf>
      <font>
        <b/>
      </font>
    </dxf>
    <dxf>
      <font>
        <b/>
      </font>
    </dxf>
    <dxf>
      <numFmt numFmtId="3" formatCode="#,##0"/>
    </dxf>
    <dxf>
      <fill>
        <patternFill patternType="solid">
          <bgColor rgb="FF1F4E79"/>
        </patternFill>
      </fill>
    </dxf>
    <dxf>
      <fill>
        <patternFill patternType="solid">
          <bgColor rgb="FF1F4E79"/>
        </patternFill>
      </fill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font>
        <color rgb="FFC00000"/>
      </font>
    </dxf>
    <dxf>
      <font>
        <color rgb="FF008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3A80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Health Score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Health_Score_Engine!$A$2:$A$4</c:f>
              <c:strCache>
                <c:ptCount val="3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</c:strCache>
            </c:strRef>
          </c:cat>
          <c:val>
            <c:numRef>
              <c:f>Health_Score_Engine!$K$2:$K$4</c:f>
              <c:numCache>
                <c:formatCode>0.0</c:formatCode>
                <c:ptCount val="3"/>
                <c:pt idx="0">
                  <c:v>78.689107298320209</c:v>
                </c:pt>
                <c:pt idx="1">
                  <c:v>78.689107298320209</c:v>
                </c:pt>
                <c:pt idx="2">
                  <c:v>79.073722682935596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AC-4285-A8F1-47F48AD71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7948696"/>
        <c:axId val="1087949056"/>
      </c:lineChart>
      <c:catAx>
        <c:axId val="1087948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949056"/>
        <c:crosses val="autoZero"/>
        <c:auto val="1"/>
        <c:lblAlgn val="ctr"/>
        <c:lblOffset val="100"/>
        <c:noMultiLvlLbl val="0"/>
      </c:catAx>
      <c:valAx>
        <c:axId val="1087949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94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[Financial_Health_Dashboard.xlsm]Dashboard!PivotTable1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5"/>
            </a:solidFill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Dashboard!$J$9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Dashboard!$I$10:$I$17</c:f>
              <c:strCache>
                <c:ptCount val="7"/>
                <c:pt idx="0">
                  <c:v>Debt</c:v>
                </c:pt>
                <c:pt idx="1">
                  <c:v>Food</c:v>
                </c:pt>
                <c:pt idx="2">
                  <c:v>Housing</c:v>
                </c:pt>
                <c:pt idx="3">
                  <c:v>Shopping</c:v>
                </c:pt>
                <c:pt idx="4">
                  <c:v>Subscriptions</c:v>
                </c:pt>
                <c:pt idx="5">
                  <c:v>Transport</c:v>
                </c:pt>
                <c:pt idx="6">
                  <c:v>Utilities</c:v>
                </c:pt>
              </c:strCache>
            </c:strRef>
          </c:cat>
          <c:val>
            <c:numRef>
              <c:f>Dashboard!$J$10:$J$17</c:f>
              <c:numCache>
                <c:formatCode>#,##0</c:formatCode>
                <c:ptCount val="7"/>
                <c:pt idx="0">
                  <c:v>24000</c:v>
                </c:pt>
                <c:pt idx="1">
                  <c:v>4650</c:v>
                </c:pt>
                <c:pt idx="2">
                  <c:v>36000</c:v>
                </c:pt>
                <c:pt idx="3">
                  <c:v>14500</c:v>
                </c:pt>
                <c:pt idx="4">
                  <c:v>597</c:v>
                </c:pt>
                <c:pt idx="5">
                  <c:v>1715</c:v>
                </c:pt>
                <c:pt idx="6">
                  <c:v>4200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6-4E9F-BA4B-B08054CBC0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082919272"/>
        <c:axId val="1082919632"/>
      </c:barChart>
      <c:catAx>
        <c:axId val="1082919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919632"/>
        <c:crosses val="autoZero"/>
        <c:auto val="1"/>
        <c:lblAlgn val="ctr"/>
        <c:lblOffset val="100"/>
        <c:noMultiLvlLbl val="0"/>
      </c:catAx>
      <c:valAx>
        <c:axId val="108291963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082919272"/>
        <c:crosses val="autoZero"/>
        <c:crossBetween val="between"/>
      </c:valAx>
      <c:spPr>
        <a:noFill/>
        <a:ln>
          <a:solidFill>
            <a:schemeClr val="accent1">
              <a:alpha val="1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accent1">
          <a:alpha val="6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Score Component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Health_Score_Engine!$G$1</c:f>
              <c:strCache>
                <c:ptCount val="1"/>
                <c:pt idx="0">
                  <c:v>Savings_Score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Health_Score_Engine!$A$2:$A$4</c:f>
              <c:strCache>
                <c:ptCount val="3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</c:strCache>
            </c:strRef>
          </c:cat>
          <c:val>
            <c:numRef>
              <c:f>Health_Score_Engine!$G$2:$G$4</c:f>
              <c:numCache>
                <c:formatCode>0.0</c:formatCode>
                <c:ptCount val="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2-4487-9AEA-90CAF9C5A247}"/>
            </c:ext>
          </c:extLst>
        </c:ser>
        <c:ser>
          <c:idx val="1"/>
          <c:order val="1"/>
          <c:tx>
            <c:strRef>
              <c:f>Health_Score_Engine!$H$1</c:f>
              <c:strCache>
                <c:ptCount val="1"/>
                <c:pt idx="0">
                  <c:v>Debt_Score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Health_Score_Engine!$A$2:$A$4</c:f>
              <c:strCache>
                <c:ptCount val="3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</c:strCache>
            </c:strRef>
          </c:cat>
          <c:val>
            <c:numRef>
              <c:f>Health_Score_Engine!$H$2:$H$4</c:f>
              <c:numCache>
                <c:formatCode>0.0</c:formatCode>
                <c:ptCount val="3"/>
                <c:pt idx="0">
                  <c:v>15</c:v>
                </c:pt>
                <c:pt idx="1">
                  <c:v>15</c:v>
                </c:pt>
                <c:pt idx="2">
                  <c:v>15.384615384615383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72-4487-9AEA-90CAF9C5A247}"/>
            </c:ext>
          </c:extLst>
        </c:ser>
        <c:ser>
          <c:idx val="2"/>
          <c:order val="2"/>
          <c:tx>
            <c:strRef>
              <c:f>Health_Score_Engine!$I$1</c:f>
              <c:strCache>
                <c:ptCount val="1"/>
                <c:pt idx="0">
                  <c:v>EF_Score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Health_Score_Engine!$A$2:$A$4</c:f>
              <c:strCache>
                <c:ptCount val="3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</c:strCache>
            </c:strRef>
          </c:cat>
          <c:val>
            <c:numRef>
              <c:f>Health_Score_Engine!$I$2:$I$4</c:f>
              <c:numCache>
                <c:formatCode>0.0</c:formatCode>
                <c:ptCount val="3"/>
                <c:pt idx="0">
                  <c:v>14.592234596437159</c:v>
                </c:pt>
                <c:pt idx="1">
                  <c:v>14.592234596437159</c:v>
                </c:pt>
                <c:pt idx="2">
                  <c:v>14.592234596437159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72-4487-9AEA-90CAF9C5A247}"/>
            </c:ext>
          </c:extLst>
        </c:ser>
        <c:ser>
          <c:idx val="3"/>
          <c:order val="3"/>
          <c:tx>
            <c:strRef>
              <c:f>Health_Score_Engine!$J$1</c:f>
              <c:strCache>
                <c:ptCount val="1"/>
                <c:pt idx="0">
                  <c:v>Vol_Score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Health_Score_Engine!$A$2:$A$4</c:f>
              <c:strCache>
                <c:ptCount val="3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</c:strCache>
            </c:strRef>
          </c:cat>
          <c:val>
            <c:numRef>
              <c:f>Health_Score_Engine!$J$2:$J$4</c:f>
              <c:numCache>
                <c:formatCode>0.0</c:formatCode>
                <c:ptCount val="3"/>
                <c:pt idx="0">
                  <c:v>24.096872701883054</c:v>
                </c:pt>
                <c:pt idx="1">
                  <c:v>24.096872701883054</c:v>
                </c:pt>
                <c:pt idx="2">
                  <c:v>24.096872701883054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98-4504-A84B-E728C89E2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2302264"/>
        <c:axId val="562300824"/>
      </c:barChart>
      <c:catAx>
        <c:axId val="562302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00824"/>
        <c:crosses val="autoZero"/>
        <c:auto val="1"/>
        <c:lblAlgn val="ctr"/>
        <c:lblOffset val="100"/>
        <c:noMultiLvlLbl val="0"/>
      </c:catAx>
      <c:valAx>
        <c:axId val="56230082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02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Income vs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Monthly_Summary!$B$1</c:f>
              <c:strCache>
                <c:ptCount val="1"/>
                <c:pt idx="0">
                  <c:v>Total_Income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Monthly_Summary!$A$2:$A$4</c:f>
              <c:strCache>
                <c:ptCount val="3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</c:strCache>
            </c:strRef>
          </c:cat>
          <c:val>
            <c:numRef>
              <c:f>Monthly_Summary!$B$2:$B$4</c:f>
              <c:numCache>
                <c:formatCode>#,##0;\(#,##0\)</c:formatCode>
                <c:ptCount val="3"/>
                <c:pt idx="0">
                  <c:v>50000</c:v>
                </c:pt>
                <c:pt idx="1">
                  <c:v>50000</c:v>
                </c:pt>
                <c:pt idx="2">
                  <c:v>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10-4C0D-9DC9-9FD650A9153F}"/>
            </c:ext>
          </c:extLst>
        </c:ser>
        <c:ser>
          <c:idx val="1"/>
          <c:order val="1"/>
          <c:tx>
            <c:strRef>
              <c:f>Monthly_Summary!$C$1</c:f>
              <c:strCache>
                <c:ptCount val="1"/>
                <c:pt idx="0">
                  <c:v>Total_Expenses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Monthly_Summary!$A$2:$A$4</c:f>
              <c:strCache>
                <c:ptCount val="3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</c:strCache>
            </c:strRef>
          </c:cat>
          <c:val>
            <c:numRef>
              <c:f>Monthly_Summary!$C$2:$C$4</c:f>
              <c:numCache>
                <c:formatCode>#,##0;\(#,##0\)</c:formatCode>
                <c:ptCount val="3"/>
                <c:pt idx="0">
                  <c:v>28449</c:v>
                </c:pt>
                <c:pt idx="1">
                  <c:v>27579</c:v>
                </c:pt>
                <c:pt idx="2">
                  <c:v>29634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10-4C0D-9DC9-9FD650A91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03027256"/>
        <c:axId val="403029416"/>
      </c:barChart>
      <c:catAx>
        <c:axId val="403027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29416"/>
        <c:crosses val="autoZero"/>
        <c:auto val="1"/>
        <c:lblAlgn val="ctr"/>
        <c:lblOffset val="100"/>
        <c:noMultiLvlLbl val="0"/>
      </c:catAx>
      <c:valAx>
        <c:axId val="40302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27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184150</xdr:colOff>
          <xdr:row>4</xdr:row>
          <xdr:rowOff>12700</xdr:rowOff>
        </xdr:from>
        <xdr:to>
          <xdr:col>3</xdr:col>
          <xdr:colOff>457200</xdr:colOff>
          <xdr:row>5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  <a:p>
              <a:pPr algn="ctr" rtl="0">
                <a:defRPr sz="1000"/>
              </a:pPr>
              <a:endParaRPr lang="en-IN" sz="1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4</xdr:row>
          <xdr:rowOff>19050</xdr:rowOff>
        </xdr:from>
        <xdr:to>
          <xdr:col>10</xdr:col>
          <xdr:colOff>266700</xdr:colOff>
          <xdr:row>6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Statement</a:t>
              </a:r>
            </a:p>
            <a:p>
              <a:pPr algn="ctr" rtl="0">
                <a:defRPr sz="1000"/>
              </a:pPr>
              <a:endParaRPr lang="en-IN" sz="1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146050</xdr:colOff>
          <xdr:row>4</xdr:row>
          <xdr:rowOff>57150</xdr:rowOff>
        </xdr:from>
        <xdr:to>
          <xdr:col>14</xdr:col>
          <xdr:colOff>190500</xdr:colOff>
          <xdr:row>6</xdr:row>
          <xdr:rowOff>31750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  <a:p>
              <a:pPr algn="ctr" rtl="0">
                <a:defRPr sz="1000"/>
              </a:pPr>
              <a:endParaRPr lang="en-IN" sz="1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162443</xdr:colOff>
      <xdr:row>9</xdr:row>
      <xdr:rowOff>7509</xdr:rowOff>
    </xdr:from>
    <xdr:to>
      <xdr:col>6</xdr:col>
      <xdr:colOff>435714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23FFC7-739B-54AC-35DB-F462FC87D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3314</xdr:colOff>
      <xdr:row>7</xdr:row>
      <xdr:rowOff>171075</xdr:rowOff>
    </xdr:from>
    <xdr:to>
      <xdr:col>14</xdr:col>
      <xdr:colOff>465070</xdr:colOff>
      <xdr:row>19</xdr:row>
      <xdr:rowOff>98381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8DACBEA-E7DA-8970-B9B3-6836237BF0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40848</xdr:colOff>
      <xdr:row>19</xdr:row>
      <xdr:rowOff>71872</xdr:rowOff>
    </xdr:from>
    <xdr:to>
      <xdr:col>6</xdr:col>
      <xdr:colOff>365732</xdr:colOff>
      <xdr:row>32</xdr:row>
      <xdr:rowOff>18357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E575162-8467-9D92-5931-9FBC52C7EA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508482</xdr:colOff>
      <xdr:row>20</xdr:row>
      <xdr:rowOff>137930</xdr:rowOff>
    </xdr:from>
    <xdr:to>
      <xdr:col>14</xdr:col>
      <xdr:colOff>561318</xdr:colOff>
      <xdr:row>32</xdr:row>
      <xdr:rowOff>11485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99AFD6C-9839-4923-5FDC-871170801F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L" refreshedDate="46283.70651747685" createdVersion="8" refreshedVersion="8" minRefreshableVersion="3" recordCount="41" xr:uid="{172EED54-BBC5-443B-9F98-0067ABE0D7BE}">
  <cacheSource type="worksheet">
    <worksheetSource name="Categorized_Transactions"/>
  </cacheSource>
  <cacheFields count="6">
    <cacheField name="Date" numFmtId="167">
      <sharedItems containsSemiMixedTypes="0" containsNonDate="0" containsDate="1" containsString="0" minDate="2026-01-01T00:00:00" maxDate="2026-03-30T00:00:00"/>
    </cacheField>
    <cacheField name="Description" numFmtId="0">
      <sharedItems/>
    </cacheField>
    <cacheField name="Amount" numFmtId="168">
      <sharedItems containsSemiMixedTypes="0" containsString="0" containsNumber="1" containsInteger="1" minValue="-12000" maxValue="52000"/>
    </cacheField>
    <cacheField name="Account" numFmtId="0">
      <sharedItems/>
    </cacheField>
    <cacheField name="CATEGORY" numFmtId="0">
      <sharedItems count="8">
        <s v="Income"/>
        <s v="Food"/>
        <s v="Transport"/>
        <s v="Housing"/>
        <s v="Subscriptions"/>
        <s v="Shopping"/>
        <s v="Utilities"/>
        <s v="Debt"/>
      </sharedItems>
    </cacheField>
    <cacheField name="Spend" numFmtId="0" formula="ABS(Amount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d v="2026-01-01T00:00:00"/>
    <s v="salary credit"/>
    <n v="50000"/>
    <s v="HDFC"/>
    <x v="0"/>
  </r>
  <r>
    <d v="2026-01-02T00:00:00"/>
    <s v="swiggy order"/>
    <n v="-450"/>
    <s v="HDFC"/>
    <x v="1"/>
  </r>
  <r>
    <d v="2026-01-04T00:00:00"/>
    <s v="uber ride"/>
    <n v="-180"/>
    <s v="HDFC"/>
    <x v="2"/>
  </r>
  <r>
    <d v="2026-01-05T00:00:00"/>
    <s v="rent payment"/>
    <n v="-12000"/>
    <s v="HDFC"/>
    <x v="3"/>
  </r>
  <r>
    <d v="2026-01-06T00:00:00"/>
    <s v="zomato order"/>
    <n v="-380"/>
    <s v="HDFC"/>
    <x v="1"/>
  </r>
  <r>
    <d v="2026-01-08T00:00:00"/>
    <s v="netflix subscription"/>
    <n v="-199"/>
    <s v="HDFC"/>
    <x v="4"/>
  </r>
  <r>
    <d v="2026-01-10T00:00:00"/>
    <s v="amazon purchase"/>
    <n v="-2500"/>
    <s v="HDFC"/>
    <x v="5"/>
  </r>
  <r>
    <d v="2026-01-12T00:00:00"/>
    <s v="electricity bill"/>
    <n v="-1200"/>
    <s v="HDFC"/>
    <x v="6"/>
  </r>
  <r>
    <d v="2026-01-14T00:00:00"/>
    <s v="ola ride"/>
    <n v="-220"/>
    <s v="HDFC"/>
    <x v="2"/>
  </r>
  <r>
    <d v="2026-01-16T00:00:00"/>
    <s v="emi payment"/>
    <n v="-8000"/>
    <s v="HDFC"/>
    <x v="7"/>
  </r>
  <r>
    <d v="2026-01-18T00:00:00"/>
    <s v="swiggy order"/>
    <n v="-600"/>
    <s v="HDFC"/>
    <x v="1"/>
  </r>
  <r>
    <d v="2026-01-20T00:00:00"/>
    <s v="amazon purchase"/>
    <n v="-1800"/>
    <s v="HDFC"/>
    <x v="5"/>
  </r>
  <r>
    <d v="2026-01-22T00:00:00"/>
    <s v="uber ride"/>
    <n v="-150"/>
    <s v="HDFC"/>
    <x v="2"/>
  </r>
  <r>
    <d v="2026-01-25T00:00:00"/>
    <s v="electricity bill"/>
    <n v="-350"/>
    <s v="HDFC"/>
    <x v="6"/>
  </r>
  <r>
    <d v="2026-01-28T00:00:00"/>
    <s v="zomato order"/>
    <n v="-420"/>
    <s v="HDFC"/>
    <x v="1"/>
  </r>
  <r>
    <d v="2026-02-01T00:00:00"/>
    <s v="salary credit"/>
    <n v="50000"/>
    <s v="HDFC"/>
    <x v="0"/>
  </r>
  <r>
    <d v="2026-02-03T00:00:00"/>
    <s v="swiggy order"/>
    <n v="-500"/>
    <s v="HDFC"/>
    <x v="1"/>
  </r>
  <r>
    <d v="2026-02-05T00:00:00"/>
    <s v="rent payment"/>
    <n v="-12000"/>
    <s v="HDFC"/>
    <x v="3"/>
  </r>
  <r>
    <d v="2026-02-06T00:00:00"/>
    <s v="uber ride"/>
    <n v="-200"/>
    <s v="HDFC"/>
    <x v="2"/>
  </r>
  <r>
    <d v="2026-02-08T00:00:00"/>
    <s v="netflix subscription"/>
    <n v="-199"/>
    <s v="HDFC"/>
    <x v="4"/>
  </r>
  <r>
    <d v="2026-02-10T00:00:00"/>
    <s v="emi payment"/>
    <n v="-8000"/>
    <s v="HDFC"/>
    <x v="7"/>
  </r>
  <r>
    <d v="2026-02-12T00:00:00"/>
    <s v="amazon purchase"/>
    <n v="-3200"/>
    <s v="HDFC"/>
    <x v="5"/>
  </r>
  <r>
    <d v="2026-02-15T00:00:00"/>
    <s v="zomato order"/>
    <n v="-350"/>
    <s v="HDFC"/>
    <x v="1"/>
  </r>
  <r>
    <d v="2026-02-17T00:00:00"/>
    <s v="electricity bill"/>
    <n v="-1400"/>
    <s v="HDFC"/>
    <x v="6"/>
  </r>
  <r>
    <d v="2026-02-19T00:00:00"/>
    <s v="ola ride"/>
    <n v="-190"/>
    <s v="HDFC"/>
    <x v="2"/>
  </r>
  <r>
    <d v="2026-02-22T00:00:00"/>
    <s v="swiggy order"/>
    <n v="-480"/>
    <s v="HDFC"/>
    <x v="1"/>
  </r>
  <r>
    <d v="2026-02-24T00:00:00"/>
    <s v="amazon purchase"/>
    <n v="-900"/>
    <s v="HDFC"/>
    <x v="5"/>
  </r>
  <r>
    <d v="2026-02-27T00:00:00"/>
    <s v="uber ride"/>
    <n v="-160"/>
    <s v="HDFC"/>
    <x v="2"/>
  </r>
  <r>
    <d v="2026-03-01T00:00:00"/>
    <s v="salary credit"/>
    <n v="52000"/>
    <s v="HDFC"/>
    <x v="0"/>
  </r>
  <r>
    <d v="2026-03-03T00:00:00"/>
    <s v="rent payment"/>
    <n v="-12000"/>
    <s v="HDFC"/>
    <x v="3"/>
  </r>
  <r>
    <d v="2026-03-04T00:00:00"/>
    <s v="swiggy order"/>
    <n v="-550"/>
    <s v="HDFC"/>
    <x v="1"/>
  </r>
  <r>
    <d v="2026-03-06T00:00:00"/>
    <s v="emi payment"/>
    <n v="-8000"/>
    <s v="HDFC"/>
    <x v="7"/>
  </r>
  <r>
    <d v="2026-03-08T00:00:00"/>
    <s v="netflix subscription"/>
    <n v="-199"/>
    <s v="HDFC"/>
    <x v="4"/>
  </r>
  <r>
    <d v="2026-03-10T00:00:00"/>
    <s v="uber ride"/>
    <n v="-210"/>
    <s v="HDFC"/>
    <x v="2"/>
  </r>
  <r>
    <d v="2026-03-13T00:00:00"/>
    <s v="amazon purchase"/>
    <n v="-4500"/>
    <s v="HDFC"/>
    <x v="5"/>
  </r>
  <r>
    <d v="2026-03-15T00:00:00"/>
    <s v="electricity bill"/>
    <n v="-1250"/>
    <s v="HDFC"/>
    <x v="6"/>
  </r>
  <r>
    <d v="2026-03-18T00:00:00"/>
    <s v="zomato order"/>
    <n v="-400"/>
    <s v="HDFC"/>
    <x v="1"/>
  </r>
  <r>
    <d v="2026-03-20T00:00:00"/>
    <s v="ola ride"/>
    <n v="-230"/>
    <s v="HDFC"/>
    <x v="2"/>
  </r>
  <r>
    <d v="2026-03-23T00:00:00"/>
    <s v="swiggy order"/>
    <n v="-520"/>
    <s v="HDFC"/>
    <x v="1"/>
  </r>
  <r>
    <d v="2026-03-26T00:00:00"/>
    <s v="amazon purchase"/>
    <n v="-1600"/>
    <s v="HDFC"/>
    <x v="5"/>
  </r>
  <r>
    <d v="2026-03-29T00:00:00"/>
    <s v="uber ride"/>
    <n v="-175"/>
    <s v="HDFC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C95042-2B69-4156-A5F8-2D9B1C04834B}" name="PivotTable1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I9:J17" firstHeaderRow="1" firstDataRow="1" firstDataCol="1"/>
  <pivotFields count="6">
    <pivotField numFmtId="14" showAll="0"/>
    <pivotField showAll="0"/>
    <pivotField showAll="0"/>
    <pivotField showAll="0"/>
    <pivotField axis="axisRow" showAll="0">
      <items count="9">
        <item x="7"/>
        <item x="1"/>
        <item x="3"/>
        <item h="1" x="0"/>
        <item x="5"/>
        <item x="4"/>
        <item x="2"/>
        <item x="6"/>
        <item t="default"/>
      </items>
    </pivotField>
    <pivotField dataField="1" dragToRow="0" dragToCol="0" dragToPage="0" showAll="0" defaultSubtota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Spend" fld="5" baseField="0" baseItem="0" numFmtId="3"/>
  </dataFields>
  <formats count="17">
    <format dxfId="39">
      <pivotArea field="4" type="button" dataOnly="0" labelOnly="1" outline="0" axis="axisRow" fieldPosition="0"/>
    </format>
    <format dxfId="38">
      <pivotArea dataOnly="0" labelOnly="1" outline="0" axis="axisValues" fieldPosition="0"/>
    </format>
    <format dxfId="37">
      <pivotArea field="4" type="button" dataOnly="0" labelOnly="1" outline="0" axis="axisRow" fieldPosition="0"/>
    </format>
    <format dxfId="36">
      <pivotArea dataOnly="0" labelOnly="1" outline="0" axis="axisValues" fieldPosition="0"/>
    </format>
    <format dxfId="35">
      <pivotArea field="4" type="button" dataOnly="0" labelOnly="1" outline="0" axis="axisRow" fieldPosition="0"/>
    </format>
    <format dxfId="34">
      <pivotArea dataOnly="0" labelOnly="1" outline="0" axis="axisValues" fieldPosition="0"/>
    </format>
    <format dxfId="33">
      <pivotArea outline="0" collapsedLevelsAreSubtotals="1" fieldPosition="0"/>
    </format>
    <format dxfId="32">
      <pivotArea grandRow="1" outline="0" collapsedLevelsAreSubtotals="1" fieldPosition="0"/>
    </format>
    <format dxfId="31">
      <pivotArea dataOnly="0" labelOnly="1" grandRow="1" outline="0" fieldPosition="0"/>
    </format>
    <format dxfId="30">
      <pivotArea grandRow="1" outline="0" collapsedLevelsAreSubtotals="1" fieldPosition="0"/>
    </format>
    <format dxfId="29">
      <pivotArea dataOnly="0" labelOnly="1" grandRow="1" outline="0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A02F20D4-6CB8-4793-8943-68B5445A6F74}" autoFormatId="16" applyNumberFormats="0" applyBorderFormats="0" applyFontFormats="0" applyPatternFormats="0" applyAlignmentFormats="0" applyWidthHeightFormats="0">
  <queryTableRefresh nextId="6">
    <queryTableFields count="5">
      <queryTableField id="1" name="Month" tableColumnId="1"/>
      <queryTableField id="2" name="Total_Income" tableColumnId="2"/>
      <queryTableField id="3" name="Total_Expenses" tableColumnId="3"/>
      <queryTableField id="4" name="Net_Savings" tableColumnId="4"/>
      <queryTableField id="5" name="Savings_R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A56373-27D5-433D-8CF6-0E80541CCECB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Description" tableColumnId="2"/>
      <queryTableField id="3" name="Amount" tableColumnId="3"/>
      <queryTableField id="4" name="Account" tableColumnId="4"/>
      <queryTableField id="5" name="CATEGORY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0A443C-75FA-4CF8-94D7-2D23F326E622}" name="Table1" displayName="Table1" ref="A1:B11" totalsRowShown="0" headerRowDxfId="22" dataDxfId="20" headerRowBorderDxfId="21" tableBorderDxfId="19" totalsRowBorderDxfId="18">
  <autoFilter ref="A1:B11" xr:uid="{A30A443C-75FA-4CF8-94D7-2D23F326E622}"/>
  <tableColumns count="2">
    <tableColumn id="1" xr3:uid="{E9D788E1-C320-45E2-A08D-CF344BF031B9}" name="KEYWORD" dataDxfId="17"/>
    <tableColumn id="2" xr3:uid="{9160DC89-1212-4BFD-AFD0-BD16BA80184B}" name="CATEGORY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E7A8AE-58A1-4EE5-B634-9B3DF74C5BEE}" name="Monthly_Summary" displayName="Monthly_Summary" ref="A1:E4" tableType="queryTable" totalsRowShown="0" headerRowDxfId="15" headerRowBorderDxfId="14" tableBorderDxfId="13" totalsRowBorderDxfId="12">
  <autoFilter ref="A1:E4" xr:uid="{7FE7A8AE-58A1-4EE5-B634-9B3DF74C5BEE}"/>
  <tableColumns count="5">
    <tableColumn id="1" xr3:uid="{63D59177-FE25-4E56-9B79-D723E43D16B9}" uniqueName="1" name="Month" queryTableFieldId="1" dataDxfId="11"/>
    <tableColumn id="2" xr3:uid="{128D9ADF-65FB-45ED-9C3E-4FD8460B8DE5}" uniqueName="2" name="Total_Income" queryTableFieldId="2" dataDxfId="10"/>
    <tableColumn id="3" xr3:uid="{C70D4002-7486-4C8E-B10C-12AFA487CE7E}" uniqueName="3" name="Total_Expenses" queryTableFieldId="3" dataDxfId="9"/>
    <tableColumn id="4" xr3:uid="{F3F77825-7D57-42D9-B9E7-3F69589BFD29}" uniqueName="4" name="Net_Savings" queryTableFieldId="4" dataDxfId="8"/>
    <tableColumn id="5" xr3:uid="{264149A3-C414-47A4-AFD6-904FE6DE3CBE}" uniqueName="5" name="Savings_Rate" queryTableFieldId="5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7908D1-C0E1-4B02-AC79-FBC50A07617A}" name="Categorized_Transactions" displayName="Categorized_Transactions" ref="A1:E42" tableType="queryTable" totalsRowShown="0" headerRowDxfId="6" dataDxfId="5">
  <autoFilter ref="A1:E42" xr:uid="{1E7908D1-C0E1-4B02-AC79-FBC50A07617A}"/>
  <tableColumns count="5">
    <tableColumn id="1" xr3:uid="{63042253-6104-44FB-B092-1F551133AC12}" uniqueName="1" name="Date" queryTableFieldId="1" dataDxfId="4"/>
    <tableColumn id="2" xr3:uid="{BEA0B979-BC24-4485-9842-5DB61F84DAF8}" uniqueName="2" name="Description" queryTableFieldId="2" dataDxfId="3"/>
    <tableColumn id="3" xr3:uid="{DB5806B7-2FEF-4358-ABDE-A04FAAF7A4B9}" uniqueName="3" name="Amount" queryTableFieldId="3" dataDxfId="2"/>
    <tableColumn id="4" xr3:uid="{0B5FAB66-CC9E-42AF-8D30-D543960FC0E3}" uniqueName="4" name="Account" queryTableFieldId="4" dataDxfId="1"/>
    <tableColumn id="5" xr3:uid="{F1758671-3D37-40EC-B28C-61B6A3EE5128}" uniqueName="5" name="CATEGORY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range Red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image" Target="../media/image1.png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C16D3-6FF3-4D14-A0DD-988A0A34F674}">
  <sheetPr codeName="Sheet1">
    <tabColor rgb="FF002060"/>
  </sheetPr>
  <dimension ref="B1:P21"/>
  <sheetViews>
    <sheetView showGridLines="0" showRowColHeaders="0" tabSelected="1" zoomScale="71" zoomScaleNormal="71" zoomScaleSheetLayoutView="109" workbookViewId="0">
      <selection activeCell="Q22" sqref="Q22"/>
    </sheetView>
  </sheetViews>
  <sheetFormatPr defaultRowHeight="14.5" x14ac:dyDescent="0.35"/>
  <cols>
    <col min="9" max="9" width="12.36328125" hidden="1" customWidth="1"/>
    <col min="10" max="10" width="12.26953125" hidden="1" customWidth="1"/>
    <col min="11" max="11" width="10.7265625" customWidth="1"/>
    <col min="15" max="15" width="8.7265625" customWidth="1"/>
  </cols>
  <sheetData>
    <row r="1" spans="2:16" ht="14" customHeight="1" x14ac:dyDescent="0.35">
      <c r="C1" s="42" t="s">
        <v>56</v>
      </c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9"/>
    </row>
    <row r="2" spans="2:16" ht="14.5" customHeight="1" x14ac:dyDescent="0.35"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9"/>
    </row>
    <row r="3" spans="2:16" ht="14.5" customHeight="1" x14ac:dyDescent="0.35"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9"/>
    </row>
    <row r="8" spans="2:16" ht="23.5" x14ac:dyDescent="0.55000000000000004">
      <c r="B8" s="45" t="s">
        <v>51</v>
      </c>
      <c r="C8" s="45"/>
      <c r="D8" s="45"/>
      <c r="E8" s="46">
        <f>INDEX(Health_Score_Engine!K2:K4,COUNT(Health_Score_Engine!K2:K4))</f>
        <v>79.073722682935596</v>
      </c>
    </row>
    <row r="9" spans="2:16" x14ac:dyDescent="0.35">
      <c r="I9" s="38" t="s">
        <v>52</v>
      </c>
      <c r="J9" s="38" t="s">
        <v>54</v>
      </c>
    </row>
    <row r="10" spans="2:16" x14ac:dyDescent="0.35">
      <c r="I10" s="6" t="s">
        <v>18</v>
      </c>
      <c r="J10" s="39">
        <v>24000</v>
      </c>
    </row>
    <row r="11" spans="2:16" x14ac:dyDescent="0.35">
      <c r="I11" s="6" t="s">
        <v>11</v>
      </c>
      <c r="J11" s="39">
        <v>4650</v>
      </c>
    </row>
    <row r="12" spans="2:16" x14ac:dyDescent="0.35">
      <c r="I12" s="6" t="s">
        <v>13</v>
      </c>
      <c r="J12" s="39">
        <v>36000</v>
      </c>
    </row>
    <row r="13" spans="2:16" x14ac:dyDescent="0.35">
      <c r="I13" s="6" t="s">
        <v>16</v>
      </c>
      <c r="J13" s="39">
        <v>14500</v>
      </c>
    </row>
    <row r="14" spans="2:16" x14ac:dyDescent="0.35">
      <c r="I14" s="6" t="s">
        <v>15</v>
      </c>
      <c r="J14" s="39">
        <v>597</v>
      </c>
    </row>
    <row r="15" spans="2:16" x14ac:dyDescent="0.35">
      <c r="I15" s="6" t="s">
        <v>12</v>
      </c>
      <c r="J15" s="39">
        <v>1715</v>
      </c>
    </row>
    <row r="16" spans="2:16" x14ac:dyDescent="0.35">
      <c r="I16" s="6" t="s">
        <v>14</v>
      </c>
      <c r="J16" s="39">
        <v>4200</v>
      </c>
    </row>
    <row r="17" spans="2:10" x14ac:dyDescent="0.35">
      <c r="I17" s="40" t="s">
        <v>53</v>
      </c>
      <c r="J17" s="41">
        <v>85662</v>
      </c>
    </row>
    <row r="18" spans="2:10" ht="21" x14ac:dyDescent="0.5">
      <c r="B18" s="43"/>
      <c r="C18" s="43"/>
      <c r="D18" s="44"/>
      <c r="E18" s="3"/>
      <c r="F18" s="3"/>
    </row>
    <row r="19" spans="2:10" ht="21" x14ac:dyDescent="0.5">
      <c r="B19" s="47" t="s">
        <v>55</v>
      </c>
      <c r="C19" s="47"/>
      <c r="D19" s="48">
        <f>IFERROR(INDEX(Health_Score_Engine!K3:K5,COUNT(Health_Score_Engine!K3:K5))-INDEX(Health_Score_Engine!K3:K5,COUNT(Health_Score_Engine!K3:K5)-1),"N/A")</f>
        <v>0.3846153846153868</v>
      </c>
    </row>
    <row r="21" spans="2:10" ht="18.5" x14ac:dyDescent="0.45">
      <c r="D21" s="4"/>
      <c r="F21" s="3"/>
    </row>
  </sheetData>
  <mergeCells count="4">
    <mergeCell ref="B8:D8"/>
    <mergeCell ref="B18:C18"/>
    <mergeCell ref="C1:O3"/>
    <mergeCell ref="B19:C19"/>
  </mergeCells>
  <conditionalFormatting sqref="E18:F18">
    <cfRule type="cellIs" dxfId="47" priority="7" operator="greaterThan">
      <formula>0</formula>
    </cfRule>
    <cfRule type="cellIs" dxfId="46" priority="8" operator="lessThan">
      <formula>0</formula>
    </cfRule>
    <cfRule type="cellIs" dxfId="45" priority="9" operator="greaterThan">
      <formula>0</formula>
    </cfRule>
  </conditionalFormatting>
  <conditionalFormatting sqref="F21">
    <cfRule type="cellIs" dxfId="44" priority="4" operator="greaterThan">
      <formula>0</formula>
    </cfRule>
    <cfRule type="cellIs" dxfId="43" priority="5" operator="lessThan">
      <formula>0</formula>
    </cfRule>
    <cfRule type="cellIs" dxfId="42" priority="6" operator="greaterThan">
      <formula>0</formula>
    </cfRule>
  </conditionalFormatting>
  <conditionalFormatting sqref="D18:D19">
    <cfRule type="cellIs" dxfId="41" priority="10" stopIfTrue="1" operator="greaterThan">
      <formula>0</formula>
    </cfRule>
    <cfRule type="cellIs" dxfId="40" priority="11" stopIfTrue="1" operator="lessThan">
      <formula>0</formula>
    </cfRule>
  </conditionalFormatting>
  <pageMargins left="0.7" right="0.7" top="0.75" bottom="0.75" header="0.3" footer="0.3"/>
  <pageSetup orientation="landscape" r:id="rId2"/>
  <drawing r:id="rId3"/>
  <legacyDrawing r:id="rId4"/>
  <picture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freshAllData">
                <anchor moveWithCells="1" sizeWithCells="1">
                  <from>
                    <xdr:col>1</xdr:col>
                    <xdr:colOff>184150</xdr:colOff>
                    <xdr:row>4</xdr:row>
                    <xdr:rowOff>12700</xdr:rowOff>
                  </from>
                  <to>
                    <xdr:col>3</xdr:col>
                    <xdr:colOff>457200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ImportNewStatement">
                <anchor moveWithCells="1" sizeWithCells="1">
                  <from>
                    <xdr:col>4</xdr:col>
                    <xdr:colOff>514350</xdr:colOff>
                    <xdr:row>4</xdr:row>
                    <xdr:rowOff>19050</xdr:rowOff>
                  </from>
                  <to>
                    <xdr:col>10</xdr:col>
                    <xdr:colOff>266700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ExportMonthlyReport">
                <anchor moveWithCells="1" sizeWithCells="1">
                  <from>
                    <xdr:col>11</xdr:col>
                    <xdr:colOff>146050</xdr:colOff>
                    <xdr:row>4</xdr:row>
                    <xdr:rowOff>57150</xdr:rowOff>
                  </from>
                  <to>
                    <xdr:col>14</xdr:col>
                    <xdr:colOff>190500</xdr:colOff>
                    <xdr:row>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A7DEC-1025-439C-9969-0A5528C14B06}">
  <sheetPr codeName="Sheet2">
    <tabColor rgb="FF70AD47"/>
  </sheetPr>
  <dimension ref="A1:B11"/>
  <sheetViews>
    <sheetView zoomScaleNormal="100" workbookViewId="0">
      <selection activeCell="E16" sqref="E16"/>
    </sheetView>
  </sheetViews>
  <sheetFormatPr defaultRowHeight="14.5" x14ac:dyDescent="0.35"/>
  <cols>
    <col min="1" max="1" width="14" style="2" bestFit="1" customWidth="1"/>
    <col min="2" max="2" width="14.36328125" style="2" bestFit="1" customWidth="1"/>
  </cols>
  <sheetData>
    <row r="1" spans="1:2" ht="20" customHeight="1" x14ac:dyDescent="0.35">
      <c r="A1" s="7" t="s">
        <v>34</v>
      </c>
      <c r="B1" s="10" t="s">
        <v>0</v>
      </c>
    </row>
    <row r="2" spans="1:2" x14ac:dyDescent="0.35">
      <c r="A2" s="8" t="s">
        <v>1</v>
      </c>
      <c r="B2" s="11" t="s">
        <v>11</v>
      </c>
    </row>
    <row r="3" spans="1:2" x14ac:dyDescent="0.35">
      <c r="A3" s="8" t="s">
        <v>2</v>
      </c>
      <c r="B3" s="11" t="s">
        <v>11</v>
      </c>
    </row>
    <row r="4" spans="1:2" x14ac:dyDescent="0.35">
      <c r="A4" s="8" t="s">
        <v>3</v>
      </c>
      <c r="B4" s="11" t="s">
        <v>12</v>
      </c>
    </row>
    <row r="5" spans="1:2" x14ac:dyDescent="0.35">
      <c r="A5" s="8" t="s">
        <v>4</v>
      </c>
      <c r="B5" s="11" t="s">
        <v>12</v>
      </c>
    </row>
    <row r="6" spans="1:2" x14ac:dyDescent="0.35">
      <c r="A6" s="8" t="s">
        <v>5</v>
      </c>
      <c r="B6" s="11" t="s">
        <v>13</v>
      </c>
    </row>
    <row r="7" spans="1:2" x14ac:dyDescent="0.35">
      <c r="A7" s="8" t="s">
        <v>6</v>
      </c>
      <c r="B7" s="11" t="s">
        <v>14</v>
      </c>
    </row>
    <row r="8" spans="1:2" x14ac:dyDescent="0.35">
      <c r="A8" s="8" t="s">
        <v>7</v>
      </c>
      <c r="B8" s="11" t="s">
        <v>15</v>
      </c>
    </row>
    <row r="9" spans="1:2" x14ac:dyDescent="0.35">
      <c r="A9" s="8" t="s">
        <v>8</v>
      </c>
      <c r="B9" s="11" t="s">
        <v>16</v>
      </c>
    </row>
    <row r="10" spans="1:2" x14ac:dyDescent="0.35">
      <c r="A10" s="8" t="s">
        <v>9</v>
      </c>
      <c r="B10" s="11" t="s">
        <v>17</v>
      </c>
    </row>
    <row r="11" spans="1:2" x14ac:dyDescent="0.35">
      <c r="A11" s="9" t="s">
        <v>10</v>
      </c>
      <c r="B11" s="12" t="s">
        <v>18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8D3FB-5474-4C97-BE9D-274889EB5B67}">
  <sheetPr codeName="Sheet3">
    <tabColor rgb="FF1F4E79"/>
  </sheetPr>
  <dimension ref="A1:E4"/>
  <sheetViews>
    <sheetView zoomScale="128" workbookViewId="0">
      <selection activeCell="I9" sqref="I9"/>
    </sheetView>
  </sheetViews>
  <sheetFormatPr defaultRowHeight="14.5" x14ac:dyDescent="0.35"/>
  <cols>
    <col min="1" max="1" width="11.08984375" bestFit="1" customWidth="1"/>
    <col min="2" max="2" width="16.81640625" bestFit="1" customWidth="1"/>
    <col min="3" max="3" width="18.453125" bestFit="1" customWidth="1"/>
    <col min="4" max="4" width="15.453125" bestFit="1" customWidth="1"/>
    <col min="5" max="5" width="16.26953125" bestFit="1" customWidth="1"/>
  </cols>
  <sheetData>
    <row r="1" spans="1:5" x14ac:dyDescent="0.35">
      <c r="A1" s="17" t="s">
        <v>35</v>
      </c>
      <c r="B1" s="16" t="s">
        <v>36</v>
      </c>
      <c r="C1" s="16" t="s">
        <v>37</v>
      </c>
      <c r="D1" s="16" t="s">
        <v>38</v>
      </c>
      <c r="E1" s="19" t="s">
        <v>39</v>
      </c>
    </row>
    <row r="2" spans="1:5" x14ac:dyDescent="0.35">
      <c r="A2" s="21" t="s">
        <v>40</v>
      </c>
      <c r="B2" s="22">
        <v>50000</v>
      </c>
      <c r="C2" s="22">
        <v>28449</v>
      </c>
      <c r="D2" s="22">
        <v>21551</v>
      </c>
      <c r="E2" s="23">
        <v>0.43102000000000001</v>
      </c>
    </row>
    <row r="3" spans="1:5" x14ac:dyDescent="0.35">
      <c r="A3" s="18" t="s">
        <v>41</v>
      </c>
      <c r="B3" s="14">
        <v>50000</v>
      </c>
      <c r="C3" s="14">
        <v>27579</v>
      </c>
      <c r="D3" s="14">
        <v>22421</v>
      </c>
      <c r="E3" s="20">
        <v>0.44841999999999999</v>
      </c>
    </row>
    <row r="4" spans="1:5" x14ac:dyDescent="0.35">
      <c r="A4" s="24" t="s">
        <v>42</v>
      </c>
      <c r="B4" s="25">
        <v>52000</v>
      </c>
      <c r="C4" s="25">
        <v>29634</v>
      </c>
      <c r="D4" s="25">
        <v>22366</v>
      </c>
      <c r="E4" s="26">
        <v>0.43011538461538462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1EEA5-B586-4878-A025-6022A722555A}">
  <sheetPr codeName="Sheet4">
    <tabColor rgb="FFBF8F00"/>
  </sheetPr>
  <dimension ref="A1:E42"/>
  <sheetViews>
    <sheetView zoomScale="83" workbookViewId="0">
      <pane ySplit="1" topLeftCell="A2" activePane="bottomLeft" state="frozen"/>
      <selection pane="bottomLeft" activeCell="C31" sqref="C31"/>
    </sheetView>
  </sheetViews>
  <sheetFormatPr defaultRowHeight="14.5" x14ac:dyDescent="0.35"/>
  <cols>
    <col min="1" max="1" width="11.54296875" bestFit="1" customWidth="1"/>
    <col min="2" max="2" width="16.7265625" bestFit="1" customWidth="1"/>
    <col min="3" max="4" width="12.1796875" bestFit="1" customWidth="1"/>
    <col min="5" max="5" width="14.36328125" bestFit="1" customWidth="1"/>
  </cols>
  <sheetData>
    <row r="1" spans="1:5" x14ac:dyDescent="0.35">
      <c r="A1" s="27" t="s">
        <v>19</v>
      </c>
      <c r="B1" s="27" t="s">
        <v>20</v>
      </c>
      <c r="C1" s="27" t="s">
        <v>21</v>
      </c>
      <c r="D1" s="27" t="s">
        <v>22</v>
      </c>
      <c r="E1" s="27" t="s">
        <v>0</v>
      </c>
    </row>
    <row r="2" spans="1:5" x14ac:dyDescent="0.35">
      <c r="A2" s="28">
        <v>46023</v>
      </c>
      <c r="B2" s="1" t="s">
        <v>23</v>
      </c>
      <c r="C2" s="29">
        <v>50000</v>
      </c>
      <c r="D2" s="1" t="s">
        <v>24</v>
      </c>
      <c r="E2" s="1" t="s">
        <v>17</v>
      </c>
    </row>
    <row r="3" spans="1:5" x14ac:dyDescent="0.35">
      <c r="A3" s="28">
        <v>46024</v>
      </c>
      <c r="B3" s="1" t="s">
        <v>25</v>
      </c>
      <c r="C3" s="29">
        <v>-450</v>
      </c>
      <c r="D3" s="1" t="s">
        <v>24</v>
      </c>
      <c r="E3" s="1" t="s">
        <v>11</v>
      </c>
    </row>
    <row r="4" spans="1:5" x14ac:dyDescent="0.35">
      <c r="A4" s="28">
        <v>46026</v>
      </c>
      <c r="B4" s="1" t="s">
        <v>26</v>
      </c>
      <c r="C4" s="29">
        <v>-180</v>
      </c>
      <c r="D4" s="1" t="s">
        <v>24</v>
      </c>
      <c r="E4" s="1" t="s">
        <v>12</v>
      </c>
    </row>
    <row r="5" spans="1:5" x14ac:dyDescent="0.35">
      <c r="A5" s="28">
        <v>46027</v>
      </c>
      <c r="B5" s="1" t="s">
        <v>27</v>
      </c>
      <c r="C5" s="29">
        <v>-12000</v>
      </c>
      <c r="D5" s="1" t="s">
        <v>24</v>
      </c>
      <c r="E5" s="1" t="s">
        <v>13</v>
      </c>
    </row>
    <row r="6" spans="1:5" x14ac:dyDescent="0.35">
      <c r="A6" s="28">
        <v>46028</v>
      </c>
      <c r="B6" s="1" t="s">
        <v>28</v>
      </c>
      <c r="C6" s="29">
        <v>-380</v>
      </c>
      <c r="D6" s="1" t="s">
        <v>24</v>
      </c>
      <c r="E6" s="1" t="s">
        <v>11</v>
      </c>
    </row>
    <row r="7" spans="1:5" x14ac:dyDescent="0.35">
      <c r="A7" s="28">
        <v>46030</v>
      </c>
      <c r="B7" s="1" t="s">
        <v>29</v>
      </c>
      <c r="C7" s="29">
        <v>-199</v>
      </c>
      <c r="D7" s="1" t="s">
        <v>24</v>
      </c>
      <c r="E7" s="1" t="s">
        <v>15</v>
      </c>
    </row>
    <row r="8" spans="1:5" x14ac:dyDescent="0.35">
      <c r="A8" s="28">
        <v>46032</v>
      </c>
      <c r="B8" s="1" t="s">
        <v>30</v>
      </c>
      <c r="C8" s="29">
        <v>-2500</v>
      </c>
      <c r="D8" s="1" t="s">
        <v>24</v>
      </c>
      <c r="E8" s="1" t="s">
        <v>16</v>
      </c>
    </row>
    <row r="9" spans="1:5" x14ac:dyDescent="0.35">
      <c r="A9" s="28">
        <v>46034</v>
      </c>
      <c r="B9" s="1" t="s">
        <v>31</v>
      </c>
      <c r="C9" s="29">
        <v>-1200</v>
      </c>
      <c r="D9" s="1" t="s">
        <v>24</v>
      </c>
      <c r="E9" s="1" t="s">
        <v>14</v>
      </c>
    </row>
    <row r="10" spans="1:5" x14ac:dyDescent="0.35">
      <c r="A10" s="28">
        <v>46036</v>
      </c>
      <c r="B10" s="1" t="s">
        <v>32</v>
      </c>
      <c r="C10" s="29">
        <v>-220</v>
      </c>
      <c r="D10" s="1" t="s">
        <v>24</v>
      </c>
      <c r="E10" s="1" t="s">
        <v>12</v>
      </c>
    </row>
    <row r="11" spans="1:5" x14ac:dyDescent="0.35">
      <c r="A11" s="28">
        <v>46038</v>
      </c>
      <c r="B11" s="1" t="s">
        <v>33</v>
      </c>
      <c r="C11" s="29">
        <v>-8000</v>
      </c>
      <c r="D11" s="1" t="s">
        <v>24</v>
      </c>
      <c r="E11" s="1" t="s">
        <v>18</v>
      </c>
    </row>
    <row r="12" spans="1:5" x14ac:dyDescent="0.35">
      <c r="A12" s="28">
        <v>46040</v>
      </c>
      <c r="B12" s="1" t="s">
        <v>25</v>
      </c>
      <c r="C12" s="29">
        <v>-600</v>
      </c>
      <c r="D12" s="1" t="s">
        <v>24</v>
      </c>
      <c r="E12" s="1" t="s">
        <v>11</v>
      </c>
    </row>
    <row r="13" spans="1:5" x14ac:dyDescent="0.35">
      <c r="A13" s="28">
        <v>46042</v>
      </c>
      <c r="B13" s="1" t="s">
        <v>30</v>
      </c>
      <c r="C13" s="29">
        <v>-1800</v>
      </c>
      <c r="D13" s="1" t="s">
        <v>24</v>
      </c>
      <c r="E13" s="1" t="s">
        <v>16</v>
      </c>
    </row>
    <row r="14" spans="1:5" x14ac:dyDescent="0.35">
      <c r="A14" s="28">
        <v>46044</v>
      </c>
      <c r="B14" s="1" t="s">
        <v>26</v>
      </c>
      <c r="C14" s="29">
        <v>-150</v>
      </c>
      <c r="D14" s="1" t="s">
        <v>24</v>
      </c>
      <c r="E14" s="1" t="s">
        <v>12</v>
      </c>
    </row>
    <row r="15" spans="1:5" x14ac:dyDescent="0.35">
      <c r="A15" s="28">
        <v>46047</v>
      </c>
      <c r="B15" s="1" t="s">
        <v>31</v>
      </c>
      <c r="C15" s="29">
        <v>-350</v>
      </c>
      <c r="D15" s="1" t="s">
        <v>24</v>
      </c>
      <c r="E15" s="1" t="s">
        <v>14</v>
      </c>
    </row>
    <row r="16" spans="1:5" x14ac:dyDescent="0.35">
      <c r="A16" s="28">
        <v>46050</v>
      </c>
      <c r="B16" s="1" t="s">
        <v>28</v>
      </c>
      <c r="C16" s="29">
        <v>-420</v>
      </c>
      <c r="D16" s="1" t="s">
        <v>24</v>
      </c>
      <c r="E16" s="1" t="s">
        <v>11</v>
      </c>
    </row>
    <row r="17" spans="1:5" x14ac:dyDescent="0.35">
      <c r="A17" s="28">
        <v>46054</v>
      </c>
      <c r="B17" s="1" t="s">
        <v>23</v>
      </c>
      <c r="C17" s="29">
        <v>50000</v>
      </c>
      <c r="D17" s="1" t="s">
        <v>24</v>
      </c>
      <c r="E17" s="1" t="s">
        <v>17</v>
      </c>
    </row>
    <row r="18" spans="1:5" x14ac:dyDescent="0.35">
      <c r="A18" s="28">
        <v>46056</v>
      </c>
      <c r="B18" s="1" t="s">
        <v>25</v>
      </c>
      <c r="C18" s="29">
        <v>-500</v>
      </c>
      <c r="D18" s="1" t="s">
        <v>24</v>
      </c>
      <c r="E18" s="1" t="s">
        <v>11</v>
      </c>
    </row>
    <row r="19" spans="1:5" x14ac:dyDescent="0.35">
      <c r="A19" s="28">
        <v>46058</v>
      </c>
      <c r="B19" s="1" t="s">
        <v>27</v>
      </c>
      <c r="C19" s="29">
        <v>-12000</v>
      </c>
      <c r="D19" s="1" t="s">
        <v>24</v>
      </c>
      <c r="E19" s="1" t="s">
        <v>13</v>
      </c>
    </row>
    <row r="20" spans="1:5" x14ac:dyDescent="0.35">
      <c r="A20" s="28">
        <v>46059</v>
      </c>
      <c r="B20" s="1" t="s">
        <v>26</v>
      </c>
      <c r="C20" s="29">
        <v>-200</v>
      </c>
      <c r="D20" s="1" t="s">
        <v>24</v>
      </c>
      <c r="E20" s="1" t="s">
        <v>12</v>
      </c>
    </row>
    <row r="21" spans="1:5" x14ac:dyDescent="0.35">
      <c r="A21" s="28">
        <v>46061</v>
      </c>
      <c r="B21" s="1" t="s">
        <v>29</v>
      </c>
      <c r="C21" s="29">
        <v>-199</v>
      </c>
      <c r="D21" s="1" t="s">
        <v>24</v>
      </c>
      <c r="E21" s="1" t="s">
        <v>15</v>
      </c>
    </row>
    <row r="22" spans="1:5" x14ac:dyDescent="0.35">
      <c r="A22" s="28">
        <v>46063</v>
      </c>
      <c r="B22" s="1" t="s">
        <v>33</v>
      </c>
      <c r="C22" s="29">
        <v>-8000</v>
      </c>
      <c r="D22" s="1" t="s">
        <v>24</v>
      </c>
      <c r="E22" s="1" t="s">
        <v>18</v>
      </c>
    </row>
    <row r="23" spans="1:5" x14ac:dyDescent="0.35">
      <c r="A23" s="28">
        <v>46065</v>
      </c>
      <c r="B23" s="1" t="s">
        <v>30</v>
      </c>
      <c r="C23" s="29">
        <v>-3200</v>
      </c>
      <c r="D23" s="1" t="s">
        <v>24</v>
      </c>
      <c r="E23" s="1" t="s">
        <v>16</v>
      </c>
    </row>
    <row r="24" spans="1:5" x14ac:dyDescent="0.35">
      <c r="A24" s="28">
        <v>46068</v>
      </c>
      <c r="B24" s="1" t="s">
        <v>28</v>
      </c>
      <c r="C24" s="29">
        <v>-350</v>
      </c>
      <c r="D24" s="1" t="s">
        <v>24</v>
      </c>
      <c r="E24" s="1" t="s">
        <v>11</v>
      </c>
    </row>
    <row r="25" spans="1:5" x14ac:dyDescent="0.35">
      <c r="A25" s="28">
        <v>46070</v>
      </c>
      <c r="B25" s="1" t="s">
        <v>31</v>
      </c>
      <c r="C25" s="29">
        <v>-1400</v>
      </c>
      <c r="D25" s="1" t="s">
        <v>24</v>
      </c>
      <c r="E25" s="1" t="s">
        <v>14</v>
      </c>
    </row>
    <row r="26" spans="1:5" x14ac:dyDescent="0.35">
      <c r="A26" s="28">
        <v>46072</v>
      </c>
      <c r="B26" s="1" t="s">
        <v>32</v>
      </c>
      <c r="C26" s="29">
        <v>-190</v>
      </c>
      <c r="D26" s="1" t="s">
        <v>24</v>
      </c>
      <c r="E26" s="1" t="s">
        <v>12</v>
      </c>
    </row>
    <row r="27" spans="1:5" x14ac:dyDescent="0.35">
      <c r="A27" s="28">
        <v>46075</v>
      </c>
      <c r="B27" s="1" t="s">
        <v>25</v>
      </c>
      <c r="C27" s="29">
        <v>-480</v>
      </c>
      <c r="D27" s="1" t="s">
        <v>24</v>
      </c>
      <c r="E27" s="1" t="s">
        <v>11</v>
      </c>
    </row>
    <row r="28" spans="1:5" x14ac:dyDescent="0.35">
      <c r="A28" s="28">
        <v>46077</v>
      </c>
      <c r="B28" s="1" t="s">
        <v>30</v>
      </c>
      <c r="C28" s="29">
        <v>-900</v>
      </c>
      <c r="D28" s="1" t="s">
        <v>24</v>
      </c>
      <c r="E28" s="1" t="s">
        <v>16</v>
      </c>
    </row>
    <row r="29" spans="1:5" x14ac:dyDescent="0.35">
      <c r="A29" s="28">
        <v>46080</v>
      </c>
      <c r="B29" s="1" t="s">
        <v>26</v>
      </c>
      <c r="C29" s="29">
        <v>-160</v>
      </c>
      <c r="D29" s="1" t="s">
        <v>24</v>
      </c>
      <c r="E29" s="1" t="s">
        <v>12</v>
      </c>
    </row>
    <row r="30" spans="1:5" x14ac:dyDescent="0.35">
      <c r="A30" s="28">
        <v>46082</v>
      </c>
      <c r="B30" s="1" t="s">
        <v>23</v>
      </c>
      <c r="C30" s="29">
        <v>52000</v>
      </c>
      <c r="D30" s="1" t="s">
        <v>24</v>
      </c>
      <c r="E30" s="1" t="s">
        <v>17</v>
      </c>
    </row>
    <row r="31" spans="1:5" x14ac:dyDescent="0.35">
      <c r="A31" s="28">
        <v>46084</v>
      </c>
      <c r="B31" s="1" t="s">
        <v>27</v>
      </c>
      <c r="C31" s="29">
        <v>-12000</v>
      </c>
      <c r="D31" s="1" t="s">
        <v>24</v>
      </c>
      <c r="E31" s="1" t="s">
        <v>13</v>
      </c>
    </row>
    <row r="32" spans="1:5" x14ac:dyDescent="0.35">
      <c r="A32" s="28">
        <v>46085</v>
      </c>
      <c r="B32" s="1" t="s">
        <v>25</v>
      </c>
      <c r="C32" s="29">
        <v>-550</v>
      </c>
      <c r="D32" s="1" t="s">
        <v>24</v>
      </c>
      <c r="E32" s="1" t="s">
        <v>11</v>
      </c>
    </row>
    <row r="33" spans="1:5" x14ac:dyDescent="0.35">
      <c r="A33" s="28">
        <v>46087</v>
      </c>
      <c r="B33" s="1" t="s">
        <v>33</v>
      </c>
      <c r="C33" s="29">
        <v>-8000</v>
      </c>
      <c r="D33" s="1" t="s">
        <v>24</v>
      </c>
      <c r="E33" s="1" t="s">
        <v>18</v>
      </c>
    </row>
    <row r="34" spans="1:5" x14ac:dyDescent="0.35">
      <c r="A34" s="28">
        <v>46089</v>
      </c>
      <c r="B34" s="1" t="s">
        <v>29</v>
      </c>
      <c r="C34" s="29">
        <v>-199</v>
      </c>
      <c r="D34" s="1" t="s">
        <v>24</v>
      </c>
      <c r="E34" s="1" t="s">
        <v>15</v>
      </c>
    </row>
    <row r="35" spans="1:5" x14ac:dyDescent="0.35">
      <c r="A35" s="28">
        <v>46091</v>
      </c>
      <c r="B35" s="1" t="s">
        <v>26</v>
      </c>
      <c r="C35" s="29">
        <v>-210</v>
      </c>
      <c r="D35" s="1" t="s">
        <v>24</v>
      </c>
      <c r="E35" s="1" t="s">
        <v>12</v>
      </c>
    </row>
    <row r="36" spans="1:5" x14ac:dyDescent="0.35">
      <c r="A36" s="28">
        <v>46094</v>
      </c>
      <c r="B36" s="1" t="s">
        <v>30</v>
      </c>
      <c r="C36" s="29">
        <v>-4500</v>
      </c>
      <c r="D36" s="1" t="s">
        <v>24</v>
      </c>
      <c r="E36" s="1" t="s">
        <v>16</v>
      </c>
    </row>
    <row r="37" spans="1:5" x14ac:dyDescent="0.35">
      <c r="A37" s="28">
        <v>46096</v>
      </c>
      <c r="B37" s="1" t="s">
        <v>31</v>
      </c>
      <c r="C37" s="29">
        <v>-1250</v>
      </c>
      <c r="D37" s="1" t="s">
        <v>24</v>
      </c>
      <c r="E37" s="1" t="s">
        <v>14</v>
      </c>
    </row>
    <row r="38" spans="1:5" x14ac:dyDescent="0.35">
      <c r="A38" s="28">
        <v>46099</v>
      </c>
      <c r="B38" s="1" t="s">
        <v>28</v>
      </c>
      <c r="C38" s="29">
        <v>-400</v>
      </c>
      <c r="D38" s="1" t="s">
        <v>24</v>
      </c>
      <c r="E38" s="1" t="s">
        <v>11</v>
      </c>
    </row>
    <row r="39" spans="1:5" x14ac:dyDescent="0.35">
      <c r="A39" s="28">
        <v>46101</v>
      </c>
      <c r="B39" s="1" t="s">
        <v>32</v>
      </c>
      <c r="C39" s="29">
        <v>-230</v>
      </c>
      <c r="D39" s="1" t="s">
        <v>24</v>
      </c>
      <c r="E39" s="1" t="s">
        <v>12</v>
      </c>
    </row>
    <row r="40" spans="1:5" x14ac:dyDescent="0.35">
      <c r="A40" s="28">
        <v>46104</v>
      </c>
      <c r="B40" s="1" t="s">
        <v>25</v>
      </c>
      <c r="C40" s="29">
        <v>-520</v>
      </c>
      <c r="D40" s="1" t="s">
        <v>24</v>
      </c>
      <c r="E40" s="1" t="s">
        <v>11</v>
      </c>
    </row>
    <row r="41" spans="1:5" x14ac:dyDescent="0.35">
      <c r="A41" s="28">
        <v>46107</v>
      </c>
      <c r="B41" s="1" t="s">
        <v>30</v>
      </c>
      <c r="C41" s="29">
        <v>-1600</v>
      </c>
      <c r="D41" s="1" t="s">
        <v>24</v>
      </c>
      <c r="E41" s="1" t="s">
        <v>16</v>
      </c>
    </row>
    <row r="42" spans="1:5" x14ac:dyDescent="0.35">
      <c r="A42" s="28">
        <v>46110</v>
      </c>
      <c r="B42" s="1" t="s">
        <v>26</v>
      </c>
      <c r="C42" s="29">
        <v>-175</v>
      </c>
      <c r="D42" s="1" t="s">
        <v>24</v>
      </c>
      <c r="E42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F94C-17BC-462D-BD99-94D00FBFAD93}">
  <sheetPr codeName="Sheet5">
    <tabColor rgb="FF548235"/>
  </sheetPr>
  <dimension ref="A1:K15"/>
  <sheetViews>
    <sheetView workbookViewId="0">
      <selection activeCell="C16" sqref="C16"/>
    </sheetView>
  </sheetViews>
  <sheetFormatPr defaultRowHeight="14.5" x14ac:dyDescent="0.35"/>
  <cols>
    <col min="1" max="1" width="14.36328125" bestFit="1" customWidth="1"/>
    <col min="2" max="2" width="12.26953125" bestFit="1" customWidth="1"/>
    <col min="3" max="3" width="13.90625" bestFit="1" customWidth="1"/>
    <col min="4" max="4" width="10.90625" bestFit="1" customWidth="1"/>
    <col min="5" max="5" width="11.7265625" bestFit="1" customWidth="1"/>
    <col min="6" max="6" width="13.453125" bestFit="1" customWidth="1"/>
    <col min="7" max="7" width="12.453125" bestFit="1" customWidth="1"/>
    <col min="8" max="8" width="10.453125" bestFit="1" customWidth="1"/>
    <col min="9" max="9" width="8.26953125" bestFit="1" customWidth="1"/>
    <col min="10" max="10" width="9.08984375" bestFit="1" customWidth="1"/>
    <col min="11" max="11" width="11.90625" bestFit="1" customWidth="1"/>
  </cols>
  <sheetData>
    <row r="1" spans="1:11" ht="20" customHeight="1" x14ac:dyDescent="0.35">
      <c r="A1" s="30" t="s">
        <v>35</v>
      </c>
      <c r="B1" s="30" t="s">
        <v>36</v>
      </c>
      <c r="C1" s="30" t="s">
        <v>37</v>
      </c>
      <c r="D1" s="30" t="s">
        <v>38</v>
      </c>
      <c r="E1" s="30" t="s">
        <v>39</v>
      </c>
      <c r="F1" s="30" t="s">
        <v>43</v>
      </c>
      <c r="G1" s="30" t="s">
        <v>44</v>
      </c>
      <c r="H1" s="30" t="s">
        <v>45</v>
      </c>
      <c r="I1" s="30" t="s">
        <v>46</v>
      </c>
      <c r="J1" s="30" t="s">
        <v>47</v>
      </c>
      <c r="K1" s="30" t="s">
        <v>48</v>
      </c>
    </row>
    <row r="2" spans="1:11" x14ac:dyDescent="0.35">
      <c r="A2" s="13" t="str">
        <f>Monthly_Summary!A2</f>
        <v>2026-01</v>
      </c>
      <c r="B2" s="14">
        <f>Monthly_Summary!B2</f>
        <v>50000</v>
      </c>
      <c r="C2" s="14">
        <f>Monthly_Summary!C2</f>
        <v>28449</v>
      </c>
      <c r="D2" s="14">
        <f>Monthly_Summary!D2</f>
        <v>21551</v>
      </c>
      <c r="E2" s="15">
        <f>Monthly_Summary!E2</f>
        <v>0.43102000000000001</v>
      </c>
      <c r="F2" s="31">
        <f>SUMIFS(Categorized_Transactions[Amount],Categorized_Transactions[CATEGORY],"Debt",Categorized_Transactions[Date],"&gt;="&amp;DATE(VALUE(LEFT(A2,4)),VALUE(RIGHT(A2,2)),1),Categorized_Transactions[Date],"&lt;"&amp;EDATE(DATE(VALUE(LEFT(A2,4)),VALUE(RIGHT(A2,2)),1),1))</f>
        <v>-8000</v>
      </c>
      <c r="G2" s="32">
        <f>MIN(25,(E2/0.2)*25)</f>
        <v>25</v>
      </c>
      <c r="H2" s="32">
        <f>MAX(0,25-((-F2/B2)/0.4)*25)</f>
        <v>15</v>
      </c>
      <c r="I2" s="32">
        <f>MIN(25,($B$8/AVERAGE($C$2:$C$4))/6*25)</f>
        <v>14.592234596437159</v>
      </c>
      <c r="J2" s="32">
        <f>MAX(0,25-(_xlfn.STDEV.S($C$2:$C$4)/AVERAGE($C$2:$C$4))*25)</f>
        <v>24.096872701883054</v>
      </c>
      <c r="K2" s="33">
        <f>SUM(G2:J2)</f>
        <v>78.689107298320209</v>
      </c>
    </row>
    <row r="3" spans="1:11" x14ac:dyDescent="0.35">
      <c r="A3" s="13" t="str">
        <f>Monthly_Summary!A3</f>
        <v>2026-02</v>
      </c>
      <c r="B3" s="14">
        <f>Monthly_Summary!B3</f>
        <v>50000</v>
      </c>
      <c r="C3" s="14">
        <f>Monthly_Summary!C3</f>
        <v>27579</v>
      </c>
      <c r="D3" s="14">
        <f>Monthly_Summary!D3</f>
        <v>22421</v>
      </c>
      <c r="E3" s="15">
        <f>Monthly_Summary!E3</f>
        <v>0.44841999999999999</v>
      </c>
      <c r="F3" s="31">
        <f>SUMIFS(Categorized_Transactions[Amount],Categorized_Transactions[CATEGORY],"Debt",Categorized_Transactions[Date],"&gt;="&amp;DATE(VALUE(LEFT(A3,4)),VALUE(RIGHT(A3,2)),1),Categorized_Transactions[Date],"&lt;"&amp;EDATE(DATE(VALUE(LEFT(A3,4)),VALUE(RIGHT(A3,2)),1),1))</f>
        <v>-8000</v>
      </c>
      <c r="G3" s="32">
        <f t="shared" ref="G3:G4" si="0">MIN(25,(E3/0.2)*25)</f>
        <v>25</v>
      </c>
      <c r="H3" s="32">
        <f t="shared" ref="H3:H4" si="1">MAX(0,25-((-F3/B3)/0.4)*25)</f>
        <v>15</v>
      </c>
      <c r="I3" s="32">
        <f t="shared" ref="I3:I4" si="2">MIN(25,($B$8/AVERAGE($C$2:$C$4))/6*25)</f>
        <v>14.592234596437159</v>
      </c>
      <c r="J3" s="32">
        <f t="shared" ref="J3:J4" si="3">MAX(0,25-(_xlfn.STDEV.S($C$2:$C$4)/AVERAGE($C$2:$C$4))*25)</f>
        <v>24.096872701883054</v>
      </c>
      <c r="K3" s="33">
        <f t="shared" ref="K3:K4" si="4">SUM(G3:J3)</f>
        <v>78.689107298320209</v>
      </c>
    </row>
    <row r="4" spans="1:11" x14ac:dyDescent="0.35">
      <c r="A4" s="13" t="str">
        <f>Monthly_Summary!A4</f>
        <v>2026-03</v>
      </c>
      <c r="B4" s="14">
        <f>Monthly_Summary!B4</f>
        <v>52000</v>
      </c>
      <c r="C4" s="14">
        <f>Monthly_Summary!C4</f>
        <v>29634</v>
      </c>
      <c r="D4" s="14">
        <f>Monthly_Summary!D4</f>
        <v>22366</v>
      </c>
      <c r="E4" s="15">
        <f>Monthly_Summary!E4</f>
        <v>0.43011538461538462</v>
      </c>
      <c r="F4" s="31">
        <f>SUMIFS(Categorized_Transactions[Amount],Categorized_Transactions[CATEGORY],"Debt",Categorized_Transactions[Date],"&gt;="&amp;DATE(VALUE(LEFT(A4,4)),VALUE(RIGHT(A4,2)),1),Categorized_Transactions[Date],"&lt;"&amp;EDATE(DATE(VALUE(LEFT(A4,4)),VALUE(RIGHT(A4,2)),1),1))</f>
        <v>-8000</v>
      </c>
      <c r="G4" s="32">
        <f t="shared" si="0"/>
        <v>25</v>
      </c>
      <c r="H4" s="32">
        <f t="shared" si="1"/>
        <v>15.384615384615383</v>
      </c>
      <c r="I4" s="32">
        <f t="shared" si="2"/>
        <v>14.592234596437159</v>
      </c>
      <c r="J4" s="32">
        <f t="shared" si="3"/>
        <v>24.096872701883054</v>
      </c>
      <c r="K4" s="33">
        <f t="shared" si="4"/>
        <v>79.073722682935596</v>
      </c>
    </row>
    <row r="7" spans="1:11" x14ac:dyDescent="0.35">
      <c r="A7" s="34" t="s">
        <v>49</v>
      </c>
    </row>
    <row r="8" spans="1:11" ht="22" x14ac:dyDescent="0.35">
      <c r="A8" s="35" t="s">
        <v>50</v>
      </c>
      <c r="B8" s="36">
        <v>100000</v>
      </c>
    </row>
    <row r="12" spans="1:11" x14ac:dyDescent="0.35">
      <c r="A12" s="5" t="s">
        <v>35</v>
      </c>
      <c r="B12" s="5" t="s">
        <v>11</v>
      </c>
      <c r="C12" s="5" t="s">
        <v>12</v>
      </c>
      <c r="D12" s="5" t="s">
        <v>13</v>
      </c>
      <c r="E12" s="5" t="s">
        <v>14</v>
      </c>
      <c r="F12" s="5" t="s">
        <v>15</v>
      </c>
      <c r="G12" s="5" t="s">
        <v>16</v>
      </c>
      <c r="H12" s="5" t="s">
        <v>18</v>
      </c>
    </row>
    <row r="13" spans="1:11" x14ac:dyDescent="0.35">
      <c r="A13" t="str">
        <f>A2</f>
        <v>2026-01</v>
      </c>
      <c r="B13" s="37">
        <f>SUMIFS(Categorized_Transactions[Amount],Categorized_Transactions[CATEGORY],"Food",Categorized_Transactions[Date],"&gt;="&amp;DATE(VALUE(LEFT($A13,4)),VALUE(RIGHT($A13,2)),1),Categorized_Transactions[Date],"&lt;"&amp;EDATE(DATE(VALUE(LEFT($A13,4)),VALUE(RIGHT($A13,2)),1),1))*-1</f>
        <v>1850</v>
      </c>
      <c r="C13" s="37">
        <f>SUMIFS(Categorized_Transactions[Amount],Categorized_Transactions[CATEGORY],"Transport",Categorized_Transactions[Date],"&gt;="&amp;DATE(VALUE(LEFT($A13,4)),VALUE(RIGHT($A13,2)),1),Categorized_Transactions[Date],"&lt;"&amp;EDATE(DATE(VALUE(LEFT($A13,4)),VALUE(RIGHT($A13,2)),1),1))*-1</f>
        <v>550</v>
      </c>
      <c r="D13" s="37">
        <f>SUMIFS(Categorized_Transactions[Amount],Categorized_Transactions[CATEGORY],"Housing",Categorized_Transactions[Date],"&gt;="&amp;DATE(VALUE(LEFT($A13,4)),VALUE(RIGHT($A13,2)),1),Categorized_Transactions[Date],"&lt;"&amp;EDATE(DATE(VALUE(LEFT($A13,4)),VALUE(RIGHT($A13,2)),1),1))*-1</f>
        <v>12000</v>
      </c>
      <c r="E13" s="37">
        <f>SUMIFS(Categorized_Transactions[Amount],Categorized_Transactions[CATEGORY],"Utilities",Categorized_Transactions[Date],"&gt;="&amp;DATE(VALUE(LEFT($A13,4)),VALUE(RIGHT($A13,2)),1),Categorized_Transactions[Date],"&lt;"&amp;EDATE(DATE(VALUE(LEFT($A13,4)),VALUE(RIGHT($A13,2)),1),1))*-1</f>
        <v>1550</v>
      </c>
      <c r="F13" s="37">
        <f>SUMIFS(Categorized_Transactions[Amount],Categorized_Transactions[CATEGORY],"Subscriptions",Categorized_Transactions[Date],"&gt;="&amp;DATE(VALUE(LEFT($A13,4)),VALUE(RIGHT($A13,2)),1),Categorized_Transactions[Date],"&lt;"&amp;EDATE(DATE(VALUE(LEFT($A13,4)),VALUE(RIGHT($A13,2)),1),1))*-1</f>
        <v>199</v>
      </c>
      <c r="G13" s="37">
        <f>SUMIFS(Categorized_Transactions[Amount],Categorized_Transactions[CATEGORY],"Shopping",Categorized_Transactions[Date],"&gt;="&amp;DATE(VALUE(LEFT($A13,4)),VALUE(RIGHT($A13,2)),1),Categorized_Transactions[Date],"&lt;"&amp;EDATE(DATE(VALUE(LEFT($A13,4)),VALUE(RIGHT($A13,2)),1),1))*-1</f>
        <v>4300</v>
      </c>
      <c r="H13" s="37">
        <f>SUMIFS(Categorized_Transactions[Amount],Categorized_Transactions[CATEGORY],"Debt",Categorized_Transactions[Date],"&gt;="&amp;DATE(VALUE(LEFT($A13,4)),VALUE(RIGHT($A13,2)),1),Categorized_Transactions[Date],"&lt;"&amp;EDATE(DATE(VALUE(LEFT($A13,4)),VALUE(RIGHT($A13,2)),1),1))*-1</f>
        <v>8000</v>
      </c>
    </row>
    <row r="14" spans="1:11" x14ac:dyDescent="0.35">
      <c r="A14" t="str">
        <f>A3</f>
        <v>2026-02</v>
      </c>
      <c r="B14" s="37">
        <f>SUMIFS(Categorized_Transactions[Amount],Categorized_Transactions[CATEGORY],"Food",Categorized_Transactions[Date],"&gt;="&amp;DATE(VALUE(LEFT($A14,4)),VALUE(RIGHT($A14,2)),1),Categorized_Transactions[Date],"&lt;"&amp;EDATE(DATE(VALUE(LEFT($A14,4)),VALUE(RIGHT($A14,2)),1),1))*-1</f>
        <v>1330</v>
      </c>
      <c r="C14" s="37">
        <f>SUMIFS(Categorized_Transactions[Amount],Categorized_Transactions[CATEGORY],"Transport",Categorized_Transactions[Date],"&gt;="&amp;DATE(VALUE(LEFT($A14,4)),VALUE(RIGHT($A14,2)),1),Categorized_Transactions[Date],"&lt;"&amp;EDATE(DATE(VALUE(LEFT($A14,4)),VALUE(RIGHT($A14,2)),1),1))*-1</f>
        <v>550</v>
      </c>
      <c r="D14" s="37">
        <f>SUMIFS(Categorized_Transactions[Amount],Categorized_Transactions[CATEGORY],"Housing",Categorized_Transactions[Date],"&gt;="&amp;DATE(VALUE(LEFT($A14,4)),VALUE(RIGHT($A14,2)),1),Categorized_Transactions[Date],"&lt;"&amp;EDATE(DATE(VALUE(LEFT($A14,4)),VALUE(RIGHT($A14,2)),1),1))*-1</f>
        <v>12000</v>
      </c>
      <c r="E14" s="37">
        <f>SUMIFS(Categorized_Transactions[Amount],Categorized_Transactions[CATEGORY],"Utilities",Categorized_Transactions[Date],"&gt;="&amp;DATE(VALUE(LEFT($A14,4)),VALUE(RIGHT($A14,2)),1),Categorized_Transactions[Date],"&lt;"&amp;EDATE(DATE(VALUE(LEFT($A14,4)),VALUE(RIGHT($A14,2)),1),1))*-1</f>
        <v>1400</v>
      </c>
      <c r="F14" s="37">
        <f>SUMIFS(Categorized_Transactions[Amount],Categorized_Transactions[CATEGORY],"Subscriptions",Categorized_Transactions[Date],"&gt;="&amp;DATE(VALUE(LEFT($A14,4)),VALUE(RIGHT($A14,2)),1),Categorized_Transactions[Date],"&lt;"&amp;EDATE(DATE(VALUE(LEFT($A14,4)),VALUE(RIGHT($A14,2)),1),1))*-1</f>
        <v>199</v>
      </c>
      <c r="G14" s="37">
        <f>SUMIFS(Categorized_Transactions[Amount],Categorized_Transactions[CATEGORY],"Shopping",Categorized_Transactions[Date],"&gt;="&amp;DATE(VALUE(LEFT($A14,4)),VALUE(RIGHT($A14,2)),1),Categorized_Transactions[Date],"&lt;"&amp;EDATE(DATE(VALUE(LEFT($A14,4)),VALUE(RIGHT($A14,2)),1),1))*-1</f>
        <v>4100</v>
      </c>
      <c r="H14" s="37">
        <f>SUMIFS(Categorized_Transactions[Amount],Categorized_Transactions[CATEGORY],"Debt",Categorized_Transactions[Date],"&gt;="&amp;DATE(VALUE(LEFT($A14,4)),VALUE(RIGHT($A14,2)),1),Categorized_Transactions[Date],"&lt;"&amp;EDATE(DATE(VALUE(LEFT($A14,4)),VALUE(RIGHT($A14,2)),1),1))*-1</f>
        <v>8000</v>
      </c>
    </row>
    <row r="15" spans="1:11" x14ac:dyDescent="0.35">
      <c r="A15" t="str">
        <f>A4</f>
        <v>2026-03</v>
      </c>
      <c r="B15" s="37">
        <f>SUMIFS(Categorized_Transactions[Amount],Categorized_Transactions[CATEGORY],"Food",Categorized_Transactions[Date],"&gt;="&amp;DATE(VALUE(LEFT($A15,4)),VALUE(RIGHT($A15,2)),1),Categorized_Transactions[Date],"&lt;"&amp;EDATE(DATE(VALUE(LEFT($A15,4)),VALUE(RIGHT($A15,2)),1),1))*-1</f>
        <v>1470</v>
      </c>
      <c r="C15" s="37">
        <f>SUMIFS(Categorized_Transactions[Amount],Categorized_Transactions[CATEGORY],"Transport",Categorized_Transactions[Date],"&gt;="&amp;DATE(VALUE(LEFT($A15,4)),VALUE(RIGHT($A15,2)),1),Categorized_Transactions[Date],"&lt;"&amp;EDATE(DATE(VALUE(LEFT($A15,4)),VALUE(RIGHT($A15,2)),1),1))*-1</f>
        <v>615</v>
      </c>
      <c r="D15" s="37">
        <f>SUMIFS(Categorized_Transactions[Amount],Categorized_Transactions[CATEGORY],"Housing",Categorized_Transactions[Date],"&gt;="&amp;DATE(VALUE(LEFT($A15,4)),VALUE(RIGHT($A15,2)),1),Categorized_Transactions[Date],"&lt;"&amp;EDATE(DATE(VALUE(LEFT($A15,4)),VALUE(RIGHT($A15,2)),1),1))*-1</f>
        <v>12000</v>
      </c>
      <c r="E15" s="37">
        <f>SUMIFS(Categorized_Transactions[Amount],Categorized_Transactions[CATEGORY],"Utilities",Categorized_Transactions[Date],"&gt;="&amp;DATE(VALUE(LEFT($A15,4)),VALUE(RIGHT($A15,2)),1),Categorized_Transactions[Date],"&lt;"&amp;EDATE(DATE(VALUE(LEFT($A15,4)),VALUE(RIGHT($A15,2)),1),1))*-1</f>
        <v>1250</v>
      </c>
      <c r="F15" s="37">
        <f>SUMIFS(Categorized_Transactions[Amount],Categorized_Transactions[CATEGORY],"Subscriptions",Categorized_Transactions[Date],"&gt;="&amp;DATE(VALUE(LEFT($A15,4)),VALUE(RIGHT($A15,2)),1),Categorized_Transactions[Date],"&lt;"&amp;EDATE(DATE(VALUE(LEFT($A15,4)),VALUE(RIGHT($A15,2)),1),1))*-1</f>
        <v>199</v>
      </c>
      <c r="G15" s="37">
        <f>SUMIFS(Categorized_Transactions[Amount],Categorized_Transactions[CATEGORY],"Shopping",Categorized_Transactions[Date],"&gt;="&amp;DATE(VALUE(LEFT($A15,4)),VALUE(RIGHT($A15,2)),1),Categorized_Transactions[Date],"&lt;"&amp;EDATE(DATE(VALUE(LEFT($A15,4)),VALUE(RIGHT($A15,2)),1),1))*-1</f>
        <v>6100</v>
      </c>
      <c r="H15" s="37">
        <f>SUMIFS(Categorized_Transactions[Amount],Categorized_Transactions[CATEGORY],"Debt",Categorized_Transactions[Date],"&gt;="&amp;DATE(VALUE(LEFT($A15,4)),VALUE(RIGHT($A15,2)),1),Categorized_Transactions[Date],"&lt;"&amp;EDATE(DATE(VALUE(LEFT($A15,4)),VALUE(RIGHT($A15,2)),1),1))*-1</f>
        <v>8000</v>
      </c>
    </row>
  </sheetData>
  <conditionalFormatting sqref="K2:K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40C05-3CAD-4278-B870-1843CD0451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Category_Rules</vt:lpstr>
      <vt:lpstr>Monthly_Summary</vt:lpstr>
      <vt:lpstr>Raw_Transactions</vt:lpstr>
      <vt:lpstr>Health_Score_Engine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RAKSHIT GUPTA</dc:creator>
  <cp:lastModifiedBy>RAKSHIT GUPTA</cp:lastModifiedBy>
  <cp:lastPrinted>2026-09-18T11:50:10Z</cp:lastPrinted>
  <dcterms:created xsi:type="dcterms:W3CDTF">2026-09-15T11:36:40Z</dcterms:created>
  <dcterms:modified xsi:type="dcterms:W3CDTF">2026-09-19T06:22:14Z</dcterms:modified>
</cp:coreProperties>
</file>