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lhernandeze1503_alumno_ipn_mx/Documents/TribarGo/"/>
    </mc:Choice>
  </mc:AlternateContent>
  <xr:revisionPtr revIDLastSave="1140" documentId="8_{EF01AB2F-7847-4B21-A763-A38DBF7D0D2B}" xr6:coauthVersionLast="41" xr6:coauthVersionMax="43" xr10:uidLastSave="{F9166332-F81C-4505-8FD2-4E84D30C976F}"/>
  <bookViews>
    <workbookView xWindow="-120" yWindow="-120" windowWidth="20730" windowHeight="11160" activeTab="1" xr2:uid="{1F37717B-A19D-4E2E-BCF5-3FDA3AB11899}"/>
  </bookViews>
  <sheets>
    <sheet name="Preguntas" sheetId="1" r:id="rId1"/>
    <sheet name="Dominio de informacion" sheetId="2" r:id="rId2"/>
    <sheet name="PF" sheetId="3" r:id="rId3"/>
    <sheet name="Estimación" sheetId="5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5" l="1"/>
  <c r="G17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M7" i="3" l="1"/>
  <c r="F17" i="1"/>
  <c r="C22" i="2"/>
  <c r="D22" i="2"/>
  <c r="E22" i="2"/>
  <c r="F22" i="2"/>
  <c r="C18" i="2"/>
  <c r="D18" i="2"/>
  <c r="E18" i="2"/>
  <c r="F18" i="2"/>
  <c r="C14" i="2"/>
  <c r="D14" i="2"/>
  <c r="E14" i="2"/>
  <c r="F14" i="2"/>
  <c r="C11" i="2"/>
  <c r="D11" i="2"/>
  <c r="E11" i="2"/>
  <c r="F11" i="2"/>
  <c r="B22" i="2"/>
  <c r="B18" i="2"/>
  <c r="B14" i="2"/>
  <c r="B11" i="2"/>
  <c r="C8" i="2"/>
  <c r="D8" i="2"/>
  <c r="E8" i="2"/>
  <c r="B8" i="2"/>
  <c r="F5" i="2"/>
  <c r="C5" i="2"/>
  <c r="D5" i="2"/>
  <c r="E5" i="2"/>
  <c r="B5" i="2"/>
  <c r="D17" i="1"/>
  <c r="E17" i="1"/>
  <c r="C17" i="1"/>
  <c r="J7" i="1"/>
  <c r="E24" i="2" l="1"/>
  <c r="E8" i="3" s="1"/>
  <c r="K8" i="3" s="1"/>
  <c r="B24" i="2"/>
  <c r="E5" i="3" s="1"/>
  <c r="K5" i="3" s="1"/>
  <c r="D24" i="2"/>
  <c r="E7" i="3" s="1"/>
  <c r="K7" i="3" s="1"/>
  <c r="C24" i="2"/>
  <c r="E6" i="3" s="1"/>
  <c r="K6" i="3" s="1"/>
  <c r="J6" i="5"/>
  <c r="S3" i="5" s="1"/>
  <c r="F6" i="5"/>
  <c r="M3" i="5"/>
  <c r="O3" i="5"/>
  <c r="H3" i="5"/>
  <c r="Q3" i="5"/>
  <c r="J3" i="5"/>
  <c r="E10" i="3"/>
  <c r="M10" i="3"/>
  <c r="F3" i="5"/>
  <c r="K9" i="3"/>
  <c r="K10" i="3"/>
  <c r="M4" i="3"/>
  <c r="E9" i="3"/>
  <c r="F6" i="2"/>
  <c r="F8" i="2"/>
  <c r="F24" i="2"/>
  <c r="G24" i="2"/>
</calcChain>
</file>

<file path=xl/sharedStrings.xml><?xml version="1.0" encoding="utf-8"?>
<sst xmlns="http://schemas.openxmlformats.org/spreadsheetml/2006/main" count="108" uniqueCount="93">
  <si>
    <t>#</t>
  </si>
  <si>
    <t>Pregunta</t>
  </si>
  <si>
    <t>Valor</t>
  </si>
  <si>
    <r>
      <t>∑</t>
    </r>
    <r>
      <rPr>
        <sz val="9"/>
        <color theme="0"/>
        <rFont val="Century Gothic"/>
        <family val="2"/>
      </rPr>
      <t>Fi</t>
    </r>
  </si>
  <si>
    <t>Anahi</t>
  </si>
  <si>
    <t>Jesús</t>
  </si>
  <si>
    <t>Rafael</t>
  </si>
  <si>
    <t>Alex</t>
  </si>
  <si>
    <t>¿El sistema requiere respaldo y recuperación confiables?</t>
  </si>
  <si>
    <t>¿Se requieren comunicaciones de datos especializadas para transferir información hacia o desde la aplicación?</t>
  </si>
  <si>
    <t>¿Existen funciones de procesamiento distribuidas?</t>
  </si>
  <si>
    <t>¿El desempeño es crucial?</t>
  </si>
  <si>
    <t>¿El sistema correrá en un entorno operativo existente enormemente utilizado?</t>
  </si>
  <si>
    <t>¿El sistema requiere entrada de datos en línea?</t>
  </si>
  <si>
    <t>¿La entrada de datos en línea requiere que la transacción de entrada se construya sobre múltiples pantallas u operaciones?</t>
  </si>
  <si>
    <t>¿Los ALI se actualizan en línea?</t>
  </si>
  <si>
    <t>¿Las entradas, salidas, archivos o consultas son complejos?</t>
  </si>
  <si>
    <t>¿El procesamiento interno es complejo?</t>
  </si>
  <si>
    <t>¿El código se diseña para ser reutilizable?</t>
  </si>
  <si>
    <t>¿La conversión y la instalación se incluyen en el diseño?</t>
  </si>
  <si>
    <t>¿El sistema se diseña para instalaciones múltiples en diferentes organizaciones?</t>
  </si>
  <si>
    <t>¿La aplicación se diseña para facilitar el cambio y su uso por parte del usuario?</t>
  </si>
  <si>
    <t>Total</t>
  </si>
  <si>
    <t>Sección/ Interfaz</t>
  </si>
  <si>
    <t>Entradas externas</t>
  </si>
  <si>
    <t>Salidas externas</t>
  </si>
  <si>
    <t>Consultas externas</t>
  </si>
  <si>
    <t>Archivos Lógicos Internos</t>
  </si>
  <si>
    <t>Archivos de Interfaz externas</t>
  </si>
  <si>
    <t>Login</t>
  </si>
  <si>
    <t>Usuario/Contraseña</t>
  </si>
  <si>
    <t>Recuperar contraseña</t>
  </si>
  <si>
    <t>Tabla de usuarios</t>
  </si>
  <si>
    <t>Correo o Usuario para recuperar</t>
  </si>
  <si>
    <t>Total:</t>
  </si>
  <si>
    <t>Registro</t>
  </si>
  <si>
    <t>Registro correcto/incorrecto</t>
  </si>
  <si>
    <t xml:space="preserve">Formulario de datos personales </t>
  </si>
  <si>
    <t>Total sección:</t>
  </si>
  <si>
    <t>Mi perfil</t>
  </si>
  <si>
    <t>Información de perfil</t>
  </si>
  <si>
    <t>Cambiar contraseña</t>
  </si>
  <si>
    <t>Gustos</t>
  </si>
  <si>
    <t>Lista de gustos</t>
  </si>
  <si>
    <t>Tabla de gustos</t>
  </si>
  <si>
    <t>Lista de recomendaciones</t>
  </si>
  <si>
    <t>Lugares</t>
  </si>
  <si>
    <t>Lista de lugares visitados</t>
  </si>
  <si>
    <t>Tabla de lugares</t>
  </si>
  <si>
    <t>Google Maps (lugares)</t>
  </si>
  <si>
    <t>Lista de lugares favoritos</t>
  </si>
  <si>
    <t>Lista de lugares recomendados</t>
  </si>
  <si>
    <t>Pagina de inicio</t>
  </si>
  <si>
    <t>Valor de dominio de información</t>
  </si>
  <si>
    <t>Conteo</t>
  </si>
  <si>
    <t>Factor Ponderado</t>
  </si>
  <si>
    <t>Resultado</t>
  </si>
  <si>
    <t xml:space="preserve">PF </t>
  </si>
  <si>
    <t>Simple</t>
  </si>
  <si>
    <t>Promedio</t>
  </si>
  <si>
    <t>Complejo</t>
  </si>
  <si>
    <t>X</t>
  </si>
  <si>
    <t xml:space="preserve">LOC </t>
  </si>
  <si>
    <t>KLDC</t>
  </si>
  <si>
    <t>Cuenta total</t>
  </si>
  <si>
    <t>Ab</t>
  </si>
  <si>
    <t>Bb</t>
  </si>
  <si>
    <t>Cb</t>
  </si>
  <si>
    <t>Db</t>
  </si>
  <si>
    <t>Esfuerzo (E)</t>
  </si>
  <si>
    <t>Tiempo (D)</t>
  </si>
  <si>
    <t>Personas (N)</t>
  </si>
  <si>
    <t>Pág. Doc</t>
  </si>
  <si>
    <t>$</t>
  </si>
  <si>
    <t>Errores</t>
  </si>
  <si>
    <t>Login correcto/incorrecto</t>
  </si>
  <si>
    <t>Costo</t>
  </si>
  <si>
    <t>Calidad</t>
  </si>
  <si>
    <t>Productividad</t>
  </si>
  <si>
    <t>Documentación</t>
  </si>
  <si>
    <t>Prom</t>
  </si>
  <si>
    <t>Cambiar datos</t>
  </si>
  <si>
    <t>Recomendaciones</t>
  </si>
  <si>
    <t>Buscar</t>
  </si>
  <si>
    <t>Lugar buscado</t>
  </si>
  <si>
    <t>Lugares recomendados</t>
  </si>
  <si>
    <t>Bebidas recomendadas</t>
  </si>
  <si>
    <t>Promociones recomendadas</t>
  </si>
  <si>
    <t>Por función</t>
  </si>
  <si>
    <t>meses</t>
  </si>
  <si>
    <t>Funciones</t>
  </si>
  <si>
    <t>Errores por cada funcion progrmada</t>
  </si>
  <si>
    <t>Costo x mes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</si>
</sst>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"/>
    <numFmt numFmtId="165" formatCode="0.000"/>
    <numFmt numFmtId="166" formatCode="_-&quot;$&quot;* #,##0.000000_-;\-&quot;$&quot;* #,##0.000000_-;_-&quot;$&quot;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entury Gothic"/>
      <family val="2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5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2" tint="-0.749992370372631"/>
      <name val="Century Gothic"/>
      <family val="2"/>
    </font>
    <font>
      <b/>
      <sz val="10"/>
      <color theme="5"/>
      <name val="Century Gothic"/>
      <family val="2"/>
    </font>
    <font>
      <sz val="10"/>
      <color theme="0"/>
      <name val="Century Gothic"/>
      <family val="2"/>
    </font>
    <font>
      <sz val="9"/>
      <color theme="0"/>
      <name val="Century Gothic"/>
      <family val="2"/>
    </font>
    <font>
      <b/>
      <i/>
      <sz val="14"/>
      <color theme="1"/>
      <name val="Calibri"/>
      <family val="2"/>
      <scheme val="minor"/>
    </font>
    <font>
      <b/>
      <sz val="12"/>
      <color theme="5"/>
      <name val="Century Gothic"/>
      <family val="2"/>
    </font>
    <font>
      <b/>
      <sz val="12"/>
      <color theme="0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2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165" fontId="14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/>
    <xf numFmtId="0" fontId="0" fillId="0" borderId="16" xfId="0" applyBorder="1"/>
    <xf numFmtId="3" fontId="0" fillId="0" borderId="19" xfId="0" applyNumberFormat="1" applyBorder="1"/>
    <xf numFmtId="0" fontId="0" fillId="0" borderId="19" xfId="0" applyBorder="1"/>
    <xf numFmtId="0" fontId="11" fillId="2" borderId="0" xfId="0" applyFont="1" applyFill="1" applyAlignment="1">
      <alignment vertical="center"/>
    </xf>
    <xf numFmtId="165" fontId="11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166" fontId="6" fillId="0" borderId="0" xfId="1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15" fillId="6" borderId="0" xfId="0" applyFont="1" applyFill="1" applyAlignment="1">
      <alignment horizontal="center" vertical="center"/>
    </xf>
    <xf numFmtId="1" fontId="18" fillId="0" borderId="0" xfId="0" applyNumberFormat="1" applyFont="1" applyAlignment="1">
      <alignment horizontal="center"/>
    </xf>
    <xf numFmtId="44" fontId="18" fillId="0" borderId="0" xfId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F1F7-5275-4643-B65D-B36B5563EF7C}">
  <dimension ref="A1:K17"/>
  <sheetViews>
    <sheetView workbookViewId="0">
      <selection activeCell="J6" sqref="J6:K8"/>
    </sheetView>
  </sheetViews>
  <sheetFormatPr defaultRowHeight="15" x14ac:dyDescent="0.25"/>
  <cols>
    <col min="1" max="1" width="3.28515625" bestFit="1" customWidth="1"/>
    <col min="2" max="2" width="52" style="1" customWidth="1"/>
    <col min="3" max="3" width="7" bestFit="1" customWidth="1"/>
    <col min="4" max="4" width="6.42578125" bestFit="1" customWidth="1"/>
    <col min="5" max="5" width="7.7109375" bestFit="1" customWidth="1"/>
    <col min="6" max="6" width="5.42578125" bestFit="1" customWidth="1"/>
    <col min="7" max="7" width="6.28515625" bestFit="1" customWidth="1"/>
  </cols>
  <sheetData>
    <row r="1" spans="1:11" ht="16.5" x14ac:dyDescent="0.3">
      <c r="A1" s="41" t="s">
        <v>0</v>
      </c>
      <c r="B1" s="42" t="s">
        <v>1</v>
      </c>
      <c r="C1" s="43" t="s">
        <v>2</v>
      </c>
      <c r="D1" s="43"/>
      <c r="E1" s="43"/>
      <c r="F1" s="43"/>
      <c r="G1" s="43"/>
    </row>
    <row r="2" spans="1:11" ht="16.5" x14ac:dyDescent="0.25">
      <c r="A2" s="41"/>
      <c r="B2" s="42"/>
      <c r="C2" s="5" t="s">
        <v>4</v>
      </c>
      <c r="D2" s="5" t="s">
        <v>5</v>
      </c>
      <c r="E2" s="5" t="s">
        <v>6</v>
      </c>
      <c r="F2" s="5" t="s">
        <v>7</v>
      </c>
      <c r="G2" s="5" t="s">
        <v>80</v>
      </c>
    </row>
    <row r="3" spans="1:11" ht="27" x14ac:dyDescent="0.25">
      <c r="A3" s="7">
        <v>1</v>
      </c>
      <c r="B3" s="8" t="s">
        <v>8</v>
      </c>
      <c r="C3" s="6">
        <v>5</v>
      </c>
      <c r="D3" s="6">
        <v>5</v>
      </c>
      <c r="E3" s="6">
        <v>4</v>
      </c>
      <c r="F3" s="6">
        <v>4</v>
      </c>
      <c r="G3" s="19">
        <f>SUM(C3:F3)/4</f>
        <v>4.5</v>
      </c>
    </row>
    <row r="4" spans="1:11" ht="40.5" x14ac:dyDescent="0.25">
      <c r="A4" s="7">
        <v>2</v>
      </c>
      <c r="B4" s="8" t="s">
        <v>9</v>
      </c>
      <c r="C4" s="6">
        <v>4</v>
      </c>
      <c r="D4" s="6">
        <v>4</v>
      </c>
      <c r="E4" s="6">
        <v>4</v>
      </c>
      <c r="F4" s="6">
        <v>4</v>
      </c>
      <c r="G4" s="19">
        <f t="shared" ref="G4:G16" si="0">SUM(C4:F4)/4</f>
        <v>4</v>
      </c>
    </row>
    <row r="5" spans="1:11" ht="16.5" x14ac:dyDescent="0.25">
      <c r="A5" s="7">
        <v>3</v>
      </c>
      <c r="B5" s="8" t="s">
        <v>10</v>
      </c>
      <c r="C5" s="6">
        <v>4</v>
      </c>
      <c r="D5" s="6">
        <v>5</v>
      </c>
      <c r="E5" s="6">
        <v>5</v>
      </c>
      <c r="F5" s="6">
        <v>5</v>
      </c>
      <c r="G5" s="19">
        <f t="shared" si="0"/>
        <v>4.75</v>
      </c>
    </row>
    <row r="6" spans="1:11" ht="16.5" x14ac:dyDescent="0.3">
      <c r="A6" s="7">
        <v>4</v>
      </c>
      <c r="B6" s="8" t="s">
        <v>11</v>
      </c>
      <c r="C6" s="6">
        <v>4</v>
      </c>
      <c r="D6" s="6">
        <v>4</v>
      </c>
      <c r="E6" s="6">
        <v>5</v>
      </c>
      <c r="F6" s="6">
        <v>4</v>
      </c>
      <c r="G6" s="19">
        <f t="shared" si="0"/>
        <v>4.25</v>
      </c>
      <c r="J6" s="43" t="s">
        <v>3</v>
      </c>
      <c r="K6" s="43"/>
    </row>
    <row r="7" spans="1:11" ht="27" x14ac:dyDescent="0.25">
      <c r="A7" s="7">
        <v>5</v>
      </c>
      <c r="B7" s="8" t="s">
        <v>12</v>
      </c>
      <c r="C7" s="6">
        <v>2</v>
      </c>
      <c r="D7" s="6">
        <v>3</v>
      </c>
      <c r="E7" s="6">
        <v>3</v>
      </c>
      <c r="F7" s="6">
        <v>3</v>
      </c>
      <c r="G7" s="19">
        <f t="shared" si="0"/>
        <v>2.75</v>
      </c>
      <c r="J7" s="44">
        <f>SUM(C17:F17)/4</f>
        <v>49</v>
      </c>
      <c r="K7" s="44"/>
    </row>
    <row r="8" spans="1:11" ht="16.5" x14ac:dyDescent="0.25">
      <c r="A8" s="7">
        <v>6</v>
      </c>
      <c r="B8" s="8" t="s">
        <v>13</v>
      </c>
      <c r="C8" s="6">
        <v>5</v>
      </c>
      <c r="D8" s="6">
        <v>5</v>
      </c>
      <c r="E8" s="6">
        <v>5</v>
      </c>
      <c r="F8" s="6">
        <v>5</v>
      </c>
      <c r="G8" s="19">
        <f t="shared" si="0"/>
        <v>5</v>
      </c>
      <c r="J8" s="44"/>
      <c r="K8" s="44"/>
    </row>
    <row r="9" spans="1:11" ht="40.5" x14ac:dyDescent="0.25">
      <c r="A9" s="7">
        <v>7</v>
      </c>
      <c r="B9" s="8" t="s">
        <v>14</v>
      </c>
      <c r="C9" s="6">
        <v>1</v>
      </c>
      <c r="D9" s="6">
        <v>2</v>
      </c>
      <c r="E9" s="6">
        <v>2</v>
      </c>
      <c r="F9" s="6">
        <v>1</v>
      </c>
      <c r="G9" s="19">
        <f t="shared" si="0"/>
        <v>1.5</v>
      </c>
    </row>
    <row r="10" spans="1:11" ht="16.5" x14ac:dyDescent="0.25">
      <c r="A10" s="7">
        <v>8</v>
      </c>
      <c r="B10" s="8" t="s">
        <v>15</v>
      </c>
      <c r="C10" s="6">
        <v>4</v>
      </c>
      <c r="D10" s="6">
        <v>4</v>
      </c>
      <c r="E10" s="6">
        <v>5</v>
      </c>
      <c r="F10" s="6">
        <v>4</v>
      </c>
      <c r="G10" s="19">
        <f t="shared" si="0"/>
        <v>4.25</v>
      </c>
    </row>
    <row r="11" spans="1:11" ht="27" x14ac:dyDescent="0.25">
      <c r="A11" s="7">
        <v>9</v>
      </c>
      <c r="B11" s="8" t="s">
        <v>16</v>
      </c>
      <c r="C11" s="6">
        <v>3</v>
      </c>
      <c r="D11" s="6">
        <v>3</v>
      </c>
      <c r="E11" s="6">
        <v>3</v>
      </c>
      <c r="F11" s="6">
        <v>3</v>
      </c>
      <c r="G11" s="19">
        <f t="shared" si="0"/>
        <v>3</v>
      </c>
    </row>
    <row r="12" spans="1:11" ht="16.5" x14ac:dyDescent="0.25">
      <c r="A12" s="7">
        <v>10</v>
      </c>
      <c r="B12" s="8" t="s">
        <v>17</v>
      </c>
      <c r="C12" s="6">
        <v>3</v>
      </c>
      <c r="D12" s="6">
        <v>4</v>
      </c>
      <c r="E12" s="6">
        <v>4</v>
      </c>
      <c r="F12" s="6">
        <v>3</v>
      </c>
      <c r="G12" s="19">
        <f t="shared" si="0"/>
        <v>3.5</v>
      </c>
    </row>
    <row r="13" spans="1:11" ht="16.5" x14ac:dyDescent="0.25">
      <c r="A13" s="7">
        <v>11</v>
      </c>
      <c r="B13" s="8" t="s">
        <v>18</v>
      </c>
      <c r="C13" s="6">
        <v>2</v>
      </c>
      <c r="D13" s="6">
        <v>4</v>
      </c>
      <c r="E13" s="6">
        <v>4</v>
      </c>
      <c r="F13" s="6">
        <v>4</v>
      </c>
      <c r="G13" s="19">
        <f t="shared" si="0"/>
        <v>3.5</v>
      </c>
    </row>
    <row r="14" spans="1:11" ht="27" x14ac:dyDescent="0.25">
      <c r="A14" s="7">
        <v>12</v>
      </c>
      <c r="B14" s="8" t="s">
        <v>19</v>
      </c>
      <c r="C14" s="6">
        <v>3</v>
      </c>
      <c r="D14" s="6">
        <v>2</v>
      </c>
      <c r="E14" s="6">
        <v>3</v>
      </c>
      <c r="F14" s="6">
        <v>3</v>
      </c>
      <c r="G14" s="19">
        <f t="shared" si="0"/>
        <v>2.75</v>
      </c>
    </row>
    <row r="15" spans="1:11" ht="27" x14ac:dyDescent="0.25">
      <c r="A15" s="7">
        <v>13</v>
      </c>
      <c r="B15" s="8" t="s">
        <v>20</v>
      </c>
      <c r="C15" s="6">
        <v>1</v>
      </c>
      <c r="D15" s="6">
        <v>1</v>
      </c>
      <c r="E15" s="6">
        <v>1</v>
      </c>
      <c r="F15" s="6">
        <v>1</v>
      </c>
      <c r="G15" s="19">
        <f t="shared" si="0"/>
        <v>1</v>
      </c>
    </row>
    <row r="16" spans="1:11" ht="27" x14ac:dyDescent="0.25">
      <c r="A16" s="7">
        <v>14</v>
      </c>
      <c r="B16" s="8" t="s">
        <v>21</v>
      </c>
      <c r="C16" s="6">
        <v>4</v>
      </c>
      <c r="D16" s="6">
        <v>5</v>
      </c>
      <c r="E16" s="6">
        <v>5</v>
      </c>
      <c r="F16" s="6">
        <v>3</v>
      </c>
      <c r="G16" s="19">
        <f t="shared" si="0"/>
        <v>4.25</v>
      </c>
    </row>
    <row r="17" spans="2:7" ht="15.75" x14ac:dyDescent="0.25">
      <c r="B17" s="9" t="s">
        <v>22</v>
      </c>
      <c r="C17" s="10">
        <f>SUM(C3:C16)</f>
        <v>45</v>
      </c>
      <c r="D17" s="10">
        <f t="shared" ref="D17:G17" si="1">SUM(D3:D16)</f>
        <v>51</v>
      </c>
      <c r="E17" s="10">
        <f t="shared" si="1"/>
        <v>53</v>
      </c>
      <c r="F17" s="10">
        <f t="shared" si="1"/>
        <v>47</v>
      </c>
      <c r="G17" s="10">
        <f t="shared" si="1"/>
        <v>49</v>
      </c>
    </row>
  </sheetData>
  <mergeCells count="5">
    <mergeCell ref="A1:A2"/>
    <mergeCell ref="B1:B2"/>
    <mergeCell ref="J6:K6"/>
    <mergeCell ref="J7:K8"/>
    <mergeCell ref="C1:G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EABD4-AF5D-49AA-9595-1157B85D7A16}">
  <dimension ref="A1:G52"/>
  <sheetViews>
    <sheetView tabSelected="1" topLeftCell="A13" workbookViewId="0">
      <selection activeCell="G17" sqref="G17"/>
    </sheetView>
  </sheetViews>
  <sheetFormatPr defaultRowHeight="15" x14ac:dyDescent="0.25"/>
  <cols>
    <col min="1" max="1" width="14.140625" style="3" customWidth="1"/>
    <col min="2" max="3" width="16.5703125" style="2" customWidth="1"/>
    <col min="4" max="4" width="15.7109375" style="2" customWidth="1"/>
    <col min="5" max="5" width="17.7109375" style="2" customWidth="1"/>
    <col min="6" max="6" width="23.5703125" style="2" customWidth="1"/>
    <col min="9" max="9" width="12.140625" customWidth="1"/>
    <col min="10" max="10" width="18.7109375" customWidth="1"/>
    <col min="11" max="13" width="9.140625" customWidth="1"/>
    <col min="15" max="15" width="9.7109375" bestFit="1" customWidth="1"/>
    <col min="16" max="16" width="9.5703125" bestFit="1" customWidth="1"/>
  </cols>
  <sheetData>
    <row r="1" spans="1:7" ht="15.75" thickBot="1" x14ac:dyDescent="0.3">
      <c r="B1" s="47"/>
      <c r="C1" s="47"/>
      <c r="D1" s="47"/>
      <c r="E1" s="47"/>
      <c r="F1" s="47"/>
    </row>
    <row r="2" spans="1:7" ht="36" customHeight="1" thickBot="1" x14ac:dyDescent="0.3">
      <c r="A2" s="20" t="s">
        <v>23</v>
      </c>
      <c r="B2" s="21" t="s">
        <v>24</v>
      </c>
      <c r="C2" s="21" t="s">
        <v>25</v>
      </c>
      <c r="D2" s="21" t="s">
        <v>26</v>
      </c>
      <c r="E2" s="21" t="s">
        <v>27</v>
      </c>
      <c r="F2" s="22" t="s">
        <v>28</v>
      </c>
      <c r="G2" s="4"/>
    </row>
    <row r="3" spans="1:7" ht="45" x14ac:dyDescent="0.25">
      <c r="A3" s="45" t="s">
        <v>29</v>
      </c>
      <c r="B3" s="23" t="s">
        <v>30</v>
      </c>
      <c r="C3" s="23" t="s">
        <v>75</v>
      </c>
      <c r="D3" s="23" t="s">
        <v>31</v>
      </c>
      <c r="E3" s="23" t="s">
        <v>32</v>
      </c>
      <c r="F3" s="24"/>
    </row>
    <row r="4" spans="1:7" ht="30" x14ac:dyDescent="0.25">
      <c r="A4" s="46"/>
      <c r="B4" s="25" t="s">
        <v>33</v>
      </c>
      <c r="C4" s="25"/>
      <c r="D4" s="25"/>
      <c r="E4" s="25"/>
      <c r="F4" s="26"/>
    </row>
    <row r="5" spans="1:7" ht="15.75" thickBot="1" x14ac:dyDescent="0.3">
      <c r="A5" s="27" t="s">
        <v>34</v>
      </c>
      <c r="B5" s="28">
        <f>COUNTA(B3:B4)</f>
        <v>2</v>
      </c>
      <c r="C5" s="28">
        <f>COUNTA(C3:C4)</f>
        <v>1</v>
      </c>
      <c r="D5" s="28">
        <f>COUNTA(D3:D4)</f>
        <v>1</v>
      </c>
      <c r="E5" s="28">
        <f>COUNTA(E3:E4)</f>
        <v>1</v>
      </c>
      <c r="F5" s="29">
        <f>COUNTA(F3:F4)</f>
        <v>0</v>
      </c>
    </row>
    <row r="6" spans="1:7" ht="45" x14ac:dyDescent="0.25">
      <c r="A6" s="45" t="s">
        <v>35</v>
      </c>
      <c r="B6" s="23" t="s">
        <v>30</v>
      </c>
      <c r="C6" s="25" t="s">
        <v>36</v>
      </c>
      <c r="D6" s="25"/>
      <c r="E6" s="25"/>
      <c r="F6" s="26">
        <f ca="1">'Dominio de informacion'!G24</f>
        <v>0</v>
      </c>
    </row>
    <row r="7" spans="1:7" ht="30" x14ac:dyDescent="0.25">
      <c r="A7" s="46"/>
      <c r="B7" s="25" t="s">
        <v>37</v>
      </c>
      <c r="C7" s="25"/>
      <c r="D7" s="25"/>
      <c r="E7" s="25"/>
      <c r="F7" s="26"/>
    </row>
    <row r="8" spans="1:7" ht="15.75" thickBot="1" x14ac:dyDescent="0.3">
      <c r="A8" s="27" t="s">
        <v>38</v>
      </c>
      <c r="B8" s="28">
        <f>COUNTA(B6:B7)</f>
        <v>2</v>
      </c>
      <c r="C8" s="28">
        <f>COUNTA(C6:C7)</f>
        <v>1</v>
      </c>
      <c r="D8" s="28">
        <f>COUNTA(D6:D7)</f>
        <v>0</v>
      </c>
      <c r="E8" s="28">
        <f>COUNTA(E6:E7)</f>
        <v>0</v>
      </c>
      <c r="F8" s="29">
        <f ca="1">COUNTA(F6:F7)</f>
        <v>1</v>
      </c>
    </row>
    <row r="9" spans="1:7" ht="30" x14ac:dyDescent="0.25">
      <c r="A9" s="45" t="s">
        <v>39</v>
      </c>
      <c r="B9" s="25"/>
      <c r="C9" s="25" t="s">
        <v>40</v>
      </c>
      <c r="D9" s="25" t="s">
        <v>41</v>
      </c>
      <c r="E9" s="25"/>
      <c r="F9" s="26"/>
    </row>
    <row r="10" spans="1:7" x14ac:dyDescent="0.25">
      <c r="A10" s="46"/>
      <c r="B10" s="25"/>
      <c r="C10" s="25"/>
      <c r="D10" s="25" t="s">
        <v>81</v>
      </c>
      <c r="E10" s="25"/>
      <c r="F10" s="26"/>
    </row>
    <row r="11" spans="1:7" ht="15.75" thickBot="1" x14ac:dyDescent="0.3">
      <c r="A11" s="27" t="s">
        <v>38</v>
      </c>
      <c r="B11" s="30">
        <f>COUNTA(B9:B10)</f>
        <v>0</v>
      </c>
      <c r="C11" s="30">
        <f>COUNTA(C9:C10)</f>
        <v>1</v>
      </c>
      <c r="D11" s="30">
        <f>COUNTA(D9:D10)</f>
        <v>2</v>
      </c>
      <c r="E11" s="30">
        <f>COUNTA(E9:E10)</f>
        <v>0</v>
      </c>
      <c r="F11" s="31">
        <f>COUNTA(F9:F10)</f>
        <v>0</v>
      </c>
    </row>
    <row r="12" spans="1:7" ht="30" x14ac:dyDescent="0.25">
      <c r="A12" s="45" t="s">
        <v>42</v>
      </c>
      <c r="B12" s="25"/>
      <c r="C12" s="25" t="s">
        <v>82</v>
      </c>
      <c r="D12" s="25" t="s">
        <v>43</v>
      </c>
      <c r="E12" s="25" t="s">
        <v>44</v>
      </c>
      <c r="F12" s="26"/>
    </row>
    <row r="13" spans="1:7" ht="45" x14ac:dyDescent="0.25">
      <c r="A13" s="46"/>
      <c r="B13" s="25"/>
      <c r="C13" s="25"/>
      <c r="D13" s="25" t="s">
        <v>45</v>
      </c>
      <c r="E13" s="25"/>
      <c r="F13" s="26"/>
    </row>
    <row r="14" spans="1:7" ht="15.75" thickBot="1" x14ac:dyDescent="0.3">
      <c r="A14" s="27" t="s">
        <v>38</v>
      </c>
      <c r="B14" s="30">
        <f>COUNTA(B12:B13)</f>
        <v>0</v>
      </c>
      <c r="C14" s="30">
        <f>COUNTA(C12:C13)</f>
        <v>1</v>
      </c>
      <c r="D14" s="30">
        <f>COUNTA(D12:D13)</f>
        <v>2</v>
      </c>
      <c r="E14" s="30">
        <f>COUNTA(E12:E13)</f>
        <v>1</v>
      </c>
      <c r="F14" s="31">
        <f>COUNTA(F12:F13)</f>
        <v>0</v>
      </c>
    </row>
    <row r="15" spans="1:7" ht="30" x14ac:dyDescent="0.25">
      <c r="A15" s="45" t="s">
        <v>46</v>
      </c>
      <c r="B15" s="25" t="s">
        <v>83</v>
      </c>
      <c r="C15" s="25" t="s">
        <v>84</v>
      </c>
      <c r="D15" s="25" t="s">
        <v>47</v>
      </c>
      <c r="E15" s="25" t="s">
        <v>48</v>
      </c>
      <c r="F15" s="26" t="s">
        <v>49</v>
      </c>
    </row>
    <row r="16" spans="1:7" ht="30" x14ac:dyDescent="0.25">
      <c r="A16" s="46"/>
      <c r="B16" s="25"/>
      <c r="C16" s="25"/>
      <c r="D16" s="25" t="s">
        <v>50</v>
      </c>
      <c r="E16" s="25"/>
      <c r="F16" s="26"/>
    </row>
    <row r="17" spans="1:7" ht="30" x14ac:dyDescent="0.25">
      <c r="A17" s="46"/>
      <c r="B17" s="25"/>
      <c r="C17" s="25"/>
      <c r="D17" s="25" t="s">
        <v>51</v>
      </c>
      <c r="E17" s="25"/>
      <c r="F17" s="26"/>
    </row>
    <row r="18" spans="1:7" ht="15.75" thickBot="1" x14ac:dyDescent="0.3">
      <c r="A18" s="27" t="s">
        <v>38</v>
      </c>
      <c r="B18" s="30">
        <f>COUNTA(B15:B17)</f>
        <v>1</v>
      </c>
      <c r="C18" s="30">
        <f>COUNTA(C15:C17)</f>
        <v>1</v>
      </c>
      <c r="D18" s="30">
        <f>COUNTA(D15:D17)</f>
        <v>3</v>
      </c>
      <c r="E18" s="30">
        <f>COUNTA(E15:E17)</f>
        <v>1</v>
      </c>
      <c r="F18" s="31">
        <f>COUNTA(F15:F17)</f>
        <v>1</v>
      </c>
    </row>
    <row r="19" spans="1:7" ht="30" x14ac:dyDescent="0.25">
      <c r="A19" s="45" t="s">
        <v>52</v>
      </c>
      <c r="B19" s="25"/>
      <c r="C19" s="25" t="s">
        <v>85</v>
      </c>
      <c r="D19" s="25"/>
      <c r="E19" s="25"/>
      <c r="F19" s="26"/>
    </row>
    <row r="20" spans="1:7" ht="30" x14ac:dyDescent="0.25">
      <c r="A20" s="46"/>
      <c r="B20" s="25"/>
      <c r="C20" s="25" t="s">
        <v>86</v>
      </c>
      <c r="D20" s="25"/>
      <c r="E20" s="25"/>
      <c r="F20" s="26"/>
    </row>
    <row r="21" spans="1:7" ht="30" x14ac:dyDescent="0.25">
      <c r="A21" s="46"/>
      <c r="B21" s="25"/>
      <c r="C21" s="25" t="s">
        <v>87</v>
      </c>
      <c r="D21" s="25"/>
      <c r="E21" s="25"/>
      <c r="F21" s="26"/>
    </row>
    <row r="22" spans="1:7" ht="15.75" thickBot="1" x14ac:dyDescent="0.3">
      <c r="A22" s="27" t="s">
        <v>38</v>
      </c>
      <c r="B22" s="28">
        <f>COUNTA(B19:B21)</f>
        <v>0</v>
      </c>
      <c r="C22" s="28">
        <f>COUNTA(C19:C21)</f>
        <v>3</v>
      </c>
      <c r="D22" s="28">
        <f>COUNTA(D19:D21)</f>
        <v>0</v>
      </c>
      <c r="E22" s="28">
        <f>COUNTA(E19:E21)</f>
        <v>0</v>
      </c>
      <c r="F22" s="28">
        <f>COUNTA(F19:F21)</f>
        <v>0</v>
      </c>
    </row>
    <row r="23" spans="1:7" ht="15.75" thickBot="1" x14ac:dyDescent="0.3">
      <c r="A23" s="32"/>
      <c r="B23" s="25"/>
      <c r="C23" s="25"/>
      <c r="D23" s="25"/>
      <c r="E23" s="25"/>
      <c r="F23" s="25"/>
    </row>
    <row r="24" spans="1:7" ht="19.5" thickBot="1" x14ac:dyDescent="0.3">
      <c r="A24" s="33" t="s">
        <v>34</v>
      </c>
      <c r="B24" s="34">
        <f>B22+B18+B14+B11+B8+B5</f>
        <v>5</v>
      </c>
      <c r="C24" s="34">
        <f>C22+C18+C14+C11+C8+C5</f>
        <v>8</v>
      </c>
      <c r="D24" s="34">
        <f>D22+D18+D14+D11+D8+D5</f>
        <v>8</v>
      </c>
      <c r="E24" s="34">
        <f>E22+E18+E14+E11+E8+E5</f>
        <v>3</v>
      </c>
      <c r="F24" s="34">
        <f ca="1">F22+F18+F14+F11+F8+F5</f>
        <v>2</v>
      </c>
      <c r="G24">
        <f ca="1">B24+C24+D24+E24+F24</f>
        <v>0</v>
      </c>
    </row>
    <row r="52" spans="1:6" s="4" customFormat="1" x14ac:dyDescent="0.25">
      <c r="A52" s="3"/>
      <c r="B52" s="2"/>
      <c r="C52" s="2"/>
      <c r="D52" s="2"/>
      <c r="E52" s="2"/>
      <c r="F52" s="2"/>
    </row>
  </sheetData>
  <mergeCells count="7">
    <mergeCell ref="A15:A17"/>
    <mergeCell ref="A19:A21"/>
    <mergeCell ref="B1:F1"/>
    <mergeCell ref="A3:A4"/>
    <mergeCell ref="A6:A7"/>
    <mergeCell ref="A9:A10"/>
    <mergeCell ref="A12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675F-8C5C-42BD-977F-CF79FB52389F}">
  <dimension ref="B3:N13"/>
  <sheetViews>
    <sheetView workbookViewId="0">
      <selection activeCell="K10" sqref="B3:K10"/>
    </sheetView>
  </sheetViews>
  <sheetFormatPr defaultRowHeight="15" x14ac:dyDescent="0.25"/>
  <cols>
    <col min="3" max="3" width="25.7109375" customWidth="1"/>
    <col min="4" max="4" width="9.140625" customWidth="1"/>
    <col min="5" max="5" width="9" bestFit="1" customWidth="1"/>
    <col min="6" max="6" width="1.7109375" customWidth="1"/>
    <col min="7" max="7" width="7" bestFit="1" customWidth="1"/>
    <col min="8" max="8" width="10" bestFit="1" customWidth="1"/>
    <col min="9" max="9" width="10.28515625" bestFit="1" customWidth="1"/>
    <col min="10" max="10" width="2.85546875" customWidth="1"/>
    <col min="11" max="11" width="11.28515625" bestFit="1" customWidth="1"/>
  </cols>
  <sheetData>
    <row r="3" spans="2:14" ht="16.5" x14ac:dyDescent="0.25">
      <c r="B3" s="41" t="s">
        <v>53</v>
      </c>
      <c r="C3" s="41"/>
      <c r="D3" s="15"/>
      <c r="E3" s="15" t="s">
        <v>54</v>
      </c>
      <c r="F3" s="15"/>
      <c r="G3" s="41" t="s">
        <v>55</v>
      </c>
      <c r="H3" s="41"/>
      <c r="I3" s="41"/>
      <c r="J3" s="15"/>
      <c r="K3" s="15" t="s">
        <v>56</v>
      </c>
      <c r="M3" s="41" t="s">
        <v>57</v>
      </c>
      <c r="N3" s="41"/>
    </row>
    <row r="4" spans="2:14" x14ac:dyDescent="0.25">
      <c r="B4" s="11"/>
      <c r="C4" s="11"/>
      <c r="D4" s="11"/>
      <c r="E4" s="11"/>
      <c r="F4" s="11"/>
      <c r="G4" s="11" t="s">
        <v>58</v>
      </c>
      <c r="H4" s="11" t="s">
        <v>59</v>
      </c>
      <c r="I4" s="11" t="s">
        <v>60</v>
      </c>
      <c r="J4" s="11"/>
      <c r="K4" s="11"/>
      <c r="M4" s="48">
        <f ca="1">K10*(0.65+(0.01*Preguntas!J7))</f>
        <v>167.58</v>
      </c>
      <c r="N4" s="48"/>
    </row>
    <row r="5" spans="2:14" x14ac:dyDescent="0.25">
      <c r="B5" s="49" t="s">
        <v>24</v>
      </c>
      <c r="C5" s="49"/>
      <c r="D5" s="7"/>
      <c r="E5" s="12">
        <f>'Dominio de informacion'!B24</f>
        <v>5</v>
      </c>
      <c r="F5" s="7"/>
      <c r="G5" s="12" t="s">
        <v>61</v>
      </c>
      <c r="H5" s="12"/>
      <c r="I5" s="12"/>
      <c r="J5" s="7"/>
      <c r="K5" s="7">
        <f>IF(COUNTA(G5)=1, E5*3, IF(COUNTA(H5)=1, E5*4, IF(COUNTA(I5)=1, E5*6,0) ) )</f>
        <v>15</v>
      </c>
    </row>
    <row r="6" spans="2:14" ht="16.5" x14ac:dyDescent="0.25">
      <c r="B6" s="49" t="s">
        <v>25</v>
      </c>
      <c r="C6" s="49"/>
      <c r="D6" s="7"/>
      <c r="E6" s="12">
        <f>'Dominio de informacion'!C24</f>
        <v>8</v>
      </c>
      <c r="F6" s="7"/>
      <c r="G6" s="12"/>
      <c r="H6" s="12" t="s">
        <v>61</v>
      </c>
      <c r="I6" s="12"/>
      <c r="J6" s="7"/>
      <c r="K6" s="7">
        <f>IF(COUNTA(G6)=1, E6*4, IF(COUNTA(H6)=1, E6*5, IF(COUNTA(I6)=1, E6*7,0) ) )</f>
        <v>40</v>
      </c>
      <c r="M6" s="41" t="s">
        <v>62</v>
      </c>
      <c r="N6" s="41"/>
    </row>
    <row r="7" spans="2:14" x14ac:dyDescent="0.25">
      <c r="B7" s="49" t="s">
        <v>26</v>
      </c>
      <c r="C7" s="49"/>
      <c r="D7" s="7"/>
      <c r="E7" s="12">
        <f>'Dominio de informacion'!D24</f>
        <v>8</v>
      </c>
      <c r="F7" s="7"/>
      <c r="G7" s="12"/>
      <c r="H7" s="12"/>
      <c r="I7" s="12" t="s">
        <v>61</v>
      </c>
      <c r="J7" s="7"/>
      <c r="K7" s="7">
        <f t="shared" ref="K7" si="0">IF(COUNTA(G7)=1, E7*3, IF(COUNTA(H7)=1, E7*4, IF(COUNTA(I7)=1, E7*6,0) ) )</f>
        <v>48</v>
      </c>
      <c r="M7" s="48">
        <f>(40+77)/2</f>
        <v>58.5</v>
      </c>
      <c r="N7" s="48"/>
    </row>
    <row r="8" spans="2:14" x14ac:dyDescent="0.25">
      <c r="B8" s="49" t="s">
        <v>27</v>
      </c>
      <c r="C8" s="49"/>
      <c r="D8" s="7"/>
      <c r="E8" s="12">
        <f>'Dominio de informacion'!E24</f>
        <v>3</v>
      </c>
      <c r="F8" s="7"/>
      <c r="G8" s="12"/>
      <c r="H8" s="12" t="s">
        <v>61</v>
      </c>
      <c r="I8" s="12"/>
      <c r="J8" s="7"/>
      <c r="K8" s="7">
        <f>IF(COUNTA(G8)=1, E8*7, IF(COUNTA(H8)=1, E8*10, IF(COUNTA(I8)=1, E8*15,0) ) )</f>
        <v>30</v>
      </c>
    </row>
    <row r="9" spans="2:14" ht="16.5" x14ac:dyDescent="0.25">
      <c r="B9" s="49" t="s">
        <v>28</v>
      </c>
      <c r="C9" s="49"/>
      <c r="D9" s="7"/>
      <c r="E9" s="12">
        <f ca="1">'Dominio de informacion'!F24</f>
        <v>2</v>
      </c>
      <c r="F9" s="7"/>
      <c r="G9" s="12"/>
      <c r="H9" s="12" t="s">
        <v>61</v>
      </c>
      <c r="I9" s="12"/>
      <c r="J9" s="7"/>
      <c r="K9" s="7">
        <f ca="1">IF(COUNTA(G9)=1, E9*5, IF(COUNTA(H9)=1, E9*7, IF(COUNTA(I9)=1, E9*10,0) ) )</f>
        <v>14</v>
      </c>
      <c r="M9" s="41" t="s">
        <v>63</v>
      </c>
      <c r="N9" s="41"/>
    </row>
    <row r="10" spans="2:14" x14ac:dyDescent="0.25">
      <c r="B10" s="39" t="s">
        <v>64</v>
      </c>
      <c r="C10" s="39"/>
      <c r="D10" s="39"/>
      <c r="E10" s="40">
        <f ca="1">SUM(E5:E9)</f>
        <v>0</v>
      </c>
      <c r="F10" s="39"/>
      <c r="G10" s="51"/>
      <c r="H10" s="51"/>
      <c r="I10" s="51"/>
      <c r="J10" s="51"/>
      <c r="K10" s="18">
        <f ca="1">SUM(K5:K9)</f>
        <v>147</v>
      </c>
      <c r="L10" s="17"/>
      <c r="M10" s="50">
        <f ca="1">(M4*M7)/1000</f>
        <v>9.8034300000000005</v>
      </c>
      <c r="N10" s="50"/>
    </row>
    <row r="13" spans="2:14" ht="16.5" x14ac:dyDescent="0.3">
      <c r="D13" s="13"/>
      <c r="E13" s="13"/>
      <c r="F13" s="13"/>
      <c r="G13" s="13"/>
      <c r="H13" s="13"/>
      <c r="I13" s="13"/>
    </row>
  </sheetData>
  <mergeCells count="14">
    <mergeCell ref="M10:N10"/>
    <mergeCell ref="G10:J10"/>
    <mergeCell ref="M4:N4"/>
    <mergeCell ref="B9:C9"/>
    <mergeCell ref="G3:I3"/>
    <mergeCell ref="B3:C3"/>
    <mergeCell ref="B5:C5"/>
    <mergeCell ref="B6:C6"/>
    <mergeCell ref="B7:C7"/>
    <mergeCell ref="B8:C8"/>
    <mergeCell ref="M3:N3"/>
    <mergeCell ref="M6:N6"/>
    <mergeCell ref="M7:N7"/>
    <mergeCell ref="M9:N9"/>
  </mergeCells>
  <pageMargins left="0.7" right="0.7" top="0.75" bottom="0.75" header="0.3" footer="0.3"/>
  <ignoredErrors>
    <ignoredError sqref="K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D3D0-16E2-4A92-9325-D47FB3A609FD}">
  <dimension ref="A2:T16"/>
  <sheetViews>
    <sheetView workbookViewId="0">
      <selection activeCell="I18" sqref="I18"/>
    </sheetView>
  </sheetViews>
  <sheetFormatPr defaultRowHeight="15" x14ac:dyDescent="0.25"/>
  <sheetData>
    <row r="2" spans="1:20" ht="15.75" x14ac:dyDescent="0.25">
      <c r="A2" s="16" t="s">
        <v>65</v>
      </c>
      <c r="B2" s="16" t="s">
        <v>66</v>
      </c>
      <c r="C2" s="16" t="s">
        <v>67</v>
      </c>
      <c r="D2" s="16" t="s">
        <v>68</v>
      </c>
      <c r="F2" s="58" t="s">
        <v>69</v>
      </c>
      <c r="G2" s="58"/>
      <c r="H2" s="58" t="s">
        <v>70</v>
      </c>
      <c r="I2" s="58"/>
      <c r="J2" s="58" t="s">
        <v>71</v>
      </c>
      <c r="K2" s="58"/>
      <c r="M2" s="52" t="s">
        <v>76</v>
      </c>
      <c r="N2" s="52"/>
      <c r="O2" s="52" t="s">
        <v>77</v>
      </c>
      <c r="P2" s="52"/>
      <c r="Q2" s="52" t="s">
        <v>78</v>
      </c>
      <c r="R2" s="52"/>
      <c r="S2" s="52" t="s">
        <v>79</v>
      </c>
      <c r="T2" s="52"/>
    </row>
    <row r="3" spans="1:20" x14ac:dyDescent="0.25">
      <c r="A3" s="14">
        <v>2.4</v>
      </c>
      <c r="B3" s="14">
        <v>1.05</v>
      </c>
      <c r="C3" s="14">
        <v>2.5</v>
      </c>
      <c r="D3" s="14">
        <v>0.38</v>
      </c>
      <c r="F3" s="57">
        <f ca="1">A3*((PF!M10)^Estimación!B3)</f>
        <v>26.372918731187809</v>
      </c>
      <c r="G3" s="57"/>
      <c r="H3" s="53">
        <f ca="1">C3*(F3^D3)</f>
        <v>8.6692219780832396</v>
      </c>
      <c r="I3" s="53"/>
      <c r="J3" s="61">
        <f ca="1">ROUNDUP(F3/H3,1)</f>
        <v>3.1</v>
      </c>
      <c r="K3" s="61"/>
      <c r="M3" s="55">
        <f ca="1">H6/PF!M4</f>
        <v>0</v>
      </c>
      <c r="N3" s="55"/>
      <c r="O3" s="56">
        <f ca="1">J6/PF!M4</f>
        <v>1.790189760114572E-2</v>
      </c>
      <c r="P3" s="56"/>
      <c r="Q3" s="57">
        <f ca="1">F3/PF!M4</f>
        <v>0.15737509685635404</v>
      </c>
      <c r="R3" s="57"/>
      <c r="S3" s="53">
        <f>F6/J6</f>
        <v>5</v>
      </c>
      <c r="T3" s="53"/>
    </row>
    <row r="4" spans="1:20" x14ac:dyDescent="0.25">
      <c r="M4" s="54" t="s">
        <v>88</v>
      </c>
      <c r="N4" s="54"/>
    </row>
    <row r="5" spans="1:20" ht="15.75" x14ac:dyDescent="0.25">
      <c r="F5" s="58" t="s">
        <v>72</v>
      </c>
      <c r="G5" s="58"/>
      <c r="H5" s="58" t="s">
        <v>73</v>
      </c>
      <c r="I5" s="58"/>
      <c r="J5" s="58" t="s">
        <v>74</v>
      </c>
      <c r="K5" s="58"/>
    </row>
    <row r="6" spans="1:20" x14ac:dyDescent="0.25">
      <c r="F6" s="59">
        <f>A13*0.5</f>
        <v>83.5</v>
      </c>
      <c r="G6" s="59"/>
      <c r="H6" s="60">
        <f>A14*A15</f>
        <v>111359.99999999999</v>
      </c>
      <c r="I6" s="60"/>
      <c r="J6" s="59">
        <f>A13*A16</f>
        <v>16.7</v>
      </c>
      <c r="K6" s="59"/>
    </row>
    <row r="12" spans="1:20" ht="15.75" thickBot="1" x14ac:dyDescent="0.3"/>
    <row r="13" spans="1:20" x14ac:dyDescent="0.25">
      <c r="A13" s="36">
        <v>167</v>
      </c>
      <c r="B13" s="62" t="s">
        <v>90</v>
      </c>
      <c r="C13" s="62"/>
      <c r="D13" s="62"/>
      <c r="E13" s="63"/>
    </row>
    <row r="14" spans="1:20" x14ac:dyDescent="0.25">
      <c r="A14" s="37">
        <v>12800</v>
      </c>
      <c r="B14" s="64" t="s">
        <v>92</v>
      </c>
      <c r="C14" s="64"/>
      <c r="D14" s="64"/>
      <c r="E14" s="65"/>
    </row>
    <row r="15" spans="1:20" x14ac:dyDescent="0.25">
      <c r="A15" s="38">
        <v>8.6999999999999993</v>
      </c>
      <c r="B15" s="64" t="s">
        <v>89</v>
      </c>
      <c r="C15" s="64"/>
      <c r="D15" s="64"/>
      <c r="E15" s="65"/>
    </row>
    <row r="16" spans="1:20" ht="15.75" thickBot="1" x14ac:dyDescent="0.3">
      <c r="A16" s="35">
        <v>0.1</v>
      </c>
      <c r="B16" s="66" t="s">
        <v>91</v>
      </c>
      <c r="C16" s="66"/>
      <c r="D16" s="66"/>
      <c r="E16" s="67"/>
    </row>
  </sheetData>
  <mergeCells count="25">
    <mergeCell ref="B13:E13"/>
    <mergeCell ref="B14:E14"/>
    <mergeCell ref="B15:E15"/>
    <mergeCell ref="B16:E16"/>
    <mergeCell ref="F2:G2"/>
    <mergeCell ref="F5:G5"/>
    <mergeCell ref="H2:I2"/>
    <mergeCell ref="J2:K2"/>
    <mergeCell ref="F3:G3"/>
    <mergeCell ref="H3:I3"/>
    <mergeCell ref="J3:K3"/>
    <mergeCell ref="H5:I5"/>
    <mergeCell ref="J5:K5"/>
    <mergeCell ref="F6:G6"/>
    <mergeCell ref="H6:I6"/>
    <mergeCell ref="J6:K6"/>
    <mergeCell ref="S2:T2"/>
    <mergeCell ref="S3:T3"/>
    <mergeCell ref="M4:N4"/>
    <mergeCell ref="M2:N2"/>
    <mergeCell ref="O2:P2"/>
    <mergeCell ref="Q2:R2"/>
    <mergeCell ref="M3:N3"/>
    <mergeCell ref="O3:P3"/>
    <mergeCell ref="Q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Preguntas</vt:lpstr>
      <vt:lpstr>Dominio de informacion</vt:lpstr>
      <vt:lpstr>PF</vt:lpstr>
      <vt:lpstr>Estimación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Anny Hees</dc:creator>
  <cp:keywords/>
  <dc:description/>
  <cp:lastModifiedBy>Anny Hees</cp:lastModifiedBy>
  <cp:revision/>
  <dcterms:created xsi:type="dcterms:W3CDTF">2019-03-03T22:51:43Z</dcterms:created>
  <dcterms:modified xsi:type="dcterms:W3CDTF">2019-03-13T02:14:12Z</dcterms:modified>
  <cp:category/>
  <cp:contentStatus/>
</cp:coreProperties>
</file>