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<sst xmlns="http://schemas.openxmlformats.org/spreadsheetml/2006/main" count="2902" uniqueCount="1191">
  <si>
    <t xml:space="preserve">University </t>
  </si>
  <si>
    <t>City</t>
  </si>
  <si>
    <t>State</t>
  </si>
  <si>
    <t>Zip Code</t>
  </si>
  <si>
    <t>Type of School</t>
  </si>
  <si>
    <t>Total Enrolment</t>
  </si>
  <si>
    <t>Acceptance</t>
  </si>
  <si>
    <t>Departments</t>
  </si>
  <si>
    <t>Aeronautical Engineering</t>
  </si>
  <si>
    <t>Agricultural and Biological Engineering</t>
  </si>
  <si>
    <t>Biological Engineering</t>
  </si>
  <si>
    <t>Chemical Engineering</t>
  </si>
  <si>
    <t>Civil Engineering</t>
  </si>
  <si>
    <t>Coastal and Oceanographic Engineering</t>
  </si>
  <si>
    <t>Design Engineering</t>
  </si>
  <si>
    <t>Computer Science</t>
  </si>
  <si>
    <t>Computer Engineering</t>
  </si>
  <si>
    <t>Cybersecurity</t>
  </si>
  <si>
    <t>Electrical Engineering</t>
  </si>
  <si>
    <t>Environmental Engineering</t>
  </si>
  <si>
    <t>Software Engineering</t>
  </si>
  <si>
    <t>Information Technology</t>
  </si>
  <si>
    <t>Mechanical Engineering</t>
  </si>
  <si>
    <t>Nuclear Engineering Sciences</t>
  </si>
  <si>
    <t>Materials Science</t>
  </si>
  <si>
    <t>Engineering Management</t>
  </si>
  <si>
    <t>Nanotechnology</t>
  </si>
  <si>
    <t>Manufacturing Systems Engineering</t>
  </si>
  <si>
    <t>Macromolecular Science and Engineering</t>
  </si>
  <si>
    <t>Petroleum Engineering</t>
  </si>
  <si>
    <t>Telecommunications</t>
  </si>
  <si>
    <t>Robotics</t>
  </si>
  <si>
    <t>Supply Chain Management</t>
  </si>
  <si>
    <t>Tuition Fee-M</t>
  </si>
  <si>
    <t xml:space="preserve"> Fall Deadline</t>
  </si>
  <si>
    <t>Spring Deadline</t>
  </si>
  <si>
    <t>App Fee</t>
  </si>
  <si>
    <t>GPA</t>
  </si>
  <si>
    <t xml:space="preserve">TOEFL </t>
  </si>
  <si>
    <t xml:space="preserve">IELTS </t>
  </si>
  <si>
    <t>PTE</t>
  </si>
  <si>
    <t>GRE V</t>
  </si>
  <si>
    <t>GRE Q</t>
  </si>
  <si>
    <t>Email Address</t>
  </si>
  <si>
    <t>Phone</t>
  </si>
  <si>
    <t>Havard University</t>
  </si>
  <si>
    <t>Cambridge</t>
  </si>
  <si>
    <t>Massachusetts</t>
  </si>
  <si>
    <t>*02138</t>
  </si>
  <si>
    <t>Private university</t>
  </si>
  <si>
    <t>Engineering</t>
  </si>
  <si>
    <t>15/12</t>
  </si>
  <si>
    <t xml:space="preserve">admissions@seas.harvard.edu </t>
  </si>
  <si>
    <t>617.495.2833</t>
  </si>
  <si>
    <t>*02139</t>
  </si>
  <si>
    <t xml:space="preserve">Civil Engineering </t>
  </si>
  <si>
    <t>Electrical Engineering and Computer Science</t>
  </si>
  <si>
    <t>Nuclear Science and Engineering</t>
  </si>
  <si>
    <t>Materials Science and Engineering</t>
  </si>
  <si>
    <t xml:space="preserve"> aagradinfo@mit.edu</t>
  </si>
  <si>
    <t>617.253.1981</t>
  </si>
  <si>
    <t>Stanford</t>
  </si>
  <si>
    <t>California</t>
  </si>
  <si>
    <t>Civil and Environmental Engineering</t>
  </si>
  <si>
    <t>Computational and Mathematical Engineering</t>
  </si>
  <si>
    <t>aa-admissions@stanford.edu</t>
  </si>
  <si>
    <t xml:space="preserve"> 
650.725.9825</t>
  </si>
  <si>
    <t>Ithaca</t>
  </si>
  <si>
    <t>New York</t>
  </si>
  <si>
    <t>Private University</t>
  </si>
  <si>
    <t>Chemical Engineering (M.Eng.)</t>
  </si>
  <si>
    <t>31/01</t>
  </si>
  <si>
    <t>607.255.5820</t>
  </si>
  <si>
    <t>Berkeley</t>
  </si>
  <si>
    <t>Public university</t>
  </si>
  <si>
    <t>Electrical Engineering and Computer Sciences</t>
  </si>
  <si>
    <t>Nuclear Engineering</t>
  </si>
  <si>
    <t>Materials Science &amp; Engineering</t>
  </si>
  <si>
    <t>Industrial Engineering &amp; Operations Research</t>
  </si>
  <si>
    <t>admissions@nuc.berkeley.edu</t>
  </si>
  <si>
    <t>510.642.5760</t>
  </si>
  <si>
    <t>Ann Arbor</t>
  </si>
  <si>
    <t>Michigan</t>
  </si>
  <si>
    <t>public university</t>
  </si>
  <si>
    <t>Chemical Engineering (ChE)</t>
  </si>
  <si>
    <t>Computer Science and Engineering (CSE)</t>
  </si>
  <si>
    <t>Nuclear Engineering and Radiological Sciences (NERS)</t>
  </si>
  <si>
    <t>Materials Science and Engineering (MSE)</t>
  </si>
  <si>
    <t>15/01</t>
  </si>
  <si>
    <t>gradservices@umich.edu</t>
  </si>
  <si>
    <t>734.615.8177</t>
  </si>
  <si>
    <t>private</t>
  </si>
  <si>
    <t>Civil Engineering and Engineering Mechanics</t>
  </si>
  <si>
    <t>Earth and Environmental Engineering</t>
  </si>
  <si>
    <t>Materials Science and Engineering Program</t>
  </si>
  <si>
    <t>Industrial Engineering and Operations Research</t>
  </si>
  <si>
    <t>15/02</t>
  </si>
  <si>
    <t>msadmissions@gmail.com</t>
  </si>
  <si>
    <t>Seattle</t>
  </si>
  <si>
    <t>Washington</t>
  </si>
  <si>
    <t>Civil &amp; Environmental Engineering</t>
  </si>
  <si>
    <t>Human Centered Design &amp; Engineering</t>
  </si>
  <si>
    <t>Computer Science &amp; Engineering</t>
  </si>
  <si>
    <t>gradadvising@aa.washington.edu</t>
  </si>
  <si>
    <t>206.685.7250</t>
  </si>
  <si>
    <t>Los Angeles</t>
  </si>
  <si>
    <t>gradadm@cs.ucla.edu</t>
  </si>
  <si>
    <t>310.825.6830</t>
  </si>
  <si>
    <t>Madison</t>
  </si>
  <si>
    <t>Wisconsin</t>
  </si>
  <si>
    <t>publicuniversity</t>
  </si>
  <si>
    <t>Applied Computing &amp; Engineering Data Analytics</t>
  </si>
  <si>
    <t>Electrical Engineering: Power Engineering</t>
  </si>
  <si>
    <t>Mechanical Engineering: Polymer Science</t>
  </si>
  <si>
    <t>onwisconsin@admissions.wisc.edu</t>
  </si>
  <si>
    <t>608.262.3961</t>
  </si>
  <si>
    <t>Philadelphia</t>
  </si>
  <si>
    <t>Pennsylvania</t>
  </si>
  <si>
    <t>Chemical and Biomolecular Engineering</t>
  </si>
  <si>
    <t>Integrated Product Design</t>
  </si>
  <si>
    <t>Computer and Information Science</t>
  </si>
  <si>
    <t>Biotechnology</t>
  </si>
  <si>
    <t>15/11</t>
  </si>
  <si>
    <t>sherry@seas.upenn.edu</t>
  </si>
  <si>
    <t>215.898.4542</t>
  </si>
  <si>
    <t>New Haven</t>
  </si>
  <si>
    <t>Connecticut</t>
  </si>
  <si>
    <t>*06520</t>
  </si>
  <si>
    <t>graduate.admissions@yale.edu</t>
  </si>
  <si>
    <t>203.432.2771</t>
  </si>
  <si>
    <t>Austin</t>
  </si>
  <si>
    <t>Texas</t>
  </si>
  <si>
    <t>Electrical &amp; Computer Engineering</t>
  </si>
  <si>
    <t>intladm@austin.utexas.edu</t>
  </si>
  <si>
    <t>512.475.7391</t>
  </si>
  <si>
    <t>Gainesville</t>
  </si>
  <si>
    <t>Florida</t>
  </si>
  <si>
    <t>Public  university</t>
  </si>
  <si>
    <t>Aerospace Engineering</t>
  </si>
  <si>
    <t>Electrical and Computer Engineering</t>
  </si>
  <si>
    <t>Environmental Engineering Sciences</t>
  </si>
  <si>
    <t>Industrial and Systems Engineering</t>
  </si>
  <si>
    <t>gradschool@ufl.edu</t>
  </si>
  <si>
    <t>352.392.6622</t>
  </si>
  <si>
    <t>San Diego</t>
  </si>
  <si>
    <t>Mechanical and Aerospace Engineering</t>
  </si>
  <si>
    <t>NanoEngineering</t>
  </si>
  <si>
    <t>gradinfo@cs.ucsd.edu</t>
  </si>
  <si>
    <t>858.822.5978</t>
  </si>
  <si>
    <t xml:space="preserve"> Durham</t>
  </si>
  <si>
    <t>North Carolina</t>
  </si>
  <si>
    <t xml:space="preserve"> private university</t>
  </si>
  <si>
    <t>Mechanical Engineering and Materials Science</t>
  </si>
  <si>
    <t>15/10</t>
  </si>
  <si>
    <t>hwansoo.kim@duke.edu</t>
  </si>
  <si>
    <t>919.684.3913</t>
  </si>
  <si>
    <t>East Lansing</t>
  </si>
  <si>
    <t>31/12</t>
  </si>
  <si>
    <t>15/09</t>
  </si>
  <si>
    <t>trinkle4@cse.msu.edu</t>
  </si>
  <si>
    <t>517.355.5113</t>
  </si>
  <si>
    <t>Chicago</t>
  </si>
  <si>
    <t>Illinois</t>
  </si>
  <si>
    <t>60637,</t>
  </si>
  <si>
    <t>private  university</t>
  </si>
  <si>
    <t>jennyadams@uchicago.edu</t>
  </si>
  <si>
    <t>773.834.3388</t>
  </si>
  <si>
    <t>Chapel Hill,</t>
  </si>
  <si>
    <t>27599,</t>
  </si>
  <si>
    <t xml:space="preserve">public  university </t>
  </si>
  <si>
    <t>Environmental Sciences and Engineering</t>
  </si>
  <si>
    <t>13/12</t>
  </si>
  <si>
    <t>gradadmissions@unc.edu</t>
  </si>
  <si>
    <t>919.966.2611</t>
  </si>
  <si>
    <t>Baltimore</t>
  </si>
  <si>
    <t>Maryland</t>
  </si>
  <si>
    <t xml:space="preserve"> private university </t>
  </si>
  <si>
    <t>Chemical &amp; Biomolecular Engineering</t>
  </si>
  <si>
    <t>Bioengineering Innovation &amp; Design</t>
  </si>
  <si>
    <t>Cybersecurity / Security Informatics</t>
  </si>
  <si>
    <t>admissions@cs.jhu.edu.</t>
  </si>
  <si>
    <t>410.516.8174</t>
  </si>
  <si>
    <t>Champaign,</t>
  </si>
  <si>
    <t>public  university</t>
  </si>
  <si>
    <t xml:space="preserve"> Agricultural and Biological Engineering</t>
  </si>
  <si>
    <t>ELECTRICAL AND COMPUTER ENGINEERING</t>
  </si>
  <si>
    <t>MECHANICAL SCIENCE AND ENGINEERING</t>
  </si>
  <si>
    <t>Nuclear, Plasma, and Radiological Engineering</t>
  </si>
  <si>
    <t>MATERIALS SCIENCE AND ENGINEERING</t>
  </si>
  <si>
    <t>Industrial and Enterprise Systems Engineering</t>
  </si>
  <si>
    <t>engr-gpp@illinois.edu</t>
  </si>
  <si>
    <t>217.244.2745</t>
  </si>
  <si>
    <t>Davis</t>
  </si>
  <si>
    <t>35415,</t>
  </si>
  <si>
    <t>devanbu@cs.ucdavis.edu</t>
  </si>
  <si>
    <t>530.752.0650</t>
  </si>
  <si>
    <t>Princeton</t>
  </si>
  <si>
    <t>New Jersey</t>
  </si>
  <si>
    <t xml:space="preserve"> private  university</t>
  </si>
  <si>
    <t>Chemical and Biological Engineering</t>
  </si>
  <si>
    <t>gs@princeton.edu</t>
  </si>
  <si>
    <t>609.258.5494</t>
  </si>
  <si>
    <t>Indiana</t>
  </si>
  <si>
    <t>Lafayette</t>
  </si>
  <si>
    <t>Computer Sciences</t>
  </si>
  <si>
    <t>admissions@purdue.edu</t>
  </si>
  <si>
    <t>765-494-1776</t>
  </si>
  <si>
    <t>Mechanical Engineering, MS</t>
  </si>
  <si>
    <t>gradadmissions@nyu.edu</t>
  </si>
  <si>
    <t>212.992.4723</t>
  </si>
  <si>
    <t>Chemical Engineering &amp; Materials Science</t>
  </si>
  <si>
    <t>gradadm@usc.edu</t>
  </si>
  <si>
    <t>213.740.4488</t>
  </si>
  <si>
    <t>College Park</t>
  </si>
  <si>
    <t>16/12</t>
  </si>
  <si>
    <t>gradschool@umd.edu</t>
  </si>
  <si>
    <t>301.405.3644</t>
  </si>
  <si>
    <t>College Station</t>
  </si>
  <si>
    <t>ddesousa@tamu.edu</t>
  </si>
  <si>
    <t>979.458.3870</t>
  </si>
  <si>
    <t>Arizona</t>
  </si>
  <si>
    <t>Tucson</t>
  </si>
  <si>
    <t>Chemical engineering</t>
  </si>
  <si>
    <t>Civil engineering</t>
  </si>
  <si>
    <t>Computer engineering</t>
  </si>
  <si>
    <t>Electrical engineering</t>
  </si>
  <si>
    <t>Environmental engineering</t>
  </si>
  <si>
    <t>Mechanical engineering</t>
  </si>
  <si>
    <t>UA@engr.arizona.edu</t>
  </si>
  <si>
    <t>520.621.6594</t>
  </si>
  <si>
    <t>Virginia</t>
  </si>
  <si>
    <t>Charlottesville</t>
  </si>
  <si>
    <t>public-private university</t>
  </si>
  <si>
    <t>Systems and Information Engineering</t>
  </si>
  <si>
    <t>gseasadmission @virginia.edu p</t>
  </si>
  <si>
    <t>434.982.2200</t>
  </si>
  <si>
    <t>Pittsburgh</t>
  </si>
  <si>
    <t>applygrad@cs.cmu.edu</t>
  </si>
  <si>
    <t>412.268.3407</t>
  </si>
  <si>
    <t>Pasadena</t>
  </si>
  <si>
    <t>Environmental Science &amp; Engineering</t>
  </si>
  <si>
    <t>gradofc@caltech.edu</t>
  </si>
  <si>
    <t>626.395.6346</t>
  </si>
  <si>
    <t>Ohio</t>
  </si>
  <si>
    <t>Columbus</t>
  </si>
  <si>
    <t>Computer Science and Engineering</t>
  </si>
  <si>
    <t>gpadmissions@osu.edu</t>
  </si>
  <si>
    <t>614.292.9444</t>
  </si>
  <si>
    <t>Brunswick</t>
  </si>
  <si>
    <t>Industrial and Systems</t>
  </si>
  <si>
    <t>RUInternational@admissions.rutgers.edu.</t>
  </si>
  <si>
    <t>848.445.2212</t>
  </si>
  <si>
    <t>Evanston</t>
  </si>
  <si>
    <t>private university</t>
  </si>
  <si>
    <t xml:space="preserve"> Computer Science</t>
  </si>
  <si>
    <t>Environmental engineering and science</t>
  </si>
  <si>
    <t xml:space="preserve">Engineering Management </t>
  </si>
  <si>
    <t>esamgrad@northwestern.edu</t>
  </si>
  <si>
    <t>847.491.5279</t>
  </si>
  <si>
    <t>Industrial Engineering</t>
  </si>
  <si>
    <t>ssoeadm@pitt.edu</t>
  </si>
  <si>
    <t>412.624.4141</t>
  </si>
  <si>
    <t>Tennessee</t>
  </si>
  <si>
    <t>Nashville</t>
  </si>
  <si>
    <t>Interdisciplinary Material Science</t>
  </si>
  <si>
    <t>apply@vanderbilt.edu</t>
  </si>
  <si>
    <t>615.322.0236</t>
  </si>
  <si>
    <t>Missouri</t>
  </si>
  <si>
    <t>St. Louis</t>
  </si>
  <si>
    <t>Cyber Security Management</t>
  </si>
  <si>
    <t>Electrical &amp; Systems Engineering</t>
  </si>
  <si>
    <t>Energy, Environmental &amp; Chemical Engineering</t>
  </si>
  <si>
    <t>Information Systems</t>
  </si>
  <si>
    <t>Nanoscale Science &amp; Engineering</t>
  </si>
  <si>
    <t>admissions@wustl.edu</t>
  </si>
  <si>
    <t>314.935.7974</t>
  </si>
  <si>
    <t>Civil Engineering M.S.</t>
  </si>
  <si>
    <t xml:space="preserve">Environmental Engineering </t>
  </si>
  <si>
    <t>Network Systems</t>
  </si>
  <si>
    <t xml:space="preserve">Materials Science and Engineering </t>
  </si>
  <si>
    <t>Materials and Manufacturing Technology</t>
  </si>
  <si>
    <t>GradAdmissionQuestions@uci.edu</t>
  </si>
  <si>
    <t>949.824.4611</t>
  </si>
  <si>
    <t>Tempe,</t>
  </si>
  <si>
    <t>Solar Energy Engineering &amp; Commercialization</t>
  </si>
  <si>
    <t>31/07</t>
  </si>
  <si>
    <t>grad-ges@asu.edu</t>
  </si>
  <si>
    <t>480.965.6113</t>
  </si>
  <si>
    <t>Georgia</t>
  </si>
  <si>
    <t>Atlanta</t>
  </si>
  <si>
    <t>Computational Science and Engineering</t>
  </si>
  <si>
    <t>Systems Engineering</t>
  </si>
  <si>
    <t>Nuclear and Radiological Engineering</t>
  </si>
  <si>
    <t xml:space="preserve">Industrial Engineering </t>
  </si>
  <si>
    <t xml:space="preserve">Supply Chain Engineering </t>
  </si>
  <si>
    <t>omscs@cc.gatech.edu</t>
  </si>
  <si>
    <t>404.894.2983</t>
  </si>
  <si>
    <t>Colorado</t>
  </si>
  <si>
    <t>Boulder</t>
  </si>
  <si>
    <t>Computer Science (Engineering)</t>
  </si>
  <si>
    <t>Information and Communication Technology for Development</t>
  </si>
  <si>
    <t>bursar@colorado.edu</t>
  </si>
  <si>
    <t>303.492.5381</t>
  </si>
  <si>
    <t>Medford</t>
  </si>
  <si>
    <t>*02155</t>
  </si>
  <si>
    <t>gradadmissions@tufts.edu</t>
  </si>
  <si>
    <t>617.627.3395</t>
  </si>
  <si>
    <t>Boston</t>
  </si>
  <si>
    <t>*02215</t>
  </si>
  <si>
    <t>Manufacturing Engineering</t>
  </si>
  <si>
    <t>Photonics</t>
  </si>
  <si>
    <t>enggrad@bu.edu</t>
  </si>
  <si>
    <t>617.353.9760</t>
  </si>
  <si>
    <t>Utah</t>
  </si>
  <si>
    <t>Salt Lake City</t>
  </si>
  <si>
    <t>info@coe.utah.edu</t>
  </si>
  <si>
    <t>801.581.6911</t>
  </si>
  <si>
    <t>Bloomington</t>
  </si>
  <si>
    <t>Raleigh</t>
  </si>
  <si>
    <t>Mechanical &amp; Aerospace Engineering</t>
  </si>
  <si>
    <t>Industrial &amp; Systems Engineering</t>
  </si>
  <si>
    <t>graduate-school@ncsu.edu</t>
  </si>
  <si>
    <t>919.515.2872</t>
  </si>
  <si>
    <t>Blacksburg</t>
  </si>
  <si>
    <t>Ocean Engineering</t>
  </si>
  <si>
    <t>Computer Science &amp; Applications</t>
  </si>
  <si>
    <t>grads@vt.edu</t>
  </si>
  <si>
    <t>540.231.8636</t>
  </si>
  <si>
    <t>Santa Barbara</t>
  </si>
  <si>
    <t>megrad@engineering.ucsb.edu</t>
  </si>
  <si>
    <t>805.893.3011</t>
  </si>
  <si>
    <t>Iowa City</t>
  </si>
  <si>
    <t>Iowa</t>
  </si>
  <si>
    <t>intlmail@uiowa.edu</t>
  </si>
  <si>
    <t>319.335.1534</t>
  </si>
  <si>
    <t>Ames</t>
  </si>
  <si>
    <t>Energy Systems Engineering</t>
  </si>
  <si>
    <t>Industrial and Manufacturing Systems Engineering</t>
  </si>
  <si>
    <t>grad_adm@cs.iastate.edu</t>
  </si>
  <si>
    <t>515.294.1224</t>
  </si>
  <si>
    <t>Athens</t>
  </si>
  <si>
    <t>15/4</t>
  </si>
  <si>
    <t>deckles@uga.edu</t>
  </si>
  <si>
    <t>706.542.3307</t>
  </si>
  <si>
    <t>Santa Cruz</t>
  </si>
  <si>
    <t>15/3</t>
  </si>
  <si>
    <t>traciemt@ucsc.edu</t>
  </si>
  <si>
    <t>831.459.5737</t>
  </si>
  <si>
    <t>Lexington</t>
  </si>
  <si>
    <t>Kentucky</t>
  </si>
  <si>
    <t xml:space="preserve">Manufacturing Systems Engineering
</t>
  </si>
  <si>
    <t>Mining Engineering</t>
  </si>
  <si>
    <t>15/8</t>
  </si>
  <si>
    <t>rodney.andrews@uky.edu</t>
  </si>
  <si>
    <t>859.257.0200</t>
  </si>
  <si>
    <t>Fort Collins</t>
  </si>
  <si>
    <t>stuart.tobet@colostate.edu</t>
  </si>
  <si>
    <t>970.491.1672</t>
  </si>
  <si>
    <t>Buffalo</t>
  </si>
  <si>
    <t>31/5</t>
  </si>
  <si>
    <t>maegrad@buffalo.edu</t>
  </si>
  <si>
    <t>716.645.2334</t>
  </si>
  <si>
    <t>Providence</t>
  </si>
  <si>
    <t>Rhode Island</t>
  </si>
  <si>
    <t xml:space="preserve">Electrical Sciences and Computer Engineering </t>
  </si>
  <si>
    <t>international@brown.edu</t>
  </si>
  <si>
    <t>401.863.2378</t>
  </si>
  <si>
    <t>Corvallis</t>
  </si>
  <si>
    <t>Oregon</t>
  </si>
  <si>
    <t xml:space="preserve">Materials Science </t>
  </si>
  <si>
    <t>osuadmit@oregonstate.edu</t>
  </si>
  <si>
    <t>541.737.4411</t>
  </si>
  <si>
    <t>Rochester</t>
  </si>
  <si>
    <t>15/1</t>
  </si>
  <si>
    <t>victoria.heberling@rochester.edu</t>
  </si>
  <si>
    <t>585.275.1626</t>
  </si>
  <si>
    <t>Riverside</t>
  </si>
  <si>
    <t xml:space="preserve">public university </t>
  </si>
  <si>
    <t>Environmental Science</t>
  </si>
  <si>
    <t>isaac@cs.ucr.edu</t>
  </si>
  <si>
    <t>951.827.2559</t>
  </si>
  <si>
    <t>Computer Science and Informatics</t>
  </si>
  <si>
    <t>Environmental Sciences</t>
  </si>
  <si>
    <t>grad@gsas.emory.edu</t>
  </si>
  <si>
    <t>404.727.4123</t>
  </si>
  <si>
    <t>Lincoln</t>
  </si>
  <si>
    <t>Nebraska</t>
  </si>
  <si>
    <t>Agricultural and Biological Systems Engineering</t>
  </si>
  <si>
    <t xml:space="preserve">Computer Science and Engineering </t>
  </si>
  <si>
    <t>Mechanical Engineering and Applied Mechanics</t>
  </si>
  <si>
    <t xml:space="preserve">Materials Engineering </t>
  </si>
  <si>
    <t xml:space="preserve">kschindler1@unl.edu </t>
  </si>
  <si>
    <t>402.472.1730</t>
  </si>
  <si>
    <t>Tallahassee</t>
  </si>
  <si>
    <t>Industrial &amp; Manufacturing Engineering</t>
  </si>
  <si>
    <t>smclemore@fsu.edu</t>
  </si>
  <si>
    <t>850.644.9283</t>
  </si>
  <si>
    <t>Amherst</t>
  </si>
  <si>
    <t>*01003</t>
  </si>
  <si>
    <t xml:space="preserve">Engineering Management,Industrial Engineering </t>
  </si>
  <si>
    <t>gradadm@grad.umass.edu</t>
  </si>
  <si>
    <t>413.545.0722</t>
  </si>
  <si>
    <t>Columbia</t>
  </si>
  <si>
    <t>TaylorCS@missouri.edu</t>
  </si>
  <si>
    <t>573.882.6269</t>
  </si>
  <si>
    <t>State College,</t>
  </si>
  <si>
    <t xml:space="preserve"> jheltman@engr.psu.edu</t>
  </si>
  <si>
    <t>814.863.3085</t>
  </si>
  <si>
    <t>Lawrence</t>
  </si>
  <si>
    <t>Kansas</t>
  </si>
  <si>
    <t>30/8</t>
  </si>
  <si>
    <t>mcenroe@ku.edu</t>
  </si>
  <si>
    <t>785.864.2925</t>
  </si>
  <si>
    <t>Tampa</t>
  </si>
  <si>
    <t>cunning@usf.edu</t>
  </si>
  <si>
    <t>813.974.9540</t>
  </si>
  <si>
    <t>Knoxville</t>
  </si>
  <si>
    <t>15/5</t>
  </si>
  <si>
    <t>wtdavis@utk.edu</t>
  </si>
  <si>
    <t>865.974.8890</t>
  </si>
  <si>
    <t>15/7</t>
  </si>
  <si>
    <t>valenta@uic.edu</t>
  </si>
  <si>
    <t>312.996.1452</t>
  </si>
  <si>
    <t>Houston</t>
  </si>
  <si>
    <t>Atorres@rice.edu</t>
  </si>
  <si>
    <t>713.348.2353</t>
  </si>
  <si>
    <t>Pullman,</t>
  </si>
  <si>
    <t>sidra@eecs.wsu.edu</t>
  </si>
  <si>
    <t>509.335.6636</t>
  </si>
  <si>
    <t>Norman,</t>
  </si>
  <si>
    <t>Oklahoma</t>
  </si>
  <si>
    <t xml:space="preserve"> public university</t>
  </si>
  <si>
    <t>Civil Engineering and Environmental Science</t>
  </si>
  <si>
    <t>01/ 09</t>
  </si>
  <si>
    <t>admissions@ou.edu</t>
  </si>
  <si>
    <t>405.325.2151</t>
  </si>
  <si>
    <t>Eugene</t>
  </si>
  <si>
    <t>Computer &amp; Information Science</t>
  </si>
  <si>
    <t>01/ 12</t>
  </si>
  <si>
    <t>gradsch@uoregon.edu</t>
  </si>
  <si>
    <t>541.346.5129</t>
  </si>
  <si>
    <t>Albuquerque</t>
  </si>
  <si>
    <t>New Mexico</t>
  </si>
  <si>
    <t xml:space="preserve">public research </t>
  </si>
  <si>
    <t xml:space="preserve">Nanoscience and Microsystems </t>
  </si>
  <si>
    <t>grad@unm.edu</t>
  </si>
  <si>
    <t>505.277.2711</t>
  </si>
  <si>
    <t>Hanover</t>
  </si>
  <si>
    <t>New Hampshire</t>
  </si>
  <si>
    <t>*03755</t>
  </si>
  <si>
    <t>Computer</t>
  </si>
  <si>
    <t>Electrical</t>
  </si>
  <si>
    <t>Environmental</t>
  </si>
  <si>
    <t>Mechanical</t>
  </si>
  <si>
    <t>engineering.admissions@dartmouth.edu</t>
  </si>
  <si>
    <t>603.646.2606</t>
  </si>
  <si>
    <t>Notre Dame</t>
  </si>
  <si>
    <t>Catholic university</t>
  </si>
  <si>
    <t>Civil and Environmental Engineering and Earth Sciences</t>
  </si>
  <si>
    <t xml:space="preserve">Computer Science </t>
  </si>
  <si>
    <t>gradapp@nd.edu</t>
  </si>
  <si>
    <t>574.631.7706</t>
  </si>
  <si>
    <t>South Carolina</t>
  </si>
  <si>
    <t xml:space="preserve">Electrical Engineering </t>
  </si>
  <si>
    <t xml:space="preserve">Mechanical Engineering </t>
  </si>
  <si>
    <t xml:space="preserve">Nuclear Engineering </t>
  </si>
  <si>
    <t>gradapp@mailbox.sc.edu</t>
  </si>
  <si>
    <t>803.777.4243</t>
  </si>
  <si>
    <t>Fairfax</t>
  </si>
  <si>
    <t xml:space="preserve"> Virginia</t>
  </si>
  <si>
    <t>admissions@gmu.edu</t>
  </si>
  <si>
    <t>703.993.2400</t>
  </si>
  <si>
    <t>Coral Gables</t>
  </si>
  <si>
    <t>Environmental Health and Safety Program</t>
  </si>
  <si>
    <t>15/ 10</t>
  </si>
  <si>
    <t>graduateschool@miami.edu</t>
  </si>
  <si>
    <t>305.284.4154</t>
  </si>
  <si>
    <t>D.C</t>
  </si>
  <si>
    <t>gradmail@georgetown.edu</t>
  </si>
  <si>
    <t>202.687.5974</t>
  </si>
  <si>
    <t>Storrs</t>
  </si>
  <si>
    <t>Water Resources &amp; Environmental</t>
  </si>
  <si>
    <t>gradschool@uconn.edu</t>
  </si>
  <si>
    <t>860.486.3617</t>
  </si>
  <si>
    <t>Newark</t>
  </si>
  <si>
    <t>Delaware</t>
  </si>
  <si>
    <t>research university</t>
  </si>
  <si>
    <t xml:space="preserve">Ocean Engineering </t>
  </si>
  <si>
    <t xml:space="preserve">Electrical &amp; Computer Engineering </t>
  </si>
  <si>
    <t>15/2</t>
  </si>
  <si>
    <t>15/8 , 15/10</t>
  </si>
  <si>
    <t>Alumnet@udel.edu</t>
  </si>
  <si>
    <t>302.831.2341</t>
  </si>
  <si>
    <t>Computer &amp; Systems Engineering</t>
  </si>
  <si>
    <t>Materials Engineering</t>
  </si>
  <si>
    <t>admissions@uh.edu</t>
  </si>
  <si>
    <t>713.743.1010</t>
  </si>
  <si>
    <t>Foggy Bottom</t>
  </si>
  <si>
    <t>Washington, D.C</t>
  </si>
  <si>
    <t>engineering@gwu.edu</t>
  </si>
  <si>
    <t>202.994.1000</t>
  </si>
  <si>
    <t>Cincinnati</t>
  </si>
  <si>
    <t xml:space="preserve">public </t>
  </si>
  <si>
    <t>grad.info@uc.edu</t>
  </si>
  <si>
    <t>513.556.4335</t>
  </si>
  <si>
    <t>Provo</t>
  </si>
  <si>
    <t>gradstudies@byu.edu</t>
  </si>
  <si>
    <t>801.422.4091</t>
  </si>
  <si>
    <t>ELECTRICAL &amp; COMPUTER ENGINEERING</t>
  </si>
  <si>
    <t>MECHANICAL ENGINEERING</t>
  </si>
  <si>
    <t>ENGINEERING MANAGEMENT</t>
  </si>
  <si>
    <t>gradengr@temple.edu</t>
  </si>
  <si>
    <t>215.204.7800</t>
  </si>
  <si>
    <t xml:space="preserve"> Baton Rouge</t>
  </si>
  <si>
    <t xml:space="preserve"> Louisiana</t>
  </si>
  <si>
    <t>Biological &amp; Agricultural Engineering</t>
  </si>
  <si>
    <t>Civil  Engineering</t>
  </si>
  <si>
    <t>01/ 01</t>
  </si>
  <si>
    <t>gradadm@lsu.edu</t>
  </si>
  <si>
    <t>225.578.6219</t>
  </si>
  <si>
    <t>Cleveland</t>
  </si>
  <si>
    <t xml:space="preserve"> Engineering and Management</t>
  </si>
  <si>
    <t>01/ 02</t>
  </si>
  <si>
    <t>01/ 10</t>
  </si>
  <si>
    <t>casemed-admissions@case.edu</t>
  </si>
  <si>
    <t>216.368.4580</t>
  </si>
  <si>
    <t>Indianapolis</t>
  </si>
  <si>
    <t>oia@iupui.edu</t>
  </si>
  <si>
    <t>317.274.4591</t>
  </si>
  <si>
    <t>Denton</t>
  </si>
  <si>
    <t>public institution</t>
  </si>
  <si>
    <t xml:space="preserve">Computer Engineering </t>
  </si>
  <si>
    <t>15/ 09</t>
  </si>
  <si>
    <t>international@unt.edu</t>
  </si>
  <si>
    <t>940.565.2922</t>
  </si>
  <si>
    <t>Syracuse</t>
  </si>
  <si>
    <t xml:space="preserve"> 15/ 10</t>
  </si>
  <si>
    <t>orange@syr.edu</t>
  </si>
  <si>
    <t>315.443.3611</t>
  </si>
  <si>
    <t>Wayne State</t>
  </si>
  <si>
    <t xml:space="preserve">Public university </t>
  </si>
  <si>
    <t>01 / 01</t>
  </si>
  <si>
    <t xml:space="preserve">escope@wayne.edu </t>
  </si>
  <si>
    <t>313.577.0409</t>
  </si>
  <si>
    <t>Birmingham</t>
  </si>
  <si>
    <t>Alabama</t>
  </si>
  <si>
    <t>sawatts@uab.edu</t>
  </si>
  <si>
    <t>205.934.2045</t>
  </si>
  <si>
    <t xml:space="preserve"> Logan</t>
  </si>
  <si>
    <t>graduateschool@usu.edu</t>
  </si>
  <si>
    <t>435.797.8340</t>
  </si>
  <si>
    <t>Richmond</t>
  </si>
  <si>
    <t>01/ 07</t>
  </si>
  <si>
    <t xml:space="preserve"> 01/ 11</t>
  </si>
  <si>
    <t>gdhillon@vcu.edu</t>
  </si>
  <si>
    <t>804.828.1737</t>
  </si>
  <si>
    <t xml:space="preserve"> Burlington</t>
  </si>
  <si>
    <t>Vermont</t>
  </si>
  <si>
    <t>txia@uvm.edu ,</t>
  </si>
  <si>
    <t>802.656.3331</t>
  </si>
  <si>
    <t>Orlando</t>
  </si>
  <si>
    <t>Engineering Management, Industrial Engineering</t>
  </si>
  <si>
    <t>gradadmissions@ucf.edu</t>
  </si>
  <si>
    <t>407.823.2766</t>
  </si>
  <si>
    <t>Mechanical Engineering and Mechanics</t>
  </si>
  <si>
    <t>13/06</t>
  </si>
  <si>
    <t>enroll@drexel.edu</t>
  </si>
  <si>
    <t>215.895.6700</t>
  </si>
  <si>
    <t>Manhattan</t>
  </si>
  <si>
    <t>Public</t>
  </si>
  <si>
    <t>Electrical And Computer  Engineering</t>
  </si>
  <si>
    <t>grad@k-state.edu</t>
  </si>
  <si>
    <t>785.532.6191</t>
  </si>
  <si>
    <t>Troy</t>
  </si>
  <si>
    <t>Newyork</t>
  </si>
  <si>
    <t>Private</t>
  </si>
  <si>
    <t xml:space="preserve">Aeronautical Engineering </t>
  </si>
  <si>
    <t xml:space="preserve">Computer &amp; System Engineering </t>
  </si>
  <si>
    <t>Industrial &amp; Management Engineering</t>
  </si>
  <si>
    <t>15/08</t>
  </si>
  <si>
    <t>gradadmissions@rpi.edu</t>
  </si>
  <si>
    <t>518.276.6216</t>
  </si>
  <si>
    <t>Tuscaloosa</t>
  </si>
  <si>
    <t xml:space="preserve">Chemical and Biological Engineering </t>
  </si>
  <si>
    <t xml:space="preserve">Electrical and Computer Engineering </t>
  </si>
  <si>
    <t xml:space="preserve">Metallurgical Engineering </t>
  </si>
  <si>
    <t>28/02</t>
  </si>
  <si>
    <t>30/06</t>
  </si>
  <si>
    <t>gradschool@ua.edu</t>
  </si>
  <si>
    <t>205.348.5921</t>
  </si>
  <si>
    <t>Clemson</t>
  </si>
  <si>
    <t xml:space="preserve">Engineering </t>
  </si>
  <si>
    <t xml:space="preserve">Automotive Engineering, Mechanical Engineering </t>
  </si>
  <si>
    <t>grdapp@clemson.edu</t>
  </si>
  <si>
    <t>864.656.3195</t>
  </si>
  <si>
    <t>Stillwater</t>
  </si>
  <si>
    <t>Civil &amp; Environmental Engineering , Environmental Engineering</t>
  </si>
  <si>
    <t xml:space="preserve">​Industrial Engineering and Management </t>
  </si>
  <si>
    <t>Petroleum  Engineering</t>
  </si>
  <si>
    <t>gradi@okstate.edu</t>
  </si>
  <si>
    <t>405-744-6368</t>
  </si>
  <si>
    <t>Stony Brook</t>
  </si>
  <si>
    <t>Graduate.School@sunysb.edu</t>
  </si>
  <si>
    <t>631-632-4723</t>
  </si>
  <si>
    <t>Bioengineering,</t>
  </si>
  <si>
    <t xml:space="preserve">Civil Engineering 
</t>
  </si>
  <si>
    <t>intladmission@sdsu.edu</t>
  </si>
  <si>
    <t>619.594.1847</t>
  </si>
  <si>
    <t>Miami</t>
  </si>
  <si>
    <t>Civil Engineering, Construction Management</t>
  </si>
  <si>
    <t>Material Science &amp; Engineering</t>
  </si>
  <si>
    <t>grad_eng@fiu.edu</t>
  </si>
  <si>
    <t>305.348.1890</t>
  </si>
  <si>
    <t>Milwaukee</t>
  </si>
  <si>
    <t>gradschool@uwm.edu</t>
  </si>
  <si>
    <t>414.229.4374</t>
  </si>
  <si>
    <t>Morgantown</t>
  </si>
  <si>
    <t>West Virginia</t>
  </si>
  <si>
    <t>Engineering and Mineral Resources</t>
  </si>
  <si>
    <t>Aerospace Engineering MS</t>
  </si>
  <si>
    <t>Chemical Engineering MS</t>
  </si>
  <si>
    <t>Material Science and Engineering</t>
  </si>
  <si>
    <t>Industrial Hygiene, Industrial Engineering (MS)</t>
  </si>
  <si>
    <t>Petroleum and Natural Gas Engineering</t>
  </si>
  <si>
    <t xml:space="preserve">GraduateAdmissions@mail.wvu.edu </t>
  </si>
  <si>
    <t>304.293.5980</t>
  </si>
  <si>
    <t>Business</t>
  </si>
  <si>
    <t>15/03</t>
  </si>
  <si>
    <t>grad@gsu.edu</t>
  </si>
  <si>
    <t>404.413.2694</t>
  </si>
  <si>
    <t>Chestnut Hill</t>
  </si>
  <si>
    <t>*02467</t>
  </si>
  <si>
    <t>Auburn</t>
  </si>
  <si>
    <t>Electrical and Computer Engineering MS, Master of Electrical Engineering</t>
  </si>
  <si>
    <t>Industrial and Systems Engineering, MS, MISE</t>
  </si>
  <si>
    <t>gradadm@auburn.edu</t>
  </si>
  <si>
    <t>334.844.4700</t>
  </si>
  <si>
    <t>Lubbock</t>
  </si>
  <si>
    <t>Civil Engineering,Environmental Engineering</t>
  </si>
  <si>
    <t>Industrial Engineering, System And Engineering Management</t>
  </si>
  <si>
    <t>15/06</t>
  </si>
  <si>
    <t>graduate.admissions@ttu.edu</t>
  </si>
  <si>
    <t>806.742.2787</t>
  </si>
  <si>
    <t>Durham</t>
  </si>
  <si>
    <t>*03824</t>
  </si>
  <si>
    <t>Electrical and Computer Engineering, Electrical Engineering</t>
  </si>
  <si>
    <t>grad.school@unh.edu</t>
  </si>
  <si>
    <t>603.862.3000</t>
  </si>
  <si>
    <t>Louisville</t>
  </si>
  <si>
    <t>Bioengineering</t>
  </si>
  <si>
    <t xml:space="preserve">Chemical Engineering  </t>
  </si>
  <si>
    <t xml:space="preserve">Civil Engineering  </t>
  </si>
  <si>
    <t xml:space="preserve">Mechanical Engineering   </t>
  </si>
  <si>
    <t xml:space="preserve">Industrial Engineering  </t>
  </si>
  <si>
    <t>tom.brammer@louisville.edu</t>
  </si>
  <si>
    <t>502.852.4672</t>
  </si>
  <si>
    <t>Richardson</t>
  </si>
  <si>
    <t>Biomedical Engineering</t>
  </si>
  <si>
    <t xml:space="preserve">Systems Engineering and Management </t>
  </si>
  <si>
    <t>interest@utdallas.edu</t>
  </si>
  <si>
    <t>972.883.2270</t>
  </si>
  <si>
    <t>Engineering and Information Technology</t>
  </si>
  <si>
    <t xml:space="preserve">Chemical and Biochemical Engineering </t>
  </si>
  <si>
    <t>Engineering Management, Systems Engineering (M.S.)</t>
  </si>
  <si>
    <t xml:space="preserve">Information Systems </t>
  </si>
  <si>
    <t>GradSchool@umbc.edu</t>
  </si>
  <si>
    <t>410.455.2537</t>
  </si>
  <si>
    <t>Portland</t>
  </si>
  <si>
    <t>Winston-Salem</t>
  </si>
  <si>
    <t>Aerospace &amp; Mechanical Engineering</t>
  </si>
  <si>
    <t>30/11</t>
  </si>
  <si>
    <t>parksgraduateprograms@slu.edu .</t>
  </si>
  <si>
    <t>314.977.8306</t>
  </si>
  <si>
    <t>New Orleans</t>
  </si>
  <si>
    <t>Louisiana</t>
  </si>
  <si>
    <t>Science &amp; Engineering</t>
  </si>
  <si>
    <t>Cell and Molecular Biology</t>
  </si>
  <si>
    <t>ogps@tulane.edu</t>
  </si>
  <si>
    <t>504.247.1213</t>
  </si>
  <si>
    <t>Material Science</t>
  </si>
  <si>
    <t>Global Supply Chain Management</t>
  </si>
  <si>
    <t>info@cecs.pdx.edu</t>
  </si>
  <si>
    <t>503.725.4631</t>
  </si>
  <si>
    <t>Houghton</t>
  </si>
  <si>
    <t>Engineering Mechanics,Mechanical Engineering</t>
  </si>
  <si>
    <t>jacque@mtu.edu</t>
  </si>
  <si>
    <t>906.487.1434</t>
  </si>
  <si>
    <t>*02115</t>
  </si>
  <si>
    <t>Computer Systems Engineering</t>
  </si>
  <si>
    <t>15/04</t>
  </si>
  <si>
    <t>j.hengel@neu.edu</t>
  </si>
  <si>
    <t>617.373.2711</t>
  </si>
  <si>
    <t>Albany</t>
  </si>
  <si>
    <t>15/07</t>
  </si>
  <si>
    <t>graduate@albany.edu</t>
  </si>
  <si>
    <t>518.442.3980</t>
  </si>
  <si>
    <t>DeKalb</t>
  </si>
  <si>
    <t xml:space="preserve"> Industrial &amp; Systems Engineering</t>
  </si>
  <si>
    <t>gradsch@niu.edu</t>
  </si>
  <si>
    <t>815.753.0395</t>
  </si>
  <si>
    <t>Kansas City</t>
  </si>
  <si>
    <t>Electical Engineering</t>
  </si>
  <si>
    <t>isao@umkc.edu</t>
  </si>
  <si>
    <t>816.235.1113</t>
  </si>
  <si>
    <t>Oxford</t>
  </si>
  <si>
    <t>Mississippi</t>
  </si>
  <si>
    <t xml:space="preserve">Aeroacoustics </t>
  </si>
  <si>
    <t xml:space="preserve">Computer and Information Science </t>
  </si>
  <si>
    <t>mechanical Engineering</t>
  </si>
  <si>
    <t xml:space="preserve">Material Science and Engineering </t>
  </si>
  <si>
    <t>gschool@olemiss.edu</t>
  </si>
  <si>
    <t>662.915.7474</t>
  </si>
  <si>
    <t>Fairbanks</t>
  </si>
  <si>
    <t>Alaska</t>
  </si>
  <si>
    <t>admissions@uaf.edu</t>
  </si>
  <si>
    <t>907.474.7500</t>
  </si>
  <si>
    <t>Bozeman</t>
  </si>
  <si>
    <t>Montana</t>
  </si>
  <si>
    <t>Agricultural Education</t>
  </si>
  <si>
    <t xml:space="preserve"> Bioengineering</t>
  </si>
  <si>
    <t xml:space="preserve"> Environmental Engineering*</t>
  </si>
  <si>
    <t>engrinfo@coe.montana.edu</t>
  </si>
  <si>
    <t>406.994.2272</t>
  </si>
  <si>
    <t>Las Cruces</t>
  </si>
  <si>
    <t>admissions@nmsu.edu</t>
  </si>
  <si>
    <t>575-646-3121</t>
  </si>
  <si>
    <t>Williamsburg</t>
  </si>
  <si>
    <t>Pivate</t>
  </si>
  <si>
    <t xml:space="preserve">Industrial &amp; Systems Engineering , Engineering Management </t>
  </si>
  <si>
    <t>gradinfo@rit.edu</t>
  </si>
  <si>
    <t>866.260.3950</t>
  </si>
  <si>
    <t>Flagstaff</t>
  </si>
  <si>
    <t xml:space="preserve"> Electrical Engineering</t>
  </si>
  <si>
    <t>Graduate@nau.edu</t>
  </si>
  <si>
    <t>928.523.4348</t>
  </si>
  <si>
    <t>Reno</t>
  </si>
  <si>
    <t>Nevada</t>
  </si>
  <si>
    <t>gradadmissions@unr.edu.</t>
  </si>
  <si>
    <t>775.784.6869</t>
  </si>
  <si>
    <t>Arlington</t>
  </si>
  <si>
    <t xml:space="preserve"> Civil Engineering&amp; Construction Management</t>
  </si>
  <si>
    <t>Engineering Management,Industrial Engineering</t>
  </si>
  <si>
    <t>graduate@nau.edu</t>
  </si>
  <si>
    <t>817.272.5164</t>
  </si>
  <si>
    <t>Mississippi State University</t>
  </si>
  <si>
    <t xml:space="preserve">Agriculture  </t>
  </si>
  <si>
    <t xml:space="preserve">Biological Engineering </t>
  </si>
  <si>
    <t xml:space="preserve">Chemical Engineering </t>
  </si>
  <si>
    <t>01/ 05</t>
  </si>
  <si>
    <t>gradapps@grad.msstate.edu</t>
  </si>
  <si>
    <t xml:space="preserve">662.325.7400
</t>
  </si>
  <si>
    <t>Kent</t>
  </si>
  <si>
    <t>Public Research</t>
  </si>
  <si>
    <t>Aeronautics</t>
  </si>
  <si>
    <t>Construction Management</t>
  </si>
  <si>
    <t>Computer Engineering Technology</t>
  </si>
  <si>
    <t>Mechinacal Engineering</t>
  </si>
  <si>
    <t>Engineering and Technology Management</t>
  </si>
  <si>
    <t>Digital Sciences</t>
  </si>
  <si>
    <t>15/ 08</t>
  </si>
  <si>
    <t>info@kent.edu</t>
  </si>
  <si>
    <t>330.672.3000</t>
  </si>
  <si>
    <t>Fayetteville</t>
  </si>
  <si>
    <t>Arkansas</t>
  </si>
  <si>
    <t>Biological And Agricultural Engineering</t>
  </si>
  <si>
    <t>gsb@walton.uark.edu</t>
  </si>
  <si>
    <t>479.575.2851</t>
  </si>
  <si>
    <t>Laramie</t>
  </si>
  <si>
    <t>Wyoming</t>
  </si>
  <si>
    <t>Atmospheric Science</t>
  </si>
  <si>
    <t>Civil and Architectural Engineering</t>
  </si>
  <si>
    <t>admissions@uwyo.edu</t>
  </si>
  <si>
    <t>307.766.5160</t>
  </si>
  <si>
    <t>Waco</t>
  </si>
  <si>
    <t>GraduateAdmissions@baylor.edu</t>
  </si>
  <si>
    <t>254.710.1461</t>
  </si>
  <si>
    <t>Bronzeville</t>
  </si>
  <si>
    <t>Biomedical Engineering &amp;Biological Engineering</t>
  </si>
  <si>
    <t>grad.admission@iit.edu</t>
  </si>
  <si>
    <t>312.567.3020</t>
  </si>
  <si>
    <t>Las Vegas</t>
  </si>
  <si>
    <t>Civil Engineering and Environmental Engineering, Construction Management</t>
  </si>
  <si>
    <t>Materials and Nuclear Engineering</t>
  </si>
  <si>
    <t>gradcollege@unlv.edu</t>
  </si>
  <si>
    <t>702.895.3320</t>
  </si>
  <si>
    <t>Waltham</t>
  </si>
  <si>
    <t>*02453</t>
  </si>
  <si>
    <t>globaladmissions@brandeis.edu</t>
  </si>
  <si>
    <t>781.736.2252</t>
  </si>
  <si>
    <t>Kingston</t>
  </si>
  <si>
    <t>*02881</t>
  </si>
  <si>
    <t>chemical engineering</t>
  </si>
  <si>
    <t>ocean engineering</t>
  </si>
  <si>
    <t>Management Information Systems</t>
  </si>
  <si>
    <t>urigrad@etal.uri.edu</t>
  </si>
  <si>
    <t>401.874.2872</t>
  </si>
  <si>
    <t>Baylor College of Medicine</t>
  </si>
  <si>
    <t>Houston,</t>
  </si>
  <si>
    <t>Private school</t>
  </si>
  <si>
    <t>54%%</t>
  </si>
  <si>
    <t>medical school</t>
  </si>
  <si>
    <t>University of Idaho</t>
  </si>
  <si>
    <t>Mascow</t>
  </si>
  <si>
    <t>Idaho</t>
  </si>
  <si>
    <t>Chemical &amp; Materials Engineering</t>
  </si>
  <si>
    <t>13/05</t>
  </si>
  <si>
    <t>graduateadmissions@uidaho.edu</t>
  </si>
  <si>
    <t>208.885.4001</t>
  </si>
  <si>
    <t>San Antonio</t>
  </si>
  <si>
    <t xml:space="preserve">Information Technology </t>
  </si>
  <si>
    <t>GraduateAdmissions@utsa.edu</t>
  </si>
  <si>
    <t>210.458.4331</t>
  </si>
  <si>
    <t>Bethlehem,</t>
  </si>
  <si>
    <t>Pennsylvania,</t>
  </si>
  <si>
    <t>admissions@lehigh.edu</t>
  </si>
  <si>
    <t>610.758.3650</t>
  </si>
  <si>
    <t>Carbondale</t>
  </si>
  <si>
    <t>BIOMEDICAL ENGINEERING</t>
  </si>
  <si>
    <t>CIVIL AND ENVIRONMENTAL ENGINEERING</t>
  </si>
  <si>
    <t>gradschl@siu.edu</t>
  </si>
  <si>
    <t>618.536.7791</t>
  </si>
  <si>
    <t>Charlotte</t>
  </si>
  <si>
    <t>North Carolina,</t>
  </si>
  <si>
    <t>public</t>
  </si>
  <si>
    <t>gradadm@uncc.edu</t>
  </si>
  <si>
    <t>704.687.8622</t>
  </si>
  <si>
    <t>Dallas</t>
  </si>
  <si>
    <t>Engineering Management, Information, and Systems</t>
  </si>
  <si>
    <t>01 / 05</t>
  </si>
  <si>
    <t>01 /09</t>
  </si>
  <si>
    <t>ugadmission@smu.edu</t>
  </si>
  <si>
    <t>214.768.2058</t>
  </si>
  <si>
    <t xml:space="preserve">Milwaukee, </t>
  </si>
  <si>
    <t>Wisconsin ,US</t>
  </si>
  <si>
    <t>Greenville</t>
  </si>
  <si>
    <t>Public university,</t>
  </si>
  <si>
    <t>Computer Science,</t>
  </si>
  <si>
    <t>20/12</t>
  </si>
  <si>
    <t>Charleston</t>
  </si>
  <si>
    <t>29425,</t>
  </si>
  <si>
    <t xml:space="preserve">shelley.streeter@uscmed.sc.edu </t>
  </si>
  <si>
    <t>803.216.3625</t>
  </si>
  <si>
    <t>Norfolk,</t>
  </si>
  <si>
    <t>Virginia,</t>
  </si>
  <si>
    <t xml:space="preserve">Aerospace Engineering </t>
  </si>
  <si>
    <t xml:space="preserve">Computer Information Systems </t>
  </si>
  <si>
    <t>15//04</t>
  </si>
  <si>
    <t>srisch@odu.edu</t>
  </si>
  <si>
    <t>757.683.3701</t>
  </si>
  <si>
    <t>San Francisco</t>
  </si>
  <si>
    <t>94132,</t>
  </si>
  <si>
    <t>Computer science and technology</t>
  </si>
  <si>
    <t>gradstdy@sfsu.edu</t>
  </si>
  <si>
    <t>415.338.2234</t>
  </si>
  <si>
    <t>Omaha</t>
  </si>
  <si>
    <t>Nebraska,</t>
  </si>
  <si>
    <t>68102,</t>
  </si>
  <si>
    <t>8,236[</t>
  </si>
  <si>
    <t>01/ 08</t>
  </si>
  <si>
    <t>01/ 04</t>
  </si>
  <si>
    <t>MackenzieStick@creighton.edu</t>
  </si>
  <si>
    <t>402.280.2662</t>
  </si>
  <si>
    <t>Binghamton</t>
  </si>
  <si>
    <t>Systems Science &amp; Industrial Engineering</t>
  </si>
  <si>
    <t>gradadmission@binghamton.edu</t>
  </si>
  <si>
    <t>607.777.2702</t>
  </si>
  <si>
    <t>Honolulu</t>
  </si>
  <si>
    <t>Hawaii</t>
  </si>
  <si>
    <t>Public flagship</t>
  </si>
  <si>
    <t>Molecular Biosciences and Bioengineering</t>
  </si>
  <si>
    <t>graduate.education@hawaii.edu</t>
  </si>
  <si>
    <t>808.956.8544</t>
  </si>
  <si>
    <t>Fargo</t>
  </si>
  <si>
    <t>North Dakota</t>
  </si>
  <si>
    <t>Agricultural &amp; Biosystems Engineering</t>
  </si>
  <si>
    <t>01/ 11</t>
  </si>
  <si>
    <t>ndsu.grad.school@ndsu.edu</t>
  </si>
  <si>
    <t>701.231.9653</t>
  </si>
  <si>
    <t>District of Columbia</t>
  </si>
  <si>
    <t xml:space="preserve">Environmental Science </t>
  </si>
  <si>
    <t>02/ 08</t>
  </si>
  <si>
    <t>$55,</t>
  </si>
  <si>
    <t>gradcomm@american.edu</t>
  </si>
  <si>
    <t>202.885.2040</t>
  </si>
  <si>
    <t xml:space="preserve">Environmental Studies </t>
  </si>
  <si>
    <t>_</t>
  </si>
  <si>
    <t>gradrecruit@osu.edu.</t>
  </si>
  <si>
    <t>614.292.3980</t>
  </si>
  <si>
    <t>Denver</t>
  </si>
  <si>
    <t xml:space="preserve"> Cybersecurity</t>
  </si>
  <si>
    <t>Mechatronics Systems Engineering</t>
  </si>
  <si>
    <t>15 /05</t>
  </si>
  <si>
    <t>ritchieschool@du.edu</t>
  </si>
  <si>
    <t>303.556.2400</t>
  </si>
  <si>
    <t>New York City,</t>
  </si>
  <si>
    <t>New York,</t>
  </si>
  <si>
    <t>01 /06</t>
  </si>
  <si>
    <t>15 /10</t>
  </si>
  <si>
    <t>fuga@fordham.edu</t>
  </si>
  <si>
    <t>718.817.1000</t>
  </si>
  <si>
    <t>San Jose</t>
  </si>
  <si>
    <t>Environmental Studies</t>
  </si>
  <si>
    <t>Engineering Management, Industrial and Systems Engineering</t>
  </si>
  <si>
    <t>01 / 08</t>
  </si>
  <si>
    <t>admissions@sjsu.edu</t>
  </si>
  <si>
    <t>408.924.4900</t>
  </si>
  <si>
    <t>Missoula,</t>
  </si>
  <si>
    <t>Montana,</t>
  </si>
  <si>
    <t>Biological Sciences</t>
  </si>
  <si>
    <t>Chemistry and Biochemistry</t>
  </si>
  <si>
    <t>gradschl@mso.umt.edu</t>
  </si>
  <si>
    <t>406.243.6266</t>
  </si>
  <si>
    <t>Newark,</t>
  </si>
  <si>
    <t>*07102</t>
  </si>
  <si>
    <t>chemicalEngineering</t>
  </si>
  <si>
    <t xml:space="preserve"> Civil Engineering</t>
  </si>
  <si>
    <t>Engineering Management Industrial Engineering</t>
  </si>
  <si>
    <t>‎$29,288</t>
  </si>
  <si>
    <t>admissions@njit.edu</t>
  </si>
  <si>
    <t>973.596.3300</t>
  </si>
  <si>
    <t>Akron</t>
  </si>
  <si>
    <t>01/ 06</t>
  </si>
  <si>
    <t>gradsch@uakron.edu</t>
  </si>
  <si>
    <t>330.972.7686</t>
  </si>
  <si>
    <t>Greensboro</t>
  </si>
  <si>
    <t>27412,</t>
  </si>
  <si>
    <t>Science</t>
  </si>
  <si>
    <t>Information Technology and Management</t>
  </si>
  <si>
    <t>admissions@uncg.edu</t>
  </si>
  <si>
    <t>336.334.5243</t>
  </si>
  <si>
    <t>Boca Raton</t>
  </si>
  <si>
    <t>33431,</t>
  </si>
  <si>
    <t>graduatecollege@fau.edu</t>
  </si>
  <si>
    <t>954.236.1012</t>
  </si>
  <si>
    <t>Bowling Green,</t>
  </si>
  <si>
    <t>Ohio,</t>
  </si>
  <si>
    <t>Electronics and Computer Engineering Technology</t>
  </si>
  <si>
    <t>Technology Management</t>
  </si>
  <si>
    <t>18/ 09</t>
  </si>
  <si>
    <t>26/ 01</t>
  </si>
  <si>
    <t>gradinfo@bgsu.edu</t>
  </si>
  <si>
    <t>419.372.2478</t>
  </si>
  <si>
    <t>El Paso</t>
  </si>
  <si>
    <t xml:space="preserve">Systems Engineering &amp; Software Engineering  </t>
  </si>
  <si>
    <t xml:space="preserve">Information Technology  </t>
  </si>
  <si>
    <t>Metallurgical and Materials Engineering</t>
  </si>
  <si>
    <t>01/ 03</t>
  </si>
  <si>
    <t>gradschool@utep.edu</t>
  </si>
  <si>
    <t>915.747.5788</t>
  </si>
  <si>
    <t>Los Angeles,</t>
  </si>
  <si>
    <t>California,</t>
  </si>
  <si>
    <t xml:space="preserve">Public </t>
  </si>
  <si>
    <t>Electrical Engineering, M.S.</t>
  </si>
  <si>
    <t>Environmental and Occupational Health, M.S.</t>
  </si>
  <si>
    <t>Software Engineering, M.S.</t>
  </si>
  <si>
    <t>Mechanical Engineering, M.S.</t>
  </si>
  <si>
    <t>Materials Engineering, M.S.</t>
  </si>
  <si>
    <t>Engineering Management, M.S.</t>
  </si>
  <si>
    <t>keji.chen@csun.edu</t>
  </si>
  <si>
    <t>818.677.2425</t>
  </si>
  <si>
    <t>Environmental Science, MS</t>
  </si>
  <si>
    <t>miguel.alvarez@umb.edu</t>
  </si>
  <si>
    <t>617.287.6079</t>
  </si>
  <si>
    <t>Jackson,</t>
  </si>
  <si>
    <t>Tennessee,</t>
  </si>
  <si>
    <t>38111,</t>
  </si>
  <si>
    <t>15/ 12</t>
  </si>
  <si>
    <t>graduateadmissions@memphis.edu</t>
  </si>
  <si>
    <t>731.425.1964</t>
  </si>
  <si>
    <t>Toledo</t>
  </si>
  <si>
    <t>Rolling</t>
  </si>
  <si>
    <t>graduation@utoledo.edu</t>
  </si>
  <si>
    <t>419.383.3600</t>
  </si>
  <si>
    <t>Grand Forks</t>
  </si>
  <si>
    <t>North Dakota,</t>
  </si>
  <si>
    <t>Chemical engineering,</t>
  </si>
  <si>
    <t>Civil engineering,</t>
  </si>
  <si>
    <t>Geological Engineering</t>
  </si>
  <si>
    <t>Electrical engineering,</t>
  </si>
  <si>
    <t>Mechanical engineering.</t>
  </si>
  <si>
    <t>Sustainable Energy Engineering</t>
  </si>
  <si>
    <t xml:space="preserve">gradschool@UND.edu </t>
  </si>
  <si>
    <t>701.777.3911</t>
  </si>
  <si>
    <t>Kalamazoo,</t>
  </si>
  <si>
    <t>49008,</t>
  </si>
  <si>
    <t>Environmental and resource analysis</t>
  </si>
  <si>
    <t>Engineering Management,</t>
  </si>
  <si>
    <t>$35,024*</t>
  </si>
  <si>
    <t>01 /08</t>
  </si>
  <si>
    <t>oiss-info@wmich.edu</t>
  </si>
  <si>
    <t>269.387.2000</t>
  </si>
  <si>
    <t>San Luis Obispo</t>
  </si>
  <si>
    <t>Agriculture</t>
  </si>
  <si>
    <t>Biochemical Engineering</t>
  </si>
  <si>
    <t>01 / 09</t>
  </si>
  <si>
    <t>gradadmissions@calpoly.edu</t>
  </si>
  <si>
    <t>805.756.2311</t>
  </si>
  <si>
    <t>Orono</t>
  </si>
  <si>
    <t>Maine</t>
  </si>
  <si>
    <t>graduate@maine.edu</t>
  </si>
  <si>
    <t>207.581.1561</t>
  </si>
  <si>
    <t>Worcester</t>
  </si>
  <si>
    <t xml:space="preserve">private </t>
  </si>
  <si>
    <t>Robotics Engineering</t>
  </si>
  <si>
    <t>31/ 03</t>
  </si>
  <si>
    <t>31/ 10</t>
  </si>
  <si>
    <t>grad@wpi.edu</t>
  </si>
  <si>
    <t>508.831.5301</t>
  </si>
  <si>
    <t>Fairborn</t>
  </si>
  <si>
    <t xml:space="preserve">Aerospace Systems Engineering </t>
  </si>
  <si>
    <t>15/ 06</t>
  </si>
  <si>
    <t>03 /10</t>
  </si>
  <si>
    <t>wsugrad@wright.edu</t>
  </si>
  <si>
    <t>937.775.2976</t>
  </si>
  <si>
    <t>Villanova</t>
  </si>
  <si>
    <t>Cybersecurity Engineering</t>
  </si>
  <si>
    <t>Water Resources and Environmental Engineering</t>
  </si>
  <si>
    <t>-</t>
  </si>
  <si>
    <t xml:space="preserve">01 /04 </t>
  </si>
  <si>
    <t>01 /10</t>
  </si>
  <si>
    <t>deanegr@villanova.edu</t>
  </si>
  <si>
    <t>610.519.4000</t>
  </si>
  <si>
    <t>Supply Chain Management​​</t>
  </si>
  <si>
    <t>admission@cdm.depaul.edu</t>
  </si>
  <si>
    <t>312.362.8714</t>
  </si>
  <si>
    <t xml:space="preserve">Earth and Environmental Sciences </t>
  </si>
  <si>
    <t>15 / 07</t>
  </si>
  <si>
    <t>01 /11</t>
  </si>
  <si>
    <t>admissions@uno.edu</t>
  </si>
  <si>
    <t>504.280.7263</t>
  </si>
  <si>
    <t>Fullerton</t>
  </si>
  <si>
    <t xml:space="preserve">Software Engineering </t>
  </si>
  <si>
    <t>ecsgrad@fullerton.edu</t>
  </si>
  <si>
    <t>657.278.2909</t>
  </si>
  <si>
    <t>Golden,</t>
  </si>
  <si>
    <t>Colorado,</t>
  </si>
  <si>
    <t>Geology &amp; Geological Engineering</t>
  </si>
  <si>
    <t>Nuclear Science and Engineering Program</t>
  </si>
  <si>
    <t>adotson@mines.edu</t>
  </si>
  <si>
    <t>303.273.3247</t>
  </si>
  <si>
    <t>Boise</t>
  </si>
  <si>
    <t>Civil Engineering &amp; Construction Management</t>
  </si>
  <si>
    <t>Mechanical and Biomedical Engineering</t>
  </si>
  <si>
    <t>Organizational Performance &amp; Workplace Learning</t>
  </si>
  <si>
    <t>15 /11</t>
  </si>
  <si>
    <t>interntl@boisestate.edu</t>
  </si>
  <si>
    <t>208.426.1757</t>
  </si>
  <si>
    <t>Long Beach,</t>
  </si>
  <si>
    <t>15/ 04</t>
  </si>
  <si>
    <t>tesfai.goitom@csulb.edu</t>
  </si>
  <si>
    <t>562.985.5471</t>
  </si>
  <si>
    <t>Fort Lauderdale</t>
  </si>
  <si>
    <t xml:space="preserve">Management Information Systems </t>
  </si>
  <si>
    <t>22/ 07</t>
  </si>
  <si>
    <t>09 /12</t>
  </si>
  <si>
    <t>cecinfo@nova.edu</t>
  </si>
  <si>
    <t>800.541.6682</t>
  </si>
  <si>
    <t>Cleveland,</t>
  </si>
  <si>
    <t>Chemical and Biomedical Engineering</t>
  </si>
  <si>
    <t>Engineering Technology</t>
  </si>
  <si>
    <t>graduate.admission@csuohio.edu</t>
  </si>
  <si>
    <t>216.687.5411</t>
  </si>
  <si>
    <t>Lowell</t>
  </si>
  <si>
    <t>Massachusetts,</t>
  </si>
  <si>
    <t>Computer Engineering, Computer Science</t>
  </si>
  <si>
    <t>Graduate_Admissions@uml.edu</t>
  </si>
  <si>
    <t>978.934.2383</t>
  </si>
  <si>
    <t>Santa Clara</t>
  </si>
  <si>
    <t>Private,</t>
  </si>
  <si>
    <t>02 / 09</t>
  </si>
  <si>
    <t>GradEngineer@scu.edu</t>
  </si>
  <si>
    <t>408.554.4000</t>
  </si>
  <si>
    <t>Biomedical Informatics &amp; Bioinformatics</t>
  </si>
  <si>
    <t xml:space="preserve">Materials Science &amp; Engineering </t>
  </si>
  <si>
    <t>01 /07</t>
  </si>
  <si>
    <t>gradschool@unomaha.edu</t>
  </si>
  <si>
    <t>402.554.2341</t>
  </si>
  <si>
    <t>Rolla</t>
  </si>
  <si>
    <t>Missouri,</t>
  </si>
  <si>
    <t>Metallurgical Engineering</t>
  </si>
  <si>
    <t>admissions@mst.edu</t>
  </si>
  <si>
    <t>800.522.0938</t>
  </si>
  <si>
    <t>Dayton</t>
  </si>
  <si>
    <t>goglobalgraduate@udayton.edu</t>
  </si>
  <si>
    <t>855.664.5623</t>
  </si>
  <si>
    <t>Wisconsin,</t>
  </si>
  <si>
    <t>Civil, Construction and Environmental Engineering</t>
  </si>
  <si>
    <t>katie.ruetz@marquette.edu</t>
  </si>
  <si>
    <t>414.288.7289</t>
  </si>
  <si>
    <t>Computational Electrical and Computer Engineering</t>
  </si>
  <si>
    <t>gradschool@MiamiOH.edu</t>
  </si>
  <si>
    <t>513.529.3734</t>
  </si>
  <si>
    <t>7=HYPERLINK("http://www.clarkson.edu/","Clarkson University")</t>
  </si>
  <si>
    <t>Potsdam,</t>
  </si>
  <si>
    <t>Environmental Science and Engineering</t>
  </si>
  <si>
    <t xml:space="preserve">Engineering Management, </t>
  </si>
  <si>
    <t>01 /05</t>
  </si>
  <si>
    <t>graduate@clarkson.edu</t>
  </si>
  <si>
    <t>518/631-9910</t>
  </si>
  <si>
    <t>Hattiesburg</t>
  </si>
  <si>
    <t>601.266.4841</t>
  </si>
  <si>
    <t>San Marcos</t>
  </si>
  <si>
    <t>Materials Science, Engineering, and Commercialization Program</t>
  </si>
  <si>
    <t>international@txstate.edu</t>
  </si>
  <si>
    <t>512.245.7966</t>
  </si>
  <si>
    <t>Rochester Hills</t>
  </si>
  <si>
    <t xml:space="preserve"> Engineering</t>
  </si>
  <si>
    <t>Cyber Security</t>
  </si>
  <si>
    <t>Software Engineering and Information Technology</t>
  </si>
  <si>
    <t>gradadm@oakland.edu</t>
  </si>
  <si>
    <t>248.370.2700</t>
  </si>
  <si>
    <t>St. Louis County,</t>
  </si>
  <si>
    <t>gradadm@umsl.edu</t>
  </si>
  <si>
    <t>314.516.5000</t>
  </si>
  <si>
    <t>Melbourne</t>
  </si>
  <si>
    <t>Biological Science-Cell&amp;Molecular</t>
  </si>
  <si>
    <t>08/ 06</t>
  </si>
  <si>
    <t>admission@fit.edu</t>
  </si>
  <si>
    <t>321.674.8000</t>
  </si>
  <si>
    <t>Huntsville</t>
  </si>
  <si>
    <t>Alabama,</t>
  </si>
  <si>
    <t>Public University</t>
  </si>
  <si>
    <t>Industrial &amp; Systems Engineering &amp; Engineering Management</t>
  </si>
  <si>
    <t>admissions@uah.edu</t>
  </si>
  <si>
    <t>256.824.1000</t>
  </si>
  <si>
    <t>Washington, DC</t>
  </si>
  <si>
    <t>20059,</t>
  </si>
  <si>
    <t>15/ 02</t>
  </si>
  <si>
    <t>hugsadmission@howard.edu</t>
  </si>
  <si>
    <t>202.806.6100</t>
  </si>
  <si>
    <t>Murfreesboro</t>
  </si>
  <si>
    <t xml:space="preserve">Engineering Technology </t>
  </si>
  <si>
    <t>graduate@mtsu.edu</t>
  </si>
  <si>
    <t>615.898.2840</t>
  </si>
  <si>
    <t>Wichita</t>
  </si>
  <si>
    <t>Computer Networking</t>
  </si>
  <si>
    <t>Industrial and Manufacturing Engineering</t>
  </si>
  <si>
    <t>international @wichita.edu</t>
  </si>
  <si>
    <t>316.978.3232</t>
  </si>
  <si>
    <t>Fresno</t>
  </si>
  <si>
    <t>Geomatics Engineering</t>
  </si>
  <si>
    <t>30/ 09</t>
  </si>
  <si>
    <t>rickc@csufresno.edu</t>
  </si>
  <si>
    <t>559.278.2500</t>
  </si>
  <si>
    <t>Washington DC</t>
  </si>
  <si>
    <t>Electrical Engineering &amp; Computer Science</t>
  </si>
  <si>
    <t>cua-gradadmissions@cua.edu</t>
  </si>
  <si>
    <t>202.319.5057</t>
  </si>
  <si>
    <t>Informational Systems</t>
  </si>
  <si>
    <t>GradAdm@calstatela.edu</t>
  </si>
  <si>
    <t>323.343.3170</t>
  </si>
  <si>
    <t>Bellingham</t>
  </si>
  <si>
    <t>public universities</t>
  </si>
  <si>
    <t>Computer Information Systems Security</t>
  </si>
  <si>
    <t>. $55</t>
  </si>
  <si>
    <t>admit@wwu.edu</t>
  </si>
  <si>
    <t>360.650.3440</t>
  </si>
  <si>
    <t>Hoboken</t>
  </si>
  <si>
    <t>New Jersey,</t>
  </si>
  <si>
    <t>*07030</t>
  </si>
  <si>
    <t>SOFTWARE ENGINEERING,</t>
  </si>
  <si>
    <t>Information &amp; Data Engineering</t>
  </si>
  <si>
    <t>Engineering Management, M.Eng.</t>
  </si>
  <si>
    <t>15 /04</t>
  </si>
  <si>
    <t>admissions@stevens.edu</t>
  </si>
  <si>
    <t>201.216.5194</t>
  </si>
  <si>
    <t>Worcester,</t>
  </si>
  <si>
    <t xml:space="preserve"> 01610,</t>
  </si>
  <si>
    <t>rolling</t>
  </si>
  <si>
    <t>gradadmissions@clarku.edu.</t>
  </si>
  <si>
    <t>508.793.7711</t>
  </si>
  <si>
    <t>Pocatello</t>
  </si>
  <si>
    <t>Informatics and Computer Science</t>
  </si>
  <si>
    <t xml:space="preserve"> Environmental Engineering</t>
  </si>
  <si>
    <t>Nuclear Engineering and Health Physics</t>
  </si>
  <si>
    <t>graddean@isu.edu</t>
  </si>
  <si>
    <t>208.282.0211</t>
  </si>
  <si>
    <t>Dartmouth</t>
  </si>
  <si>
    <t>*02747</t>
  </si>
  <si>
    <t>15 / 02</t>
  </si>
  <si>
    <t>graduate@umassd.edu</t>
  </si>
  <si>
    <t>508.999.8604</t>
  </si>
  <si>
    <t>Wilmington</t>
  </si>
  <si>
    <t>State University</t>
  </si>
  <si>
    <t>morenom@uncw.edu</t>
  </si>
  <si>
    <t>910.962.3243</t>
  </si>
  <si>
    <t>St, Normal</t>
  </si>
  <si>
    <t>IL</t>
  </si>
  <si>
    <t>Information Systems - Network and Security Management</t>
  </si>
  <si>
    <t>Admissions@IllinoisState.edu</t>
  </si>
  <si>
    <t>800.366.2478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</si>
</sst>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"/>
    <numFmt numFmtId="165" formatCode="&quot;$&quot;#,##0.00"/>
    <numFmt numFmtId="166" formatCode="mm/dd"/>
    <numFmt numFmtId="167" formatCode="m/d"/>
    <numFmt numFmtId="168" formatCode="mmmm d"/>
    <numFmt numFmtId="169" formatCode="mmm d"/>
    <numFmt numFmtId="170" formatCode="#,##0&quot;$&quot;"/>
  </numFmts>
  <fonts count="10">
    <font>
      <sz val="10.0"/>
      <color rgb="FF000000"/>
      <name val="Arial"/>
      <scheme val="minor"/>
    </font>
    <font>
      <color theme="1"/>
      <name val="Arial"/>
    </font>
    <font>
      <b/>
      <color rgb="FF000000"/>
      <name val="Times New Roman"/>
    </font>
    <font>
      <b/>
      <u/>
      <color rgb="FF000000"/>
      <name val="Times New Roman"/>
    </font>
    <font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4" numFmtId="10" xfId="0" applyAlignment="1" applyBorder="1" applyFont="1" applyNumberFormat="1">
      <alignment shrinkToFit="0" vertical="bottom" wrapText="0"/>
    </xf>
    <xf borderId="1" fillId="2" fontId="1" numFmtId="164" xfId="0" applyAlignment="1" applyBorder="1" applyFont="1" applyNumberFormat="1">
      <alignment vertical="bottom"/>
    </xf>
    <xf borderId="1" fillId="2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vertical="bottom"/>
    </xf>
    <xf borderId="1" fillId="2" fontId="7" numFmtId="164" xfId="0" applyAlignment="1" applyBorder="1" applyFont="1" applyNumberFormat="1">
      <alignment vertical="bottom"/>
    </xf>
    <xf borderId="1" fillId="2" fontId="4" numFmtId="164" xfId="0" applyAlignment="1" applyBorder="1" applyFont="1" applyNumberFormat="1">
      <alignment shrinkToFit="0" vertical="bottom" wrapText="0"/>
    </xf>
    <xf borderId="1" fillId="2" fontId="4" numFmtId="165" xfId="0" applyAlignment="1" applyBorder="1" applyFont="1" applyNumberFormat="1">
      <alignment shrinkToFit="0" vertical="bottom" wrapText="0"/>
    </xf>
    <xf borderId="1" fillId="2" fontId="4" numFmtId="3" xfId="0" applyAlignment="1" applyBorder="1" applyFont="1" applyNumberFormat="1">
      <alignment shrinkToFit="0" vertical="bottom" wrapText="0"/>
    </xf>
    <xf borderId="1" fillId="2" fontId="4" numFmtId="166" xfId="0" applyAlignment="1" applyBorder="1" applyFont="1" applyNumberFormat="1">
      <alignment shrinkToFit="0" vertical="bottom" wrapText="0"/>
    </xf>
    <xf borderId="1" fillId="2" fontId="4" numFmtId="9" xfId="0" applyAlignment="1" applyBorder="1" applyFont="1" applyNumberFormat="1">
      <alignment shrinkToFit="0" vertical="bottom" wrapText="0"/>
    </xf>
    <xf borderId="1" fillId="2" fontId="4" numFmtId="0" xfId="0" applyAlignment="1" applyBorder="1" applyFont="1">
      <alignment vertical="bottom"/>
    </xf>
    <xf borderId="1" fillId="2" fontId="8" numFmtId="164" xfId="0" applyAlignment="1" applyBorder="1" applyFont="1" applyNumberFormat="1">
      <alignment shrinkToFit="0" vertical="bottom" wrapText="0"/>
    </xf>
    <xf borderId="1" fillId="2" fontId="9" numFmtId="3" xfId="0" applyAlignment="1" applyBorder="1" applyFont="1" applyNumberFormat="1">
      <alignment shrinkToFit="0" vertical="bottom" wrapText="0"/>
    </xf>
    <xf borderId="1" fillId="2" fontId="1" numFmtId="3" xfId="0" applyAlignment="1" applyBorder="1" applyFont="1" applyNumberFormat="1">
      <alignment vertical="bottom"/>
    </xf>
    <xf borderId="1" fillId="2" fontId="2" numFmtId="164" xfId="0" applyAlignment="1" applyBorder="1" applyFont="1" applyNumberFormat="1">
      <alignment shrinkToFit="0" vertical="bottom" wrapText="0"/>
    </xf>
    <xf borderId="1" fillId="2" fontId="4" numFmtId="167" xfId="0" applyAlignment="1" applyBorder="1" applyFont="1" applyNumberFormat="1">
      <alignment shrinkToFit="0" vertical="bottom" wrapText="0"/>
    </xf>
    <xf borderId="1" fillId="2" fontId="1" numFmtId="167" xfId="0" applyAlignment="1" applyBorder="1" applyFont="1" applyNumberFormat="1">
      <alignment vertical="bottom"/>
    </xf>
    <xf borderId="1" fillId="2" fontId="4" numFmtId="4" xfId="0" applyAlignment="1" applyBorder="1" applyFont="1" applyNumberFormat="1">
      <alignment shrinkToFit="0" vertical="bottom" wrapText="0"/>
    </xf>
    <xf borderId="1" fillId="2" fontId="1" numFmtId="9" xfId="0" applyAlignment="1" applyBorder="1" applyFont="1" applyNumberFormat="1">
      <alignment vertical="bottom"/>
    </xf>
    <xf borderId="1" fillId="2" fontId="1" numFmtId="168" xfId="0" applyAlignment="1" applyBorder="1" applyFont="1" applyNumberFormat="1">
      <alignment vertical="bottom"/>
    </xf>
    <xf borderId="1" fillId="2" fontId="1" numFmtId="169" xfId="0" applyAlignment="1" applyBorder="1" applyFont="1" applyNumberFormat="1">
      <alignment vertical="bottom"/>
    </xf>
    <xf borderId="1" fillId="2" fontId="1" numFmtId="165" xfId="0" applyAlignment="1" applyBorder="1" applyFont="1" applyNumberFormat="1">
      <alignment vertical="bottom"/>
    </xf>
    <xf borderId="1" fillId="2" fontId="4" numFmtId="170" xfId="0" applyAlignment="1" applyBorder="1" applyFont="1" applyNumberFormat="1">
      <alignment shrinkToFit="0" vertical="bottom" wrapText="0"/>
    </xf>
    <xf borderId="1" fillId="2" fontId="4" numFmtId="165" xfId="0" applyAlignment="1" applyBorder="1" applyFont="1" applyNumberFormat="1">
      <alignment shrinkToFit="0" vertical="bottom" wrapText="0"/>
    </xf>
    <xf borderId="1" fillId="2" fontId="2" numFmtId="3" xfId="0" applyAlignment="1" applyBorder="1" applyFont="1" applyNumberFormat="1">
      <alignment shrinkToFit="0" vertical="bottom" wrapText="0"/>
    </xf>
    <xf borderId="1" fillId="2" fontId="2" numFmtId="9" xfId="0" applyAlignment="1" applyBorder="1" applyFont="1" applyNumberFormat="1">
      <alignment shrinkToFit="0" vertical="bottom" wrapText="0"/>
    </xf>
    <xf borderId="1" fillId="2" fontId="2" numFmtId="10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colorado.edu/academics/programs/computer-science-0" TargetMode="External"/><Relationship Id="rId194" Type="http://schemas.openxmlformats.org/officeDocument/2006/relationships/hyperlink" Target="http://www.colorado.edu/academics/programs/materials-science-and-engineering" TargetMode="External"/><Relationship Id="rId193" Type="http://schemas.openxmlformats.org/officeDocument/2006/relationships/hyperlink" Target="http://www.colorado.edu/academics/programs/mechanical-engineering" TargetMode="External"/><Relationship Id="rId192" Type="http://schemas.openxmlformats.org/officeDocument/2006/relationships/hyperlink" Target="http://www.colorado.edu/academics/programs/environmental-engineering" TargetMode="External"/><Relationship Id="rId191" Type="http://schemas.openxmlformats.org/officeDocument/2006/relationships/hyperlink" Target="http://www.colorado.edu/academics/programs/electrical-and-computer-engineering" TargetMode="External"/><Relationship Id="rId187" Type="http://schemas.openxmlformats.org/officeDocument/2006/relationships/hyperlink" Target="http://www.gatech.edu/academics/degrees/masters/industrial-engineering-ms" TargetMode="External"/><Relationship Id="rId186" Type="http://schemas.openxmlformats.org/officeDocument/2006/relationships/hyperlink" Target="http://www.gatech.edu/academics/degrees/masters/materials-science-and-engineering-ms" TargetMode="External"/><Relationship Id="rId185" Type="http://schemas.openxmlformats.org/officeDocument/2006/relationships/hyperlink" Target="http://www.grad.gatech.edu/node/198" TargetMode="External"/><Relationship Id="rId184" Type="http://schemas.openxmlformats.org/officeDocument/2006/relationships/hyperlink" Target="http://www.gatech.edu/academics/degrees/masters/mechanical-engineering-ms" TargetMode="External"/><Relationship Id="rId189" Type="http://schemas.openxmlformats.org/officeDocument/2006/relationships/hyperlink" Target="http://www.colorado.edu/academics/programs/chemical-engineering" TargetMode="External"/><Relationship Id="rId188" Type="http://schemas.openxmlformats.org/officeDocument/2006/relationships/hyperlink" Target="http://www.gatech.edu/academics/degrees/masters/supply-chain-engineering-ms" TargetMode="External"/><Relationship Id="rId183" Type="http://schemas.openxmlformats.org/officeDocument/2006/relationships/hyperlink" Target="http://www.gatech.edu/academics/degrees/masters/environmental-engineering-ms" TargetMode="External"/><Relationship Id="rId182" Type="http://schemas.openxmlformats.org/officeDocument/2006/relationships/hyperlink" Target="http://www.gatech.edu/academics/degrees/masters/electrical-and-computer-engineering-ms" TargetMode="External"/><Relationship Id="rId181" Type="http://schemas.openxmlformats.org/officeDocument/2006/relationships/hyperlink" Target="http://www.grad.gatech.edu/node/199" TargetMode="External"/><Relationship Id="rId180" Type="http://schemas.openxmlformats.org/officeDocument/2006/relationships/hyperlink" Target="http://www.cc.gatech.edu/master-science-computational-science-and-engineering" TargetMode="External"/><Relationship Id="rId176" Type="http://schemas.openxmlformats.org/officeDocument/2006/relationships/hyperlink" Target="mailto:grad-ges@asu.edu" TargetMode="External"/><Relationship Id="rId175" Type="http://schemas.openxmlformats.org/officeDocument/2006/relationships/hyperlink" Target="http://semte.engineering.asu.edu/solar-energy-engineering-commercialization/" TargetMode="External"/><Relationship Id="rId174" Type="http://schemas.openxmlformats.org/officeDocument/2006/relationships/hyperlink" Target="http://semte.engineering.asu.edu/materials-science-engineering/" TargetMode="External"/><Relationship Id="rId173" Type="http://schemas.openxmlformats.org/officeDocument/2006/relationships/hyperlink" Target="http://semte.engineering.asu.edu/chemical-engineering/" TargetMode="External"/><Relationship Id="rId179" Type="http://schemas.openxmlformats.org/officeDocument/2006/relationships/hyperlink" Target="http://www.cc.gatech.edu/future/masters/mscs" TargetMode="External"/><Relationship Id="rId178" Type="http://schemas.openxmlformats.org/officeDocument/2006/relationships/hyperlink" Target="http://www.gatech.edu/academics/degrees/masters/civil-engineering-ms" TargetMode="External"/><Relationship Id="rId177" Type="http://schemas.openxmlformats.org/officeDocument/2006/relationships/hyperlink" Target="http://www.gatech.edu/academics/degrees/masters/chemical-engineering-ms" TargetMode="External"/><Relationship Id="rId198" Type="http://schemas.openxmlformats.org/officeDocument/2006/relationships/hyperlink" Target="http://asegrad.tufts.edu/academics/explore-graduate-programs/chemical-engineering" TargetMode="External"/><Relationship Id="rId197" Type="http://schemas.openxmlformats.org/officeDocument/2006/relationships/hyperlink" Target="mailto:bursar@colorado.edu" TargetMode="External"/><Relationship Id="rId196" Type="http://schemas.openxmlformats.org/officeDocument/2006/relationships/hyperlink" Target="http://www.colorado.edu/academics/programs/information-and-communication-technology-development" TargetMode="External"/><Relationship Id="rId195" Type="http://schemas.openxmlformats.org/officeDocument/2006/relationships/hyperlink" Target="http://www.colorado.edu/academics/programs/engineering-management" TargetMode="External"/><Relationship Id="rId199" Type="http://schemas.openxmlformats.org/officeDocument/2006/relationships/hyperlink" Target="http://asegrad.tufts.edu/academics/explore-graduate-programs/computer-science" TargetMode="External"/><Relationship Id="rId150" Type="http://schemas.openxmlformats.org/officeDocument/2006/relationships/hyperlink" Target="http://www.mccormick.northwestern.edu/chemical-biological/graduate/chemical-biological-engineering-ms/index.html" TargetMode="External"/><Relationship Id="rId392" Type="http://schemas.openxmlformats.org/officeDocument/2006/relationships/hyperlink" Target="mailto:grad.admission@iit.edu" TargetMode="External"/><Relationship Id="rId391" Type="http://schemas.openxmlformats.org/officeDocument/2006/relationships/hyperlink" Target="http://engineering.iit.edu/programs/graduate/master-engineering-materials-science-and-engineering" TargetMode="External"/><Relationship Id="rId390" Type="http://schemas.openxmlformats.org/officeDocument/2006/relationships/hyperlink" Target="http://engineering.iit.edu/programs/graduate/master-engineering-mechanical-and-aerospace-engineering" TargetMode="External"/><Relationship Id="rId1" Type="http://schemas.openxmlformats.org/officeDocument/2006/relationships/hyperlink" Target="http://engineering.mit.edu/departments/be" TargetMode="External"/><Relationship Id="rId2" Type="http://schemas.openxmlformats.org/officeDocument/2006/relationships/hyperlink" Target="http://engineering.mit.edu/departments/cheme" TargetMode="External"/><Relationship Id="rId3" Type="http://schemas.openxmlformats.org/officeDocument/2006/relationships/hyperlink" Target="http://www.caee.utexas.edu/prospective/graduate" TargetMode="External"/><Relationship Id="rId149" Type="http://schemas.openxmlformats.org/officeDocument/2006/relationships/hyperlink" Target="mailto:RUInternational@admissions.rutgers.edu" TargetMode="External"/><Relationship Id="rId4" Type="http://schemas.openxmlformats.org/officeDocument/2006/relationships/hyperlink" Target="https://gradadmissions.stanford.edu/programs/computer-science" TargetMode="External"/><Relationship Id="rId148" Type="http://schemas.openxmlformats.org/officeDocument/2006/relationships/hyperlink" Target="http://ie.rutgers.edu/index.php" TargetMode="External"/><Relationship Id="rId9" Type="http://schemas.openxmlformats.org/officeDocument/2006/relationships/hyperlink" Target="http://www.seas.harvard.edu/programs/graduate/computer-science" TargetMode="External"/><Relationship Id="rId143" Type="http://schemas.openxmlformats.org/officeDocument/2006/relationships/hyperlink" Target="http://www.ese.caltech.edu/" TargetMode="External"/><Relationship Id="rId385" Type="http://schemas.openxmlformats.org/officeDocument/2006/relationships/hyperlink" Target="http://engineering.iit.edu/programs/graduate/master-biomedical-engineering" TargetMode="External"/><Relationship Id="rId142" Type="http://schemas.openxmlformats.org/officeDocument/2006/relationships/hyperlink" Target="http://www.ee.caltech.edu/" TargetMode="External"/><Relationship Id="rId384" Type="http://schemas.openxmlformats.org/officeDocument/2006/relationships/hyperlink" Target="about:blank" TargetMode="External"/><Relationship Id="rId141" Type="http://schemas.openxmlformats.org/officeDocument/2006/relationships/hyperlink" Target="mailto:applygrad@cs.cmu.edu" TargetMode="External"/><Relationship Id="rId383" Type="http://schemas.openxmlformats.org/officeDocument/2006/relationships/hyperlink" Target="http://www.ecs.baylor.edu/index.php?id=860671" TargetMode="External"/><Relationship Id="rId140" Type="http://schemas.openxmlformats.org/officeDocument/2006/relationships/hyperlink" Target="http://www.cmu.edu/engineering/materials/graduate_program/master-of-science-programs/master_of_science_in_materials_science_and_engineering/index.html" TargetMode="External"/><Relationship Id="rId382" Type="http://schemas.openxmlformats.org/officeDocument/2006/relationships/hyperlink" Target="mailto:admissions@uwyo.edu" TargetMode="External"/><Relationship Id="rId5" Type="http://schemas.openxmlformats.org/officeDocument/2006/relationships/hyperlink" Target="https://epd.wisc.edu/online-degree/manufacturing-systems-engineering" TargetMode="External"/><Relationship Id="rId147" Type="http://schemas.openxmlformats.org/officeDocument/2006/relationships/hyperlink" Target="http://mse.rutgers.edu/" TargetMode="External"/><Relationship Id="rId389" Type="http://schemas.openxmlformats.org/officeDocument/2006/relationships/hyperlink" Target="http://engineering.iit.edu/programs/graduate/master-engineering-environmental-engineering" TargetMode="External"/><Relationship Id="rId6" Type="http://schemas.openxmlformats.org/officeDocument/2006/relationships/hyperlink" Target="http://www.macromolecular.umich.edu/" TargetMode="External"/><Relationship Id="rId146" Type="http://schemas.openxmlformats.org/officeDocument/2006/relationships/hyperlink" Target="http://mse.rutgers.edu/" TargetMode="External"/><Relationship Id="rId388" Type="http://schemas.openxmlformats.org/officeDocument/2006/relationships/hyperlink" Target="http://engineering.iit.edu/programs/graduate/master-electrical-and-computer-engineering" TargetMode="External"/><Relationship Id="rId7" Type="http://schemas.openxmlformats.org/officeDocument/2006/relationships/hyperlink" Target="http://www.pge.utexas.edu/future/graduate" TargetMode="External"/><Relationship Id="rId145" Type="http://schemas.openxmlformats.org/officeDocument/2006/relationships/hyperlink" Target="mailto:gpadmissions@osu.edu" TargetMode="External"/><Relationship Id="rId387" Type="http://schemas.openxmlformats.org/officeDocument/2006/relationships/hyperlink" Target="http://engineering.iit.edu/programs/graduate/master-science-computer-engineering" TargetMode="External"/><Relationship Id="rId8" Type="http://schemas.openxmlformats.org/officeDocument/2006/relationships/hyperlink" Target="http://ece.njit.edu/academics/graduate/ms-telecom.php" TargetMode="External"/><Relationship Id="rId144" Type="http://schemas.openxmlformats.org/officeDocument/2006/relationships/hyperlink" Target="mailto:gradofc@caltech.edu" TargetMode="External"/><Relationship Id="rId386" Type="http://schemas.openxmlformats.org/officeDocument/2006/relationships/hyperlink" Target="http://engineering.iit.edu/programs/graduate/master-chemical-engineering" TargetMode="External"/><Relationship Id="rId381" Type="http://schemas.openxmlformats.org/officeDocument/2006/relationships/hyperlink" Target="http://www.uwyo.edu/petroleum/index.html" TargetMode="External"/><Relationship Id="rId380" Type="http://schemas.openxmlformats.org/officeDocument/2006/relationships/hyperlink" Target="http://www.uwyo.edu/mechanical/" TargetMode="External"/><Relationship Id="rId139" Type="http://schemas.openxmlformats.org/officeDocument/2006/relationships/hyperlink" Target="mailto:UA@engr.arizona.edu" TargetMode="External"/><Relationship Id="rId138" Type="http://schemas.openxmlformats.org/officeDocument/2006/relationships/hyperlink" Target="mailto:ddesousa@tamu.edu" TargetMode="External"/><Relationship Id="rId137" Type="http://schemas.openxmlformats.org/officeDocument/2006/relationships/hyperlink" Target="http://engineering.tamu.edu/petroleum/" TargetMode="External"/><Relationship Id="rId379" Type="http://schemas.openxmlformats.org/officeDocument/2006/relationships/hyperlink" Target="http://www.uwyo.edu/electrical/" TargetMode="External"/><Relationship Id="rId132" Type="http://schemas.openxmlformats.org/officeDocument/2006/relationships/hyperlink" Target="http://engineering.tamu.edu/civil/" TargetMode="External"/><Relationship Id="rId374" Type="http://schemas.openxmlformats.org/officeDocument/2006/relationships/hyperlink" Target="mailto:gsb@walton.uark.edu" TargetMode="External"/><Relationship Id="rId131" Type="http://schemas.openxmlformats.org/officeDocument/2006/relationships/hyperlink" Target="http://engineering.tamu.edu/chemical/" TargetMode="External"/><Relationship Id="rId373" Type="http://schemas.openxmlformats.org/officeDocument/2006/relationships/hyperlink" Target="http://biomedical-engineering.uark.edu/index.php" TargetMode="External"/><Relationship Id="rId130" Type="http://schemas.openxmlformats.org/officeDocument/2006/relationships/hyperlink" Target="mailto:gradschool@umd.edu" TargetMode="External"/><Relationship Id="rId372" Type="http://schemas.openxmlformats.org/officeDocument/2006/relationships/hyperlink" Target="mailto:info@kent.edu" TargetMode="External"/><Relationship Id="rId371" Type="http://schemas.openxmlformats.org/officeDocument/2006/relationships/hyperlink" Target="http://www.kent.edu/node/120751" TargetMode="External"/><Relationship Id="rId136" Type="http://schemas.openxmlformats.org/officeDocument/2006/relationships/hyperlink" Target="http://engineering.tamu.edu/materials/" TargetMode="External"/><Relationship Id="rId378" Type="http://schemas.openxmlformats.org/officeDocument/2006/relationships/hyperlink" Target="http://www.uwyo.edu/cosc/" TargetMode="External"/><Relationship Id="rId135" Type="http://schemas.openxmlformats.org/officeDocument/2006/relationships/hyperlink" Target="http://engineering.tamu.edu/nuclear/" TargetMode="External"/><Relationship Id="rId377" Type="http://schemas.openxmlformats.org/officeDocument/2006/relationships/hyperlink" Target="http://www.uwyo.edu/civil/" TargetMode="External"/><Relationship Id="rId134" Type="http://schemas.openxmlformats.org/officeDocument/2006/relationships/hyperlink" Target="http://engineering.tamu.edu/mechanical/" TargetMode="External"/><Relationship Id="rId376" Type="http://schemas.openxmlformats.org/officeDocument/2006/relationships/hyperlink" Target="http://www.uwyo.edu/chemical/" TargetMode="External"/><Relationship Id="rId133" Type="http://schemas.openxmlformats.org/officeDocument/2006/relationships/hyperlink" Target="http://engineering.tamu.edu/cse/" TargetMode="External"/><Relationship Id="rId375" Type="http://schemas.openxmlformats.org/officeDocument/2006/relationships/hyperlink" Target="http://www.uwyo.edu/atsc/" TargetMode="External"/><Relationship Id="rId172" Type="http://schemas.openxmlformats.org/officeDocument/2006/relationships/hyperlink" Target="mailto:admissions@wustl.edu" TargetMode="External"/><Relationship Id="rId171" Type="http://schemas.openxmlformats.org/officeDocument/2006/relationships/hyperlink" Target="https://engineering.wustl.edu/Programs/Pages/robotics.aspx" TargetMode="External"/><Relationship Id="rId170" Type="http://schemas.openxmlformats.org/officeDocument/2006/relationships/hyperlink" Target="http://eece.wustl.edu/Pages/default.aspx" TargetMode="External"/><Relationship Id="rId165" Type="http://schemas.openxmlformats.org/officeDocument/2006/relationships/hyperlink" Target="http://www.engineering.pitt.edu/Departments/Chemical-Petroleum/Petroleum-Program/" TargetMode="External"/><Relationship Id="rId164" Type="http://schemas.openxmlformats.org/officeDocument/2006/relationships/hyperlink" Target="http://www.engineering.pitt.edu/Departments/Industrial/" TargetMode="External"/><Relationship Id="rId163" Type="http://schemas.openxmlformats.org/officeDocument/2006/relationships/hyperlink" Target="http://www.engineering.pitt.edu/Departments/MEMS/Materials-Science-and-Engineering-Program/" TargetMode="External"/><Relationship Id="rId162" Type="http://schemas.openxmlformats.org/officeDocument/2006/relationships/hyperlink" Target="http://www.engineering.pitt.edu/Departments/MEMS/_Content/Undergraduate/Nuclear/Nuclear-Engineering-Home/" TargetMode="External"/><Relationship Id="rId169" Type="http://schemas.openxmlformats.org/officeDocument/2006/relationships/hyperlink" Target="http://ese.wustl.edu/Pages/default.aspx" TargetMode="External"/><Relationship Id="rId168" Type="http://schemas.openxmlformats.org/officeDocument/2006/relationships/hyperlink" Target="http://cse.wustl.edu/Pages/default.aspx" TargetMode="External"/><Relationship Id="rId167" Type="http://schemas.openxmlformats.org/officeDocument/2006/relationships/hyperlink" Target="mailto:apply@vanderbilt.edu" TargetMode="External"/><Relationship Id="rId166" Type="http://schemas.openxmlformats.org/officeDocument/2006/relationships/hyperlink" Target="mailto:ssoeadm@pitt.edu" TargetMode="External"/><Relationship Id="rId161" Type="http://schemas.openxmlformats.org/officeDocument/2006/relationships/hyperlink" Target="http://www.engineering.pitt.edu/Departments/MEMS/Mechanical-Program/" TargetMode="External"/><Relationship Id="rId160" Type="http://schemas.openxmlformats.org/officeDocument/2006/relationships/hyperlink" Target="http://www.engineering.pitt.edu/Departments/Civil-Environmental/Environmental-Program/" TargetMode="External"/><Relationship Id="rId159" Type="http://schemas.openxmlformats.org/officeDocument/2006/relationships/hyperlink" Target="http://www.engineering.pitt.edu/Electrical/" TargetMode="External"/><Relationship Id="rId154" Type="http://schemas.openxmlformats.org/officeDocument/2006/relationships/hyperlink" Target="http://www.mccormick.northwestern.edu/materials-science/graduate/masters/index.html" TargetMode="External"/><Relationship Id="rId396" Type="http://schemas.openxmlformats.org/officeDocument/2006/relationships/hyperlink" Target="http://www.bcm.edu/" TargetMode="External"/><Relationship Id="rId153" Type="http://schemas.openxmlformats.org/officeDocument/2006/relationships/hyperlink" Target="http://www.mccormick.northwestern.edu/civil-environmental/graduate/environmental-engineering-science/index.html" TargetMode="External"/><Relationship Id="rId395" Type="http://schemas.openxmlformats.org/officeDocument/2006/relationships/hyperlink" Target="mailto:%20globaladmissions@brandeis.edu" TargetMode="External"/><Relationship Id="rId152" Type="http://schemas.openxmlformats.org/officeDocument/2006/relationships/hyperlink" Target="http://www.mccormick.northwestern.edu/eecs/electrical-engineering/graduate/masters/index.html" TargetMode="External"/><Relationship Id="rId394" Type="http://schemas.openxmlformats.org/officeDocument/2006/relationships/hyperlink" Target="http://www.cs.brandeis.edu/" TargetMode="External"/><Relationship Id="rId151" Type="http://schemas.openxmlformats.org/officeDocument/2006/relationships/hyperlink" Target="http://www.mccormick.northwestern.edu/eecs/computer-science/graduate/masters/index.html" TargetMode="External"/><Relationship Id="rId393" Type="http://schemas.openxmlformats.org/officeDocument/2006/relationships/hyperlink" Target="mailto:gradcollege@unlv.edu" TargetMode="External"/><Relationship Id="rId158" Type="http://schemas.openxmlformats.org/officeDocument/2006/relationships/hyperlink" Target="http://www.engineering.pitt.edu/Computer/" TargetMode="External"/><Relationship Id="rId157" Type="http://schemas.openxmlformats.org/officeDocument/2006/relationships/hyperlink" Target="http://www.engineering.pitt.edu/Departments/Civil-Environmental/Civil-Program/" TargetMode="External"/><Relationship Id="rId399" Type="http://schemas.openxmlformats.org/officeDocument/2006/relationships/hyperlink" Target="http://www.uidaho.edu/engr/academic-departments/cme.aspx" TargetMode="External"/><Relationship Id="rId156" Type="http://schemas.openxmlformats.org/officeDocument/2006/relationships/hyperlink" Target="http://www.engineering.pitt.edu/Departments/Chemical-Petroleum/Chem-Program/" TargetMode="External"/><Relationship Id="rId398" Type="http://schemas.openxmlformats.org/officeDocument/2006/relationships/hyperlink" Target="http://www.uidaho.edu/engr/academic-departments/be.aspx" TargetMode="External"/><Relationship Id="rId155" Type="http://schemas.openxmlformats.org/officeDocument/2006/relationships/hyperlink" Target="http://www.mempc.org/" TargetMode="External"/><Relationship Id="rId397" Type="http://schemas.openxmlformats.org/officeDocument/2006/relationships/hyperlink" Target="http://www.uidaho.edu/" TargetMode="External"/><Relationship Id="rId40" Type="http://schemas.openxmlformats.org/officeDocument/2006/relationships/hyperlink" Target="http://grad.berkeley.edu/program/mechanical-engineering/" TargetMode="External"/><Relationship Id="rId42" Type="http://schemas.openxmlformats.org/officeDocument/2006/relationships/hyperlink" Target="http://www.mse.engin.umich.edu/" TargetMode="External"/><Relationship Id="rId41" Type="http://schemas.openxmlformats.org/officeDocument/2006/relationships/hyperlink" Target="http://www.engin.umich.edu/ners" TargetMode="External"/><Relationship Id="rId44" Type="http://schemas.openxmlformats.org/officeDocument/2006/relationships/hyperlink" Target="http://gradengineering.columbia.edu/onlineapplication" TargetMode="External"/><Relationship Id="rId43" Type="http://schemas.openxmlformats.org/officeDocument/2006/relationships/hyperlink" Target="http://www.macromolecular.umich.edu/" TargetMode="External"/><Relationship Id="rId46" Type="http://schemas.openxmlformats.org/officeDocument/2006/relationships/hyperlink" Target="http://www.civil.columbia.edu/pages/academics/masters/index.html" TargetMode="External"/><Relationship Id="rId45" Type="http://schemas.openxmlformats.org/officeDocument/2006/relationships/hyperlink" Target="http://cheme.columbia.edu/" TargetMode="External"/><Relationship Id="rId509" Type="http://schemas.openxmlformats.org/officeDocument/2006/relationships/hyperlink" Target="https://en.wikipedia.org/wiki/Public_university" TargetMode="External"/><Relationship Id="rId508" Type="http://schemas.openxmlformats.org/officeDocument/2006/relationships/hyperlink" Target="https://en.wikipedia.org/wiki/North_Carolina" TargetMode="External"/><Relationship Id="rId503" Type="http://schemas.openxmlformats.org/officeDocument/2006/relationships/hyperlink" Target="http://www.uakron.edu/engineering/CBE/" TargetMode="External"/><Relationship Id="rId745" Type="http://schemas.openxmlformats.org/officeDocument/2006/relationships/hyperlink" Target="https://en.wikipedia.org/wiki/Kansas" TargetMode="External"/><Relationship Id="rId502" Type="http://schemas.openxmlformats.org/officeDocument/2006/relationships/hyperlink" Target="http://www.uakron.edu/engineering/BME/" TargetMode="External"/><Relationship Id="rId744" Type="http://schemas.openxmlformats.org/officeDocument/2006/relationships/hyperlink" Target="https://en.wikipedia.org/wiki/Wichita,_Kansas" TargetMode="External"/><Relationship Id="rId501" Type="http://schemas.openxmlformats.org/officeDocument/2006/relationships/hyperlink" Target="http://ece.njit.edu/academics/graduate/ms-telecom.php" TargetMode="External"/><Relationship Id="rId743" Type="http://schemas.openxmlformats.org/officeDocument/2006/relationships/hyperlink" Target="mailto:graduate@mtsu.edu" TargetMode="External"/><Relationship Id="rId500" Type="http://schemas.openxmlformats.org/officeDocument/2006/relationships/hyperlink" Target="http://industrial.njit.edu/academics/graduate/ms-manufacturing.php" TargetMode="External"/><Relationship Id="rId742" Type="http://schemas.openxmlformats.org/officeDocument/2006/relationships/hyperlink" Target="http://www.mtsu.edu/programs/computer-science-ms/index.php" TargetMode="External"/><Relationship Id="rId507" Type="http://schemas.openxmlformats.org/officeDocument/2006/relationships/hyperlink" Target="https://en.wikipedia.org/wiki/Greensboro,_North_Carolina" TargetMode="External"/><Relationship Id="rId749" Type="http://schemas.openxmlformats.org/officeDocument/2006/relationships/hyperlink" Target="http://webs.wichita.edu/?u=meweb&amp;p=/index" TargetMode="External"/><Relationship Id="rId506" Type="http://schemas.openxmlformats.org/officeDocument/2006/relationships/hyperlink" Target="mailto:gradsch@uakron.edu" TargetMode="External"/><Relationship Id="rId748" Type="http://schemas.openxmlformats.org/officeDocument/2006/relationships/hyperlink" Target="http://webs.wichita.edu/?u=ece&amp;p=/index" TargetMode="External"/><Relationship Id="rId505" Type="http://schemas.openxmlformats.org/officeDocument/2006/relationships/hyperlink" Target="http://www.uakron.edu/engineering/ME/" TargetMode="External"/><Relationship Id="rId747" Type="http://schemas.openxmlformats.org/officeDocument/2006/relationships/hyperlink" Target="http://webs.wichita.edu/?u=bioengineering&amp;p=/index" TargetMode="External"/><Relationship Id="rId504" Type="http://schemas.openxmlformats.org/officeDocument/2006/relationships/hyperlink" Target="http://www.uakron.edu/engineering/CE/" TargetMode="External"/><Relationship Id="rId746" Type="http://schemas.openxmlformats.org/officeDocument/2006/relationships/hyperlink" Target="http://webs.wichita.edu/?u=aero_eng&amp;p=/xaerospaceengineering" TargetMode="External"/><Relationship Id="rId48" Type="http://schemas.openxmlformats.org/officeDocument/2006/relationships/hyperlink" Target="http://www.ee.columbia.edu/pages/academics/graduate/index.html" TargetMode="External"/><Relationship Id="rId47" Type="http://schemas.openxmlformats.org/officeDocument/2006/relationships/hyperlink" Target="http://www.cs.columbia.edu/education/ms" TargetMode="External"/><Relationship Id="rId49" Type="http://schemas.openxmlformats.org/officeDocument/2006/relationships/hyperlink" Target="http://www.eee.columbia.edu/pages/academics/graduateprogram/index.html" TargetMode="External"/><Relationship Id="rId741" Type="http://schemas.openxmlformats.org/officeDocument/2006/relationships/hyperlink" Target="mailto:hugsadmission@howard.edu" TargetMode="External"/><Relationship Id="rId740" Type="http://schemas.openxmlformats.org/officeDocument/2006/relationships/hyperlink" Target="http://cea.howard.edu/graduate" TargetMode="External"/><Relationship Id="rId31" Type="http://schemas.openxmlformats.org/officeDocument/2006/relationships/hyperlink" Target="http://www.eecs.berkeley.edu/Prospective/ugrad.shtml" TargetMode="External"/><Relationship Id="rId30" Type="http://schemas.openxmlformats.org/officeDocument/2006/relationships/hyperlink" Target="http://grad.berkeley.edu/program/civil-environmental-engineering/" TargetMode="External"/><Relationship Id="rId33" Type="http://schemas.openxmlformats.org/officeDocument/2006/relationships/hyperlink" Target="http://grad.berkeley.edu/program/mechanical-engineering/" TargetMode="External"/><Relationship Id="rId32" Type="http://schemas.openxmlformats.org/officeDocument/2006/relationships/hyperlink" Target="http://www.eecs.berkeley.edu/Prospective/ugrad.shtml" TargetMode="External"/><Relationship Id="rId35" Type="http://schemas.openxmlformats.org/officeDocument/2006/relationships/hyperlink" Target="http://grad.berkeley.edu/program/materials-science-engineering/" TargetMode="External"/><Relationship Id="rId34" Type="http://schemas.openxmlformats.org/officeDocument/2006/relationships/hyperlink" Target="http://grad.berkeley.edu/program/nuclear-engineering/" TargetMode="External"/><Relationship Id="rId739" Type="http://schemas.openxmlformats.org/officeDocument/2006/relationships/hyperlink" Target="http://www.mech.ceacs.howard.edu/graduate" TargetMode="External"/><Relationship Id="rId734" Type="http://schemas.openxmlformats.org/officeDocument/2006/relationships/hyperlink" Target="https://en.wikipedia.org/wiki/Washington,_D.C." TargetMode="External"/><Relationship Id="rId733" Type="http://schemas.openxmlformats.org/officeDocument/2006/relationships/hyperlink" Target="mailto:admissions@uah.edu" TargetMode="External"/><Relationship Id="rId732" Type="http://schemas.openxmlformats.org/officeDocument/2006/relationships/hyperlink" Target="http://www.uah.edu/eng/departments/iseem/programs/graduate-programs" TargetMode="External"/><Relationship Id="rId731" Type="http://schemas.openxmlformats.org/officeDocument/2006/relationships/hyperlink" Target="http://www.uah.edu/eng/departments/mae" TargetMode="External"/><Relationship Id="rId738" Type="http://schemas.openxmlformats.org/officeDocument/2006/relationships/hyperlink" Target="http://www.eece.ceacs.howard.edu/ms-electrical-engineering" TargetMode="External"/><Relationship Id="rId737" Type="http://schemas.openxmlformats.org/officeDocument/2006/relationships/hyperlink" Target="http://www.cs.ceacs.howard.edu/graduate-programs" TargetMode="External"/><Relationship Id="rId736" Type="http://schemas.openxmlformats.org/officeDocument/2006/relationships/hyperlink" Target="http://www.civil.ceacs.howard.edu/graduate" TargetMode="External"/><Relationship Id="rId735" Type="http://schemas.openxmlformats.org/officeDocument/2006/relationships/hyperlink" Target="http://www.che.ceacs.howard.edu/graduate-programs" TargetMode="External"/><Relationship Id="rId37" Type="http://schemas.openxmlformats.org/officeDocument/2006/relationships/hyperlink" Target="http://engin.umich.edu/" TargetMode="External"/><Relationship Id="rId36" Type="http://schemas.openxmlformats.org/officeDocument/2006/relationships/hyperlink" Target="http://grad.berkeley.edu/program/industrial-engineering-operations-research/" TargetMode="External"/><Relationship Id="rId39" Type="http://schemas.openxmlformats.org/officeDocument/2006/relationships/hyperlink" Target="http://eecs.umich.edu/" TargetMode="External"/><Relationship Id="rId38" Type="http://schemas.openxmlformats.org/officeDocument/2006/relationships/hyperlink" Target="http://www.engin.umich.edu/che" TargetMode="External"/><Relationship Id="rId730" Type="http://schemas.openxmlformats.org/officeDocument/2006/relationships/hyperlink" Target="http://www.uah.edu/eng/departments/ece" TargetMode="External"/><Relationship Id="rId20" Type="http://schemas.openxmlformats.org/officeDocument/2006/relationships/hyperlink" Target="https://gradadmissions.stanford.edu/programs/civil-and-environmental-engineering" TargetMode="External"/><Relationship Id="rId22" Type="http://schemas.openxmlformats.org/officeDocument/2006/relationships/hyperlink" Target="https://gradadmissions.stanford.edu/programs/electrical-engineering" TargetMode="External"/><Relationship Id="rId21" Type="http://schemas.openxmlformats.org/officeDocument/2006/relationships/hyperlink" Target="https://gradadmissions.stanford.edu/programs/computer-science" TargetMode="External"/><Relationship Id="rId24" Type="http://schemas.openxmlformats.org/officeDocument/2006/relationships/hyperlink" Target="https://gradadmissions.stanford.edu/programs/materials-science-and-engineering" TargetMode="External"/><Relationship Id="rId23" Type="http://schemas.openxmlformats.org/officeDocument/2006/relationships/hyperlink" Target="https://gradadmissions.stanford.edu/programs/mechanical-engineering" TargetMode="External"/><Relationship Id="rId525" Type="http://schemas.openxmlformats.org/officeDocument/2006/relationships/hyperlink" Target="https://en.wikipedia.org/wiki/El_Paso,_Texas" TargetMode="External"/><Relationship Id="rId767" Type="http://schemas.openxmlformats.org/officeDocument/2006/relationships/hyperlink" Target="https://www.stevens.edu/schaefer-school-engineering-science/departments/biomedical-engineering-chemistry-and-biological-sciences/graduate-programs/biomedical-engineering-masters-degree" TargetMode="External"/><Relationship Id="rId524" Type="http://schemas.openxmlformats.org/officeDocument/2006/relationships/hyperlink" Target="mailto:gradinfo@bgsu.edu" TargetMode="External"/><Relationship Id="rId766" Type="http://schemas.openxmlformats.org/officeDocument/2006/relationships/hyperlink" Target="https://en.wikipedia.org/wiki/Private_university" TargetMode="External"/><Relationship Id="rId523" Type="http://schemas.openxmlformats.org/officeDocument/2006/relationships/hyperlink" Target="http://www.bgsu.edu/technology-architecture-and-applied-engineering/departments-and-programs/engineering-technologies/electronics-and-computer-engineering-technology.html" TargetMode="External"/><Relationship Id="rId765" Type="http://schemas.openxmlformats.org/officeDocument/2006/relationships/hyperlink" Target="https://en.wikipedia.org/wiki/New_Jersey" TargetMode="External"/><Relationship Id="rId522" Type="http://schemas.openxmlformats.org/officeDocument/2006/relationships/hyperlink" Target="https://www.bgsu.edu/arts-and-sciences/computer-science/graduate.html" TargetMode="External"/><Relationship Id="rId764" Type="http://schemas.openxmlformats.org/officeDocument/2006/relationships/hyperlink" Target="https://en.wikipedia.org/wiki/Hoboken,_New_Jersey" TargetMode="External"/><Relationship Id="rId529" Type="http://schemas.openxmlformats.org/officeDocument/2006/relationships/hyperlink" Target="http://ece.utep.edu/masters.html" TargetMode="External"/><Relationship Id="rId528" Type="http://schemas.openxmlformats.org/officeDocument/2006/relationships/hyperlink" Target="http://bme.utep.edu/index.htm" TargetMode="External"/><Relationship Id="rId527" Type="http://schemas.openxmlformats.org/officeDocument/2006/relationships/hyperlink" Target="https://en.wikipedia.org/wiki/Public_university" TargetMode="External"/><Relationship Id="rId769" Type="http://schemas.openxmlformats.org/officeDocument/2006/relationships/hyperlink" Target="https://www.stevens.edu/schaefer-school-engineering-science/departments/civil-environmental-ocean-engineering/graduate-programs/civil-engineering-masters-program" TargetMode="External"/><Relationship Id="rId526" Type="http://schemas.openxmlformats.org/officeDocument/2006/relationships/hyperlink" Target="https://en.wikipedia.org/wiki/El_Paso,_Texas" TargetMode="External"/><Relationship Id="rId768" Type="http://schemas.openxmlformats.org/officeDocument/2006/relationships/hyperlink" Target="https://www.stevens.edu/schaefer-school-engineering-science/departments/chemical-engineering-materials-science/graduate-programs/chemical-engineering-masters-program" TargetMode="External"/><Relationship Id="rId26" Type="http://schemas.openxmlformats.org/officeDocument/2006/relationships/hyperlink" Target="http://soe.stanford.edu/" TargetMode="External"/><Relationship Id="rId25" Type="http://schemas.openxmlformats.org/officeDocument/2006/relationships/hyperlink" Target="https://gradadmissions.stanford.edu/programs/computational-and-mathematical-engineering" TargetMode="External"/><Relationship Id="rId28" Type="http://schemas.openxmlformats.org/officeDocument/2006/relationships/hyperlink" Target="http://www.cee.cornell.edu/" TargetMode="External"/><Relationship Id="rId27" Type="http://schemas.openxmlformats.org/officeDocument/2006/relationships/hyperlink" Target="http://gradschool.cornell.edu/academics/fields-of-study/subject/chemical-engineering/chemical-engineering-meng-ithaca" TargetMode="External"/><Relationship Id="rId521" Type="http://schemas.openxmlformats.org/officeDocument/2006/relationships/hyperlink" Target="https://en.wikipedia.org/wiki/Ohio" TargetMode="External"/><Relationship Id="rId763" Type="http://schemas.openxmlformats.org/officeDocument/2006/relationships/hyperlink" Target="mailto:admit@wwu.edu" TargetMode="External"/><Relationship Id="rId29" Type="http://schemas.openxmlformats.org/officeDocument/2006/relationships/hyperlink" Target="http://www.mse.cornell.edu/" TargetMode="External"/><Relationship Id="rId520" Type="http://schemas.openxmlformats.org/officeDocument/2006/relationships/hyperlink" Target="https://en.wikipedia.org/wiki/Bowling_Green,_Ohio" TargetMode="External"/><Relationship Id="rId762" Type="http://schemas.openxmlformats.org/officeDocument/2006/relationships/hyperlink" Target="mailto:cua-gradadmissions@cua.edu" TargetMode="External"/><Relationship Id="rId761" Type="http://schemas.openxmlformats.org/officeDocument/2006/relationships/hyperlink" Target="https://en.wikipedia.org/wiki/Washington,_D.C." TargetMode="External"/><Relationship Id="rId760" Type="http://schemas.openxmlformats.org/officeDocument/2006/relationships/hyperlink" Target="mailto:rickc@csufresno.edu" TargetMode="External"/><Relationship Id="rId11" Type="http://schemas.openxmlformats.org/officeDocument/2006/relationships/hyperlink" Target="http://www.seas.harvard.edu/faculty-research/research" TargetMode="External"/><Relationship Id="rId10" Type="http://schemas.openxmlformats.org/officeDocument/2006/relationships/hyperlink" Target="http://www.seas.harvard.edu/electrical-engineering" TargetMode="External"/><Relationship Id="rId13" Type="http://schemas.openxmlformats.org/officeDocument/2006/relationships/hyperlink" Target="http://engineering.mit.edu/departments/cheme" TargetMode="External"/><Relationship Id="rId12" Type="http://schemas.openxmlformats.org/officeDocument/2006/relationships/hyperlink" Target="http://engineering.mit.edu/departments/be" TargetMode="External"/><Relationship Id="rId519" Type="http://schemas.openxmlformats.org/officeDocument/2006/relationships/hyperlink" Target="mailto:graduatecollege@fau.edu" TargetMode="External"/><Relationship Id="rId514" Type="http://schemas.openxmlformats.org/officeDocument/2006/relationships/hyperlink" Target="http://www.ceecs.fau.edu/graduate/ms/bioengineering/index.php" TargetMode="External"/><Relationship Id="rId756" Type="http://schemas.openxmlformats.org/officeDocument/2006/relationships/hyperlink" Target="http://www.fresnostate.edu/engineering/elec-computer/undergrad-programs/computer.html" TargetMode="External"/><Relationship Id="rId513" Type="http://schemas.openxmlformats.org/officeDocument/2006/relationships/hyperlink" Target="https://en.wikipedia.org/wiki/Public_university" TargetMode="External"/><Relationship Id="rId755" Type="http://schemas.openxmlformats.org/officeDocument/2006/relationships/hyperlink" Target="http://www.fresnostate.edu/engineering/civil-geomatics/index.html" TargetMode="External"/><Relationship Id="rId512" Type="http://schemas.openxmlformats.org/officeDocument/2006/relationships/hyperlink" Target="https://en.wikipedia.org/wiki/Florida" TargetMode="External"/><Relationship Id="rId754" Type="http://schemas.openxmlformats.org/officeDocument/2006/relationships/hyperlink" Target="http://www.fresnostate.edu/engineering/civil-geomatics/index.html" TargetMode="External"/><Relationship Id="rId511" Type="http://schemas.openxmlformats.org/officeDocument/2006/relationships/hyperlink" Target="mailto:admissions@uncg.edu" TargetMode="External"/><Relationship Id="rId753" Type="http://schemas.openxmlformats.org/officeDocument/2006/relationships/hyperlink" Target="https://en.wikipedia.org/wiki/Public_university" TargetMode="External"/><Relationship Id="rId518" Type="http://schemas.openxmlformats.org/officeDocument/2006/relationships/hyperlink" Target="http://www.ceecs.fau.edu/graduate/ms/electrical/index.php" TargetMode="External"/><Relationship Id="rId517" Type="http://schemas.openxmlformats.org/officeDocument/2006/relationships/hyperlink" Target="http://www.ceecs.fau.edu/graduate/ms/computer-engineering/index.php" TargetMode="External"/><Relationship Id="rId759" Type="http://schemas.openxmlformats.org/officeDocument/2006/relationships/hyperlink" Target="http://www.fresnostate.edu/engineering/cm/index.html" TargetMode="External"/><Relationship Id="rId516" Type="http://schemas.openxmlformats.org/officeDocument/2006/relationships/hyperlink" Target="http://www.ome.fau.edu/graduate/ms/ocean/index.php" TargetMode="External"/><Relationship Id="rId758" Type="http://schemas.openxmlformats.org/officeDocument/2006/relationships/hyperlink" Target="http://www.fresnostate.edu/engineering/mechanical-engineering/programs.html" TargetMode="External"/><Relationship Id="rId515" Type="http://schemas.openxmlformats.org/officeDocument/2006/relationships/hyperlink" Target="http://www.cege.fau.edu/graduate/index.php" TargetMode="External"/><Relationship Id="rId757" Type="http://schemas.openxmlformats.org/officeDocument/2006/relationships/hyperlink" Target="http://www.fresnostate.edu/engineering/elec-computer/undergrad-programs/electrical.html" TargetMode="External"/><Relationship Id="rId15" Type="http://schemas.openxmlformats.org/officeDocument/2006/relationships/hyperlink" Target="http://engineering.mit.edu/departments/meche" TargetMode="External"/><Relationship Id="rId14" Type="http://schemas.openxmlformats.org/officeDocument/2006/relationships/hyperlink" Target="http://engineering.mit.edu/departments/eecs" TargetMode="External"/><Relationship Id="rId17" Type="http://schemas.openxmlformats.org/officeDocument/2006/relationships/hyperlink" Target="http://engineering.mit.edu/departments/dmse" TargetMode="External"/><Relationship Id="rId16" Type="http://schemas.openxmlformats.org/officeDocument/2006/relationships/hyperlink" Target="http://engineering.mit.edu/departments/nse" TargetMode="External"/><Relationship Id="rId19" Type="http://schemas.openxmlformats.org/officeDocument/2006/relationships/hyperlink" Target="https://gradadmissions.stanford.edu/programs/chemical-engineering" TargetMode="External"/><Relationship Id="rId510" Type="http://schemas.openxmlformats.org/officeDocument/2006/relationships/hyperlink" Target="https://grs.uncg.edu/programs/" TargetMode="External"/><Relationship Id="rId752" Type="http://schemas.openxmlformats.org/officeDocument/2006/relationships/hyperlink" Target="mailto:international@wichita.edu" TargetMode="External"/><Relationship Id="rId18" Type="http://schemas.openxmlformats.org/officeDocument/2006/relationships/hyperlink" Target="http://soe.stanford.edu/" TargetMode="External"/><Relationship Id="rId751" Type="http://schemas.openxmlformats.org/officeDocument/2006/relationships/hyperlink" Target="http://webs.wichita.edu/?u=imfge&amp;p=/index" TargetMode="External"/><Relationship Id="rId750" Type="http://schemas.openxmlformats.org/officeDocument/2006/relationships/hyperlink" Target="http://www.wichita.edu/thisis/home/?u=engineeringtech" TargetMode="External"/><Relationship Id="rId84" Type="http://schemas.openxmlformats.org/officeDocument/2006/relationships/hyperlink" Target="http://www.caee.utexas.edu/prospective/graduate" TargetMode="External"/><Relationship Id="rId83" Type="http://schemas.openxmlformats.org/officeDocument/2006/relationships/hyperlink" Target="http://www.che.utexas.edu/prospective-students/graduate-students/about-the-program/" TargetMode="External"/><Relationship Id="rId86" Type="http://schemas.openxmlformats.org/officeDocument/2006/relationships/hyperlink" Target="http://www.me.utexas.edu/graduate/" TargetMode="External"/><Relationship Id="rId85" Type="http://schemas.openxmlformats.org/officeDocument/2006/relationships/hyperlink" Target="http://www.ece.utexas.edu/graduate/admissions" TargetMode="External"/><Relationship Id="rId88" Type="http://schemas.openxmlformats.org/officeDocument/2006/relationships/hyperlink" Target="http://lifelong.engr.utexas.edu/pme/index.php" TargetMode="External"/><Relationship Id="rId87" Type="http://schemas.openxmlformats.org/officeDocument/2006/relationships/hyperlink" Target="http://tmi.utexas.edu/prospective-students/" TargetMode="External"/><Relationship Id="rId89" Type="http://schemas.openxmlformats.org/officeDocument/2006/relationships/hyperlink" Target="http://www.pge.utexas.edu/future/graduate" TargetMode="External"/><Relationship Id="rId709" Type="http://schemas.openxmlformats.org/officeDocument/2006/relationships/hyperlink" Target="https://wwwp.oakland.edu/secs/masters-of-science-programs/systems-engineering/index" TargetMode="External"/><Relationship Id="rId708" Type="http://schemas.openxmlformats.org/officeDocument/2006/relationships/hyperlink" Target="https://wwwp.oakland.edu/secs/masters-of-science-programs/software-engineering-and-information-technology/index" TargetMode="External"/><Relationship Id="rId707" Type="http://schemas.openxmlformats.org/officeDocument/2006/relationships/hyperlink" Target="https://wwwp.oakland.edu/secs/masters-of-science-programs/electrical-and-Computer-Engineering/index" TargetMode="External"/><Relationship Id="rId706" Type="http://schemas.openxmlformats.org/officeDocument/2006/relationships/hyperlink" Target="https://wwwp.oakland.edu/secs/masters-of-science-programs/cyber-security/index" TargetMode="External"/><Relationship Id="rId80" Type="http://schemas.openxmlformats.org/officeDocument/2006/relationships/hyperlink" Target="http://seas.yale.edu/departments/chemical-and-environmental-engineering/graduate-study-environmental-engineering" TargetMode="External"/><Relationship Id="rId82" Type="http://schemas.openxmlformats.org/officeDocument/2006/relationships/hyperlink" Target="http://seas.yale.edu/departments/mechanical-engineering-and-materials-science/graduate-study" TargetMode="External"/><Relationship Id="rId81" Type="http://schemas.openxmlformats.org/officeDocument/2006/relationships/hyperlink" Target="http://seas.yale.edu/departments/mechanical-engineering-and-materials-science/graduate-study" TargetMode="External"/><Relationship Id="rId701" Type="http://schemas.openxmlformats.org/officeDocument/2006/relationships/hyperlink" Target="mailto:sciencegrad@clarkson.edu" TargetMode="External"/><Relationship Id="rId700" Type="http://schemas.openxmlformats.org/officeDocument/2006/relationships/hyperlink" Target="http://graduate.clarkson.edu/program/engineering-management-ms/" TargetMode="External"/><Relationship Id="rId705" Type="http://schemas.openxmlformats.org/officeDocument/2006/relationships/hyperlink" Target="https://wwwp.oakland.edu/secs/masters-of-science-programs/computer-sciences/index" TargetMode="External"/><Relationship Id="rId704" Type="http://schemas.openxmlformats.org/officeDocument/2006/relationships/hyperlink" Target="mailto:international@txstate.edu" TargetMode="External"/><Relationship Id="rId703" Type="http://schemas.openxmlformats.org/officeDocument/2006/relationships/hyperlink" Target="http://www.cose.txstate.edu/departments-programs/materials-science-engineering.html" TargetMode="External"/><Relationship Id="rId702" Type="http://schemas.openxmlformats.org/officeDocument/2006/relationships/hyperlink" Target="http://www.cose.txstate.edu/departments-programs/computer-science.html" TargetMode="External"/><Relationship Id="rId73" Type="http://schemas.openxmlformats.org/officeDocument/2006/relationships/hyperlink" Target="http://www.cbe.seas.upenn.edu/about-grad/index.php" TargetMode="External"/><Relationship Id="rId72" Type="http://schemas.openxmlformats.org/officeDocument/2006/relationships/hyperlink" Target="mailto:onwisconsin@admissions.wisc.edu" TargetMode="External"/><Relationship Id="rId75" Type="http://schemas.openxmlformats.org/officeDocument/2006/relationships/hyperlink" Target="http://www.cis.upenn.edu/grad/" TargetMode="External"/><Relationship Id="rId74" Type="http://schemas.openxmlformats.org/officeDocument/2006/relationships/hyperlink" Target="http://ipd.me.upenn.edu/" TargetMode="External"/><Relationship Id="rId77" Type="http://schemas.openxmlformats.org/officeDocument/2006/relationships/hyperlink" Target="http://www.upenn.edu/biotech/" TargetMode="External"/><Relationship Id="rId76" Type="http://schemas.openxmlformats.org/officeDocument/2006/relationships/hyperlink" Target="http://www.ese.upenn.edu/current-students/masters/index.php" TargetMode="External"/><Relationship Id="rId79" Type="http://schemas.openxmlformats.org/officeDocument/2006/relationships/hyperlink" Target="http://seas.yale.edu/departments/chemical-and-environmental-engineering/graduate-study" TargetMode="External"/><Relationship Id="rId78" Type="http://schemas.openxmlformats.org/officeDocument/2006/relationships/hyperlink" Target="mailto:sherry@seas.upenn.edu" TargetMode="External"/><Relationship Id="rId71" Type="http://schemas.openxmlformats.org/officeDocument/2006/relationships/hyperlink" Target="https://epd.wisc.edu/online-degree/manufacturing-systems-engineering" TargetMode="External"/><Relationship Id="rId70" Type="http://schemas.openxmlformats.org/officeDocument/2006/relationships/hyperlink" Target="https://epd.wisc.edu/online-degree/master-of-engineering-management" TargetMode="External"/><Relationship Id="rId62" Type="http://schemas.openxmlformats.org/officeDocument/2006/relationships/hyperlink" Target="http://www.cee.ucla.edu/" TargetMode="External"/><Relationship Id="rId61" Type="http://schemas.openxmlformats.org/officeDocument/2006/relationships/hyperlink" Target="http://www.mse.washington.edu/" TargetMode="External"/><Relationship Id="rId64" Type="http://schemas.openxmlformats.org/officeDocument/2006/relationships/hyperlink" Target="http://www.ee.ucla.edu/" TargetMode="External"/><Relationship Id="rId63" Type="http://schemas.openxmlformats.org/officeDocument/2006/relationships/hyperlink" Target="http://www.cs.ucla.edu/" TargetMode="External"/><Relationship Id="rId66" Type="http://schemas.openxmlformats.org/officeDocument/2006/relationships/hyperlink" Target="https://epd.wisc.edu/online-degree/applied-computing-and-engineering-data-analytics" TargetMode="External"/><Relationship Id="rId65" Type="http://schemas.openxmlformats.org/officeDocument/2006/relationships/hyperlink" Target="http://www.mse.ucla.edu/" TargetMode="External"/><Relationship Id="rId68" Type="http://schemas.openxmlformats.org/officeDocument/2006/relationships/hyperlink" Target="https://epd.wisc.edu/online-degree/environmental-engineering" TargetMode="External"/><Relationship Id="rId67" Type="http://schemas.openxmlformats.org/officeDocument/2006/relationships/hyperlink" Target="https://epd.wisc.edu/online-degree/electrical-engineering-power-engineering" TargetMode="External"/><Relationship Id="rId729" Type="http://schemas.openxmlformats.org/officeDocument/2006/relationships/hyperlink" Target="http://www.uah.edu/eng/departments/cee" TargetMode="External"/><Relationship Id="rId728" Type="http://schemas.openxmlformats.org/officeDocument/2006/relationships/hyperlink" Target="http://www.uah.edu/eng/departments/cme" TargetMode="External"/><Relationship Id="rId60" Type="http://schemas.openxmlformats.org/officeDocument/2006/relationships/hyperlink" Target="http://www.me.washington.edu/" TargetMode="External"/><Relationship Id="rId723" Type="http://schemas.openxmlformats.org/officeDocument/2006/relationships/hyperlink" Target="http://www.fit.edu/programs/8075/ms-engineering-management" TargetMode="External"/><Relationship Id="rId722" Type="http://schemas.openxmlformats.org/officeDocument/2006/relationships/hyperlink" Target="http://www.fit.edu/programs/8050/ms-software-engineering" TargetMode="External"/><Relationship Id="rId721" Type="http://schemas.openxmlformats.org/officeDocument/2006/relationships/hyperlink" Target="http://www.fit.edu/programs/8128/ms-environmental-science" TargetMode="External"/><Relationship Id="rId720" Type="http://schemas.openxmlformats.org/officeDocument/2006/relationships/hyperlink" Target="http://www.fit.edu/programs/8042/ms-electrical-engineering" TargetMode="External"/><Relationship Id="rId727" Type="http://schemas.openxmlformats.org/officeDocument/2006/relationships/hyperlink" Target="https://en.wikipedia.org/wiki/State_university_system" TargetMode="External"/><Relationship Id="rId726" Type="http://schemas.openxmlformats.org/officeDocument/2006/relationships/hyperlink" Target="https://en.wikipedia.org/wiki/Alabama" TargetMode="External"/><Relationship Id="rId725" Type="http://schemas.openxmlformats.org/officeDocument/2006/relationships/hyperlink" Target="https://en.wikipedia.org/wiki/Huntsville,_Alabama" TargetMode="External"/><Relationship Id="rId724" Type="http://schemas.openxmlformats.org/officeDocument/2006/relationships/hyperlink" Target="mailto:admission@fit.edu" TargetMode="External"/><Relationship Id="rId69" Type="http://schemas.openxmlformats.org/officeDocument/2006/relationships/hyperlink" Target="https://epd.wisc.edu/online-degree/master-of-engineering-polymer-science" TargetMode="External"/><Relationship Id="rId51" Type="http://schemas.openxmlformats.org/officeDocument/2006/relationships/hyperlink" Target="http://matsci.columbia.edu/materials-science-and-engineering-doctoral-and-masters-program_6657" TargetMode="External"/><Relationship Id="rId50" Type="http://schemas.openxmlformats.org/officeDocument/2006/relationships/hyperlink" Target="http://me.columbia.edu/graduate-programs" TargetMode="External"/><Relationship Id="rId53" Type="http://schemas.openxmlformats.org/officeDocument/2006/relationships/hyperlink" Target="mailto:%20&lt;msadmissions@gmail.com&gt;" TargetMode="External"/><Relationship Id="rId52" Type="http://schemas.openxmlformats.org/officeDocument/2006/relationships/hyperlink" Target="http://ieor.columbia.edu/graduate-programs" TargetMode="External"/><Relationship Id="rId55" Type="http://schemas.openxmlformats.org/officeDocument/2006/relationships/hyperlink" Target="http://www.cheme.washington.edu/" TargetMode="External"/><Relationship Id="rId54" Type="http://schemas.openxmlformats.org/officeDocument/2006/relationships/hyperlink" Target="http://gradengineering.columbia.edu/onlineapplication" TargetMode="External"/><Relationship Id="rId57" Type="http://schemas.openxmlformats.org/officeDocument/2006/relationships/hyperlink" Target="http://www.hcde.washington.edu/" TargetMode="External"/><Relationship Id="rId56" Type="http://schemas.openxmlformats.org/officeDocument/2006/relationships/hyperlink" Target="http://www.ce.washington.edu/" TargetMode="External"/><Relationship Id="rId719" Type="http://schemas.openxmlformats.org/officeDocument/2006/relationships/hyperlink" Target="http://www.fit.edu/programs/8071/ms-computer-science" TargetMode="External"/><Relationship Id="rId718" Type="http://schemas.openxmlformats.org/officeDocument/2006/relationships/hyperlink" Target="http://www.fit.edu/programs/8045/ms-civil-engineering" TargetMode="External"/><Relationship Id="rId717" Type="http://schemas.openxmlformats.org/officeDocument/2006/relationships/hyperlink" Target="http://www.fit.edu/programs/8033/ms-chemical-engineering" TargetMode="External"/><Relationship Id="rId712" Type="http://schemas.openxmlformats.org/officeDocument/2006/relationships/hyperlink" Target="https://wwwp.oakland.edu/secs/masters-of-science-programs/industrial-and-systems-engineering/index" TargetMode="External"/><Relationship Id="rId711" Type="http://schemas.openxmlformats.org/officeDocument/2006/relationships/hyperlink" Target="https://wwwp.oakland.edu/secs/masters-of-science-programs/engineering-management/index" TargetMode="External"/><Relationship Id="rId710" Type="http://schemas.openxmlformats.org/officeDocument/2006/relationships/hyperlink" Target="https://wwwp.oakland.edu/secs/masters-of-science-programs/mechanical-engineering/index" TargetMode="External"/><Relationship Id="rId716" Type="http://schemas.openxmlformats.org/officeDocument/2006/relationships/hyperlink" Target="http://www.fit.edu/programs/8022/ms-biological-science-cellmolecular" TargetMode="External"/><Relationship Id="rId715" Type="http://schemas.openxmlformats.org/officeDocument/2006/relationships/hyperlink" Target="mailto:gradadm@umsl.edu" TargetMode="External"/><Relationship Id="rId714" Type="http://schemas.openxmlformats.org/officeDocument/2006/relationships/hyperlink" Target="https://en.wikipedia.org/wiki/Missouri" TargetMode="External"/><Relationship Id="rId713" Type="http://schemas.openxmlformats.org/officeDocument/2006/relationships/hyperlink" Target="https://en.wikipedia.org/wiki/St._Louis_County,_Missouri" TargetMode="External"/><Relationship Id="rId59" Type="http://schemas.openxmlformats.org/officeDocument/2006/relationships/hyperlink" Target="http://www.ee.washington.edu/" TargetMode="External"/><Relationship Id="rId58" Type="http://schemas.openxmlformats.org/officeDocument/2006/relationships/hyperlink" Target="http://www.cs.washington.edu/" TargetMode="External"/><Relationship Id="rId590" Type="http://schemas.openxmlformats.org/officeDocument/2006/relationships/hyperlink" Target="mailto:admission@cdm.depaul.edu" TargetMode="External"/><Relationship Id="rId107" Type="http://schemas.openxmlformats.org/officeDocument/2006/relationships/hyperlink" Target="http://gradschool.princeton.edu/academics/fields-study/chemical-and-biological-engineering" TargetMode="External"/><Relationship Id="rId349" Type="http://schemas.openxmlformats.org/officeDocument/2006/relationships/hyperlink" Target="about:blank" TargetMode="External"/><Relationship Id="rId106" Type="http://schemas.openxmlformats.org/officeDocument/2006/relationships/hyperlink" Target="http://ise.illinois.edu/" TargetMode="External"/><Relationship Id="rId348" Type="http://schemas.openxmlformats.org/officeDocument/2006/relationships/hyperlink" Target="mailto:gradschool@uwm.edu" TargetMode="External"/><Relationship Id="rId105" Type="http://schemas.openxmlformats.org/officeDocument/2006/relationships/hyperlink" Target="http://www.matse.illinois.edu/" TargetMode="External"/><Relationship Id="rId347" Type="http://schemas.openxmlformats.org/officeDocument/2006/relationships/hyperlink" Target="http://uwm.edu/engineering/academics-2/departments/electrical-engineering/" TargetMode="External"/><Relationship Id="rId589" Type="http://schemas.openxmlformats.org/officeDocument/2006/relationships/hyperlink" Target="http://www.cdm.depaul.edu/academics/Pages/MSInInformationSystems.aspx" TargetMode="External"/><Relationship Id="rId104" Type="http://schemas.openxmlformats.org/officeDocument/2006/relationships/hyperlink" Target="http://www.npre.illinois.edu/" TargetMode="External"/><Relationship Id="rId346" Type="http://schemas.openxmlformats.org/officeDocument/2006/relationships/hyperlink" Target="mailto:grad_eng@fiu.edu" TargetMode="External"/><Relationship Id="rId588" Type="http://schemas.openxmlformats.org/officeDocument/2006/relationships/hyperlink" Target="mailto:deanegr@villanova.edu?subject=University%20Web%20Contact" TargetMode="External"/><Relationship Id="rId109" Type="http://schemas.openxmlformats.org/officeDocument/2006/relationships/hyperlink" Target="http://gradschool.princeton.edu/academics/fields-study/computer-science" TargetMode="External"/><Relationship Id="rId108" Type="http://schemas.openxmlformats.org/officeDocument/2006/relationships/hyperlink" Target="http://gradschool.princeton.edu/academics/fields-study/civil-and-environmental-engineering" TargetMode="External"/><Relationship Id="rId341" Type="http://schemas.openxmlformats.org/officeDocument/2006/relationships/hyperlink" Target="mailto:grad@k-state.edu" TargetMode="External"/><Relationship Id="rId583" Type="http://schemas.openxmlformats.org/officeDocument/2006/relationships/hyperlink" Target="http://www1.villanova.edu/villanova/engineering/grad/masters/civil.html" TargetMode="External"/><Relationship Id="rId340" Type="http://schemas.openxmlformats.org/officeDocument/2006/relationships/hyperlink" Target="https://gradadmissions.stanford.edu/programs/computer-science" TargetMode="External"/><Relationship Id="rId582" Type="http://schemas.openxmlformats.org/officeDocument/2006/relationships/hyperlink" Target="http://www1.villanova.edu/content/villanova/engineering/grad/masters/chemical" TargetMode="External"/><Relationship Id="rId581" Type="http://schemas.openxmlformats.org/officeDocument/2006/relationships/hyperlink" Target="http://www1.villanova.edu/content/villanova/engineering/grad/masters/biochemical" TargetMode="External"/><Relationship Id="rId580" Type="http://schemas.openxmlformats.org/officeDocument/2006/relationships/hyperlink" Target="mailto:wsugrad@wright.edu" TargetMode="External"/><Relationship Id="rId103" Type="http://schemas.openxmlformats.org/officeDocument/2006/relationships/hyperlink" Target="http://mechanical.illinois.edu/" TargetMode="External"/><Relationship Id="rId345" Type="http://schemas.openxmlformats.org/officeDocument/2006/relationships/hyperlink" Target="mailto:intladmission@sdsu.edu" TargetMode="External"/><Relationship Id="rId587" Type="http://schemas.openxmlformats.org/officeDocument/2006/relationships/hyperlink" Target="http://www1.villanova.edu/villanova/engineering/grad/masters/mechanical.html" TargetMode="External"/><Relationship Id="rId102" Type="http://schemas.openxmlformats.org/officeDocument/2006/relationships/hyperlink" Target="http://www.ece.illinois.edu/" TargetMode="External"/><Relationship Id="rId344" Type="http://schemas.openxmlformats.org/officeDocument/2006/relationships/hyperlink" Target="mailto:gradi@okstate.edu" TargetMode="External"/><Relationship Id="rId586" Type="http://schemas.openxmlformats.org/officeDocument/2006/relationships/hyperlink" Target="http://www1.villanova.edu/content/villanova/engineering/grad/masters/waterresources" TargetMode="External"/><Relationship Id="rId101" Type="http://schemas.openxmlformats.org/officeDocument/2006/relationships/hyperlink" Target="http://abe.illinois.edu/" TargetMode="External"/><Relationship Id="rId343" Type="http://schemas.openxmlformats.org/officeDocument/2006/relationships/hyperlink" Target="mailto:grdapp@clemson.edu" TargetMode="External"/><Relationship Id="rId585" Type="http://schemas.openxmlformats.org/officeDocument/2006/relationships/hyperlink" Target="http://www1.villanova.edu/villanova/engineering/grad/masters/electrical.html" TargetMode="External"/><Relationship Id="rId100" Type="http://schemas.openxmlformats.org/officeDocument/2006/relationships/hyperlink" Target="mailto:gradadmissions@unc.edu" TargetMode="External"/><Relationship Id="rId342" Type="http://schemas.openxmlformats.org/officeDocument/2006/relationships/hyperlink" Target="mailto:gradadmissions@rpi.edu" TargetMode="External"/><Relationship Id="rId584" Type="http://schemas.openxmlformats.org/officeDocument/2006/relationships/hyperlink" Target="http://www1.villanova.edu/content/villanova/engineering/grad/masters/cybersecurity" TargetMode="External"/><Relationship Id="rId338" Type="http://schemas.openxmlformats.org/officeDocument/2006/relationships/hyperlink" Target="mailto:gradadmissions@mail.ucf.edu?subject=Students%20Site" TargetMode="External"/><Relationship Id="rId337" Type="http://schemas.openxmlformats.org/officeDocument/2006/relationships/hyperlink" Target="mailto:graduateschool@usu.edu" TargetMode="External"/><Relationship Id="rId579" Type="http://schemas.openxmlformats.org/officeDocument/2006/relationships/hyperlink" Target="https://en.wikipedia.org/wiki/Ohio" TargetMode="External"/><Relationship Id="rId336" Type="http://schemas.openxmlformats.org/officeDocument/2006/relationships/hyperlink" Target="http://www.eng.uab.edu/" TargetMode="External"/><Relationship Id="rId578" Type="http://schemas.openxmlformats.org/officeDocument/2006/relationships/hyperlink" Target="https://en.wikipedia.org/wiki/Fairborn,_Ohio" TargetMode="External"/><Relationship Id="rId335" Type="http://schemas.openxmlformats.org/officeDocument/2006/relationships/hyperlink" Target="http://www.uab.edu/engineering/home/departments-research/me" TargetMode="External"/><Relationship Id="rId577" Type="http://schemas.openxmlformats.org/officeDocument/2006/relationships/hyperlink" Target="mailto:grad@wpi.edu" TargetMode="External"/><Relationship Id="rId339" Type="http://schemas.openxmlformats.org/officeDocument/2006/relationships/hyperlink" Target="mailto:enroll@drexel.edu" TargetMode="External"/><Relationship Id="rId330" Type="http://schemas.openxmlformats.org/officeDocument/2006/relationships/hyperlink" Target="https://www.iupui.edu/academics/degrees-majors/degree.html?major-program=computer+and+information+science" TargetMode="External"/><Relationship Id="rId572" Type="http://schemas.openxmlformats.org/officeDocument/2006/relationships/hyperlink" Target="https://www.wpi.edu/academics/eve/grad-programs.html" TargetMode="External"/><Relationship Id="rId571" Type="http://schemas.openxmlformats.org/officeDocument/2006/relationships/hyperlink" Target="https://www.wpi.edu/academics/ece/gradprograms.html" TargetMode="External"/><Relationship Id="rId570" Type="http://schemas.openxmlformats.org/officeDocument/2006/relationships/hyperlink" Target="http://cpe.wpi.edu/online/systems.html?_ga=1.145585652.1918526476.1470821522" TargetMode="External"/><Relationship Id="rId334" Type="http://schemas.openxmlformats.org/officeDocument/2006/relationships/hyperlink" Target="http://www.eng.uab.edu/" TargetMode="External"/><Relationship Id="rId576" Type="http://schemas.openxmlformats.org/officeDocument/2006/relationships/hyperlink" Target="https://www.wpi.edu/academics/robotics/gradprograms.html" TargetMode="External"/><Relationship Id="rId333" Type="http://schemas.openxmlformats.org/officeDocument/2006/relationships/hyperlink" Target="http://www.uab.edu/engineering/home/graduate-civil" TargetMode="External"/><Relationship Id="rId575" Type="http://schemas.openxmlformats.org/officeDocument/2006/relationships/hyperlink" Target="http://www.wpi.edu/academics/mfe.html" TargetMode="External"/><Relationship Id="rId332" Type="http://schemas.openxmlformats.org/officeDocument/2006/relationships/hyperlink" Target="mailto:international@unt.edu" TargetMode="External"/><Relationship Id="rId574" Type="http://schemas.openxmlformats.org/officeDocument/2006/relationships/hyperlink" Target="https://www.wpi.edu/academics/mte/gradprograms.html" TargetMode="External"/><Relationship Id="rId331" Type="http://schemas.openxmlformats.org/officeDocument/2006/relationships/hyperlink" Target="mailto:oia@iupui.edu" TargetMode="External"/><Relationship Id="rId573" Type="http://schemas.openxmlformats.org/officeDocument/2006/relationships/hyperlink" Target="http://www.me.wpi.edu/Graduate/index.html" TargetMode="External"/><Relationship Id="rId370" Type="http://schemas.openxmlformats.org/officeDocument/2006/relationships/hyperlink" Target="https://www.kent.edu/caest/aeronautics" TargetMode="External"/><Relationship Id="rId129" Type="http://schemas.openxmlformats.org/officeDocument/2006/relationships/hyperlink" Target="http://www.mse.umd.edu/graduate" TargetMode="External"/><Relationship Id="rId128" Type="http://schemas.openxmlformats.org/officeDocument/2006/relationships/hyperlink" Target="http://www.ennu.umd.edu/" TargetMode="External"/><Relationship Id="rId127" Type="http://schemas.openxmlformats.org/officeDocument/2006/relationships/hyperlink" Target="http://www.enme.umd.edu/grad/" TargetMode="External"/><Relationship Id="rId369" Type="http://schemas.openxmlformats.org/officeDocument/2006/relationships/hyperlink" Target="mailto:gradinfo@rit.edu" TargetMode="External"/><Relationship Id="rId126" Type="http://schemas.openxmlformats.org/officeDocument/2006/relationships/hyperlink" Target="https://gapp.usc.edu/graduate-programs/masters/petroleum-engineering" TargetMode="External"/><Relationship Id="rId368" Type="http://schemas.openxmlformats.org/officeDocument/2006/relationships/hyperlink" Target="mailto:admissions@nmsu.edu" TargetMode="External"/><Relationship Id="rId121" Type="http://schemas.openxmlformats.org/officeDocument/2006/relationships/hyperlink" Target="http://engineering.nyu.edu/academics/programs/mechanical-engineering-ms" TargetMode="External"/><Relationship Id="rId363" Type="http://schemas.openxmlformats.org/officeDocument/2006/relationships/hyperlink" Target="mailto:graduate@albany.edu" TargetMode="External"/><Relationship Id="rId120" Type="http://schemas.openxmlformats.org/officeDocument/2006/relationships/hyperlink" Target="http://engineering.nyu.edu/academics/programs/environmental-engineering-ms" TargetMode="External"/><Relationship Id="rId362" Type="http://schemas.openxmlformats.org/officeDocument/2006/relationships/hyperlink" Target="mailto:jacque@mtu.edu" TargetMode="External"/><Relationship Id="rId361" Type="http://schemas.openxmlformats.org/officeDocument/2006/relationships/hyperlink" Target="http://www.mtu.edu/gradschool/programs/degrees/biomedical-engineering/" TargetMode="External"/><Relationship Id="rId360" Type="http://schemas.openxmlformats.org/officeDocument/2006/relationships/hyperlink" Target="mailto:info@cecs.pdx.edu" TargetMode="External"/><Relationship Id="rId125" Type="http://schemas.openxmlformats.org/officeDocument/2006/relationships/hyperlink" Target="https://gapp.usc.edu/graduate-programs/masters/electrical-engineering" TargetMode="External"/><Relationship Id="rId367" Type="http://schemas.openxmlformats.org/officeDocument/2006/relationships/hyperlink" Target="mailto:engrinfo@coe.montana.edu" TargetMode="External"/><Relationship Id="rId124" Type="http://schemas.openxmlformats.org/officeDocument/2006/relationships/hyperlink" Target="https://gapp.usc.edu/graduate-programs/masters/computer-science" TargetMode="External"/><Relationship Id="rId366" Type="http://schemas.openxmlformats.org/officeDocument/2006/relationships/hyperlink" Target="mailto:admissions@uaf.edu" TargetMode="External"/><Relationship Id="rId123" Type="http://schemas.openxmlformats.org/officeDocument/2006/relationships/hyperlink" Target="https://gapp.usc.edu/graduate-programs/masters/chemical-engineering" TargetMode="External"/><Relationship Id="rId365" Type="http://schemas.openxmlformats.org/officeDocument/2006/relationships/hyperlink" Target="mailto:gschool@olemiss.edu" TargetMode="External"/><Relationship Id="rId122" Type="http://schemas.openxmlformats.org/officeDocument/2006/relationships/hyperlink" Target="mailto:gradadmissions@nyu.edu" TargetMode="External"/><Relationship Id="rId364" Type="http://schemas.openxmlformats.org/officeDocument/2006/relationships/hyperlink" Target="mailto:isao@umkc.edu?subject=Message%20from%20Admissions%20site%20-%20contact%20us" TargetMode="External"/><Relationship Id="rId95" Type="http://schemas.openxmlformats.org/officeDocument/2006/relationships/hyperlink" Target="https://gradschool.duke.edu/academics/programs-degrees/civil-and-environmental-engineering" TargetMode="External"/><Relationship Id="rId94" Type="http://schemas.openxmlformats.org/officeDocument/2006/relationships/hyperlink" Target="mailto:gradinfo@cs.ucsd.edu" TargetMode="External"/><Relationship Id="rId97" Type="http://schemas.openxmlformats.org/officeDocument/2006/relationships/hyperlink" Target="https://gradschool.duke.edu/academics/programs-degrees/electrical-and-computer-engineering" TargetMode="External"/><Relationship Id="rId96" Type="http://schemas.openxmlformats.org/officeDocument/2006/relationships/hyperlink" Target="https://gradschool.duke.edu/academics/programs-degrees/computer-science" TargetMode="External"/><Relationship Id="rId99" Type="http://schemas.openxmlformats.org/officeDocument/2006/relationships/hyperlink" Target="mailto:trinkle4@cse.msu.edu" TargetMode="External"/><Relationship Id="rId98" Type="http://schemas.openxmlformats.org/officeDocument/2006/relationships/hyperlink" Target="https://gradschool.duke.edu/academics/programs-degrees/mechanical-engineering-and-materials-science" TargetMode="External"/><Relationship Id="rId91" Type="http://schemas.openxmlformats.org/officeDocument/2006/relationships/hyperlink" Target="mailto:gradschool@ufl.edu" TargetMode="External"/><Relationship Id="rId90" Type="http://schemas.openxmlformats.org/officeDocument/2006/relationships/hyperlink" Target="mailto:intladm@austin.utexas.edu" TargetMode="External"/><Relationship Id="rId93" Type="http://schemas.openxmlformats.org/officeDocument/2006/relationships/hyperlink" Target="http://nanoengineering.ucsd.edu/graduate-programs/degree-programs" TargetMode="External"/><Relationship Id="rId92" Type="http://schemas.openxmlformats.org/officeDocument/2006/relationships/hyperlink" Target="http://maeweb.ucsd.edu/grad/" TargetMode="External"/><Relationship Id="rId118" Type="http://schemas.openxmlformats.org/officeDocument/2006/relationships/hyperlink" Target="http://engineering.nyu.edu/academics/programs/computer-science-ms" TargetMode="External"/><Relationship Id="rId117" Type="http://schemas.openxmlformats.org/officeDocument/2006/relationships/hyperlink" Target="http://engineering.nyu.edu/academics/programs/civil-engineering-ms" TargetMode="External"/><Relationship Id="rId359" Type="http://schemas.openxmlformats.org/officeDocument/2006/relationships/hyperlink" Target="mailto:ogps@tulane.edu" TargetMode="External"/><Relationship Id="rId116" Type="http://schemas.openxmlformats.org/officeDocument/2006/relationships/hyperlink" Target="http://engineering.nyu.edu/academics/programs/chemical-engineering-ms" TargetMode="External"/><Relationship Id="rId358" Type="http://schemas.openxmlformats.org/officeDocument/2006/relationships/hyperlink" Target="mailto:parksgraduateprograms@slu.edu" TargetMode="External"/><Relationship Id="rId115" Type="http://schemas.openxmlformats.org/officeDocument/2006/relationships/hyperlink" Target="https://engineering.purdue.edu/NE/Academics/Graduate" TargetMode="External"/><Relationship Id="rId357" Type="http://schemas.openxmlformats.org/officeDocument/2006/relationships/hyperlink" Target="http://parks.slu.edu/departments/bme/grad/phd/" TargetMode="External"/><Relationship Id="rId599" Type="http://schemas.openxmlformats.org/officeDocument/2006/relationships/hyperlink" Target="http://cee.mines.edu/" TargetMode="External"/><Relationship Id="rId119" Type="http://schemas.openxmlformats.org/officeDocument/2006/relationships/hyperlink" Target="http://engineering.nyu.edu/academics/programs/electrical-engineering-ms" TargetMode="External"/><Relationship Id="rId110" Type="http://schemas.openxmlformats.org/officeDocument/2006/relationships/hyperlink" Target="http://gradschool.princeton.edu/academics/fields-study/electrical-engineering" TargetMode="External"/><Relationship Id="rId352" Type="http://schemas.openxmlformats.org/officeDocument/2006/relationships/hyperlink" Target="mailto:grad.school@unh.edu" TargetMode="External"/><Relationship Id="rId594" Type="http://schemas.openxmlformats.org/officeDocument/2006/relationships/hyperlink" Target="mailto:ecsgrad@fullerton.edu" TargetMode="External"/><Relationship Id="rId351" Type="http://schemas.openxmlformats.org/officeDocument/2006/relationships/hyperlink" Target="mailto:graduate.admissions@ttu.edu" TargetMode="External"/><Relationship Id="rId593" Type="http://schemas.openxmlformats.org/officeDocument/2006/relationships/hyperlink" Target="http://www.fullerton.edu/ecs/cee/" TargetMode="External"/><Relationship Id="rId350" Type="http://schemas.openxmlformats.org/officeDocument/2006/relationships/hyperlink" Target="mailto:gradadm@auburn.edu" TargetMode="External"/><Relationship Id="rId592" Type="http://schemas.openxmlformats.org/officeDocument/2006/relationships/hyperlink" Target="mailto:admission@uno.edu" TargetMode="External"/><Relationship Id="rId591" Type="http://schemas.openxmlformats.org/officeDocument/2006/relationships/hyperlink" Target="https://en.wikipedia.org/wiki/New_Orleans" TargetMode="External"/><Relationship Id="rId114" Type="http://schemas.openxmlformats.org/officeDocument/2006/relationships/hyperlink" Target="http://www.cs.purdue.edu/graduate_program/" TargetMode="External"/><Relationship Id="rId356" Type="http://schemas.openxmlformats.org/officeDocument/2006/relationships/hyperlink" Target="https://en.wikipedia.org/wiki/Public_university" TargetMode="External"/><Relationship Id="rId598" Type="http://schemas.openxmlformats.org/officeDocument/2006/relationships/hyperlink" Target="http://chemeng.mines.edu/" TargetMode="External"/><Relationship Id="rId113" Type="http://schemas.openxmlformats.org/officeDocument/2006/relationships/hyperlink" Target="https://engineering.purdue.edu/CE/Academics/Graduate/" TargetMode="External"/><Relationship Id="rId355" Type="http://schemas.openxmlformats.org/officeDocument/2006/relationships/hyperlink" Target="mailto:gradschool@umbc.edu?Subject=Question%20About%20GradSchool" TargetMode="External"/><Relationship Id="rId597" Type="http://schemas.openxmlformats.org/officeDocument/2006/relationships/hyperlink" Target="https://en.wikipedia.org/wiki/Public_university" TargetMode="External"/><Relationship Id="rId112" Type="http://schemas.openxmlformats.org/officeDocument/2006/relationships/hyperlink" Target="https://engineering.purdue.edu/ChE/Academics/Graduate/" TargetMode="External"/><Relationship Id="rId354" Type="http://schemas.openxmlformats.org/officeDocument/2006/relationships/hyperlink" Target="mailto:interest@utdallas.edu" TargetMode="External"/><Relationship Id="rId596" Type="http://schemas.openxmlformats.org/officeDocument/2006/relationships/hyperlink" Target="https://en.wikipedia.org/wiki/Colorado" TargetMode="External"/><Relationship Id="rId111" Type="http://schemas.openxmlformats.org/officeDocument/2006/relationships/hyperlink" Target="http://gradschool.princeton.edu/academics/fields-study/mechanical-and-aerospace-engineering" TargetMode="External"/><Relationship Id="rId353" Type="http://schemas.openxmlformats.org/officeDocument/2006/relationships/hyperlink" Target="https://be.utdallas.edu/gradstudies/gradstudiesoverview.html" TargetMode="External"/><Relationship Id="rId595" Type="http://schemas.openxmlformats.org/officeDocument/2006/relationships/hyperlink" Target="https://en.wikipedia.org/wiki/Golden,_Colorado" TargetMode="External"/><Relationship Id="rId305" Type="http://schemas.openxmlformats.org/officeDocument/2006/relationships/hyperlink" Target="http://www.ee.uh.edu/graduate/prospective-graduate-students" TargetMode="External"/><Relationship Id="rId547" Type="http://schemas.openxmlformats.org/officeDocument/2006/relationships/hyperlink" Target="https://en.wikipedia.org/wiki/Tennessee" TargetMode="External"/><Relationship Id="rId789" Type="http://schemas.openxmlformats.org/officeDocument/2006/relationships/hyperlink" Target="http://www.umassd.edu/engineering/cen/graduate/" TargetMode="External"/><Relationship Id="rId304" Type="http://schemas.openxmlformats.org/officeDocument/2006/relationships/hyperlink" Target="http://www.cive.uh.edu/programs/civil-graduate" TargetMode="External"/><Relationship Id="rId546" Type="http://schemas.openxmlformats.org/officeDocument/2006/relationships/hyperlink" Target="https://en.wikipedia.org/wiki/Jackson,_Tennessee" TargetMode="External"/><Relationship Id="rId788" Type="http://schemas.openxmlformats.org/officeDocument/2006/relationships/hyperlink" Target="http://www.umassd.edu/engineering/majors-minors/bioengineering/" TargetMode="External"/><Relationship Id="rId303" Type="http://schemas.openxmlformats.org/officeDocument/2006/relationships/hyperlink" Target="http://www.chee.uh.edu/graduate/overview" TargetMode="External"/><Relationship Id="rId545" Type="http://schemas.openxmlformats.org/officeDocument/2006/relationships/hyperlink" Target="mailto:miguel.alvarez@umb.edu" TargetMode="External"/><Relationship Id="rId787" Type="http://schemas.openxmlformats.org/officeDocument/2006/relationships/hyperlink" Target="https://en.wikipedia.org/wiki/Public_university" TargetMode="External"/><Relationship Id="rId302" Type="http://schemas.openxmlformats.org/officeDocument/2006/relationships/hyperlink" Target="http://www.ie.miami.edu/ms_ie.php" TargetMode="External"/><Relationship Id="rId544" Type="http://schemas.openxmlformats.org/officeDocument/2006/relationships/hyperlink" Target="https://www.umb.edu/academics/environment/grad/environmental_science/es_ms" TargetMode="External"/><Relationship Id="rId786" Type="http://schemas.openxmlformats.org/officeDocument/2006/relationships/hyperlink" Target="mailto:graddean@isu.edu" TargetMode="External"/><Relationship Id="rId309" Type="http://schemas.openxmlformats.org/officeDocument/2006/relationships/hyperlink" Target="http://materials.egr.uh.edu/info/program-overview" TargetMode="External"/><Relationship Id="rId308" Type="http://schemas.openxmlformats.org/officeDocument/2006/relationships/hyperlink" Target="http://www.me.uh.edu/graduate-program/overview" TargetMode="External"/><Relationship Id="rId307" Type="http://schemas.openxmlformats.org/officeDocument/2006/relationships/hyperlink" Target="http://www.cive.uh.edu/programs/environmental-graduate" TargetMode="External"/><Relationship Id="rId549" Type="http://schemas.openxmlformats.org/officeDocument/2006/relationships/hyperlink" Target="http://www.memphis.edu/gradcatalog/degree_planning/engr/mech.php" TargetMode="External"/><Relationship Id="rId306" Type="http://schemas.openxmlformats.org/officeDocument/2006/relationships/hyperlink" Target="http://www.ee.uh.edu/graduate/prospective-graduate-students" TargetMode="External"/><Relationship Id="rId548" Type="http://schemas.openxmlformats.org/officeDocument/2006/relationships/hyperlink" Target="https://en.wikipedia.org/wiki/Private_school" TargetMode="External"/><Relationship Id="rId781" Type="http://schemas.openxmlformats.org/officeDocument/2006/relationships/hyperlink" Target="mailto:gradadmissions@clarku.edu" TargetMode="External"/><Relationship Id="rId780" Type="http://schemas.openxmlformats.org/officeDocument/2006/relationships/hyperlink" Target="mailto:admissions@stevens.edu" TargetMode="External"/><Relationship Id="rId301" Type="http://schemas.openxmlformats.org/officeDocument/2006/relationships/hyperlink" Target="http://www.mae.miami.edu/graduate_programs.php" TargetMode="External"/><Relationship Id="rId543" Type="http://schemas.openxmlformats.org/officeDocument/2006/relationships/hyperlink" Target="https://en.wikipedia.org/wiki/Massachusetts" TargetMode="External"/><Relationship Id="rId785" Type="http://schemas.openxmlformats.org/officeDocument/2006/relationships/hyperlink" Target="http://engr.isu.edu/me/" TargetMode="External"/><Relationship Id="rId300" Type="http://schemas.openxmlformats.org/officeDocument/2006/relationships/hyperlink" Target="http://ie.miami.edu/ms_environmental_safety.php" TargetMode="External"/><Relationship Id="rId542" Type="http://schemas.openxmlformats.org/officeDocument/2006/relationships/hyperlink" Target="mailto:keji.chen@csun.edu" TargetMode="External"/><Relationship Id="rId784" Type="http://schemas.openxmlformats.org/officeDocument/2006/relationships/hyperlink" Target="http://engr.isu.edu/ee/" TargetMode="External"/><Relationship Id="rId541" Type="http://schemas.openxmlformats.org/officeDocument/2006/relationships/hyperlink" Target="http://www.csun.edu/catalog/academics/msem/programs/ms-engineering-management-i/" TargetMode="External"/><Relationship Id="rId783" Type="http://schemas.openxmlformats.org/officeDocument/2006/relationships/hyperlink" Target="http://www.isu.edu/cob/informaticscomputerscience.shtml" TargetMode="External"/><Relationship Id="rId540" Type="http://schemas.openxmlformats.org/officeDocument/2006/relationships/hyperlink" Target="http://www.csun.edu/catalog/academics/msem/programs/ms-materials-engineering/" TargetMode="External"/><Relationship Id="rId782" Type="http://schemas.openxmlformats.org/officeDocument/2006/relationships/hyperlink" Target="http://engr.isu.edu/cee/" TargetMode="External"/><Relationship Id="rId536" Type="http://schemas.openxmlformats.org/officeDocument/2006/relationships/hyperlink" Target="http://www.csun.edu/catalog/academics/ece/programs/ms-electrical-engineering/" TargetMode="External"/><Relationship Id="rId778" Type="http://schemas.openxmlformats.org/officeDocument/2006/relationships/hyperlink" Target="https://www.stevens.edu/schaefer-school-engineering-science/departments/chemical-engineering-materials-science/graduate-programs/materials-science-and-engineering-masters-degree" TargetMode="External"/><Relationship Id="rId535" Type="http://schemas.openxmlformats.org/officeDocument/2006/relationships/hyperlink" Target="https://en.wikipedia.org/wiki/California" TargetMode="External"/><Relationship Id="rId777" Type="http://schemas.openxmlformats.org/officeDocument/2006/relationships/hyperlink" Target="https://www.stevens.edu/schaefer-school-engineering-science/departments/mechanical-engineering/graduate-programs/mechanical-engineering-masters-degree" TargetMode="External"/><Relationship Id="rId534" Type="http://schemas.openxmlformats.org/officeDocument/2006/relationships/hyperlink" Target="https://en.wikipedia.org/wiki/Los_Angeles" TargetMode="External"/><Relationship Id="rId776" Type="http://schemas.openxmlformats.org/officeDocument/2006/relationships/hyperlink" Target="https://www.stevens.edu/schaefer-school-engineering-science/departments/electrical-computer-engineering/graduate-programs/information-data-engineering-masters-program" TargetMode="External"/><Relationship Id="rId533" Type="http://schemas.openxmlformats.org/officeDocument/2006/relationships/hyperlink" Target="http://imse.utep.edu/msme.htm" TargetMode="External"/><Relationship Id="rId775" Type="http://schemas.openxmlformats.org/officeDocument/2006/relationships/hyperlink" Target="https://www.stevens.edu/schaefer-school-engineering-science/departments/civil-environmental-ocean-engineering/graduate-programs/environmental-engineering-masters-program" TargetMode="External"/><Relationship Id="rId539" Type="http://schemas.openxmlformats.org/officeDocument/2006/relationships/hyperlink" Target="http://www.csun.edu/catalog/academics/me/programs/ms-mechanical-engineering/" TargetMode="External"/><Relationship Id="rId538" Type="http://schemas.openxmlformats.org/officeDocument/2006/relationships/hyperlink" Target="http://www.csun.edu/catalog/academics/comp/programs/ms-software-engineering/" TargetMode="External"/><Relationship Id="rId537" Type="http://schemas.openxmlformats.org/officeDocument/2006/relationships/hyperlink" Target="http://www.csun.edu/catalog/academics/eoh/programs/ms-environmental-and-occupational-health-i/" TargetMode="External"/><Relationship Id="rId779" Type="http://schemas.openxmlformats.org/officeDocument/2006/relationships/hyperlink" Target="https://www.stevens.edu/schaefer-school-engineering-science/graduate-programs/nanotechnology-concentration" TargetMode="External"/><Relationship Id="rId770" Type="http://schemas.openxmlformats.org/officeDocument/2006/relationships/hyperlink" Target="https://www.stevens.edu/schaefer-school-engineering-science/departments/civil-environmental-ocean-engineering/graduate-programs/ocean-engineering-masters-program" TargetMode="External"/><Relationship Id="rId532" Type="http://schemas.openxmlformats.org/officeDocument/2006/relationships/hyperlink" Target="http://imse.utep.edu/" TargetMode="External"/><Relationship Id="rId774" Type="http://schemas.openxmlformats.org/officeDocument/2006/relationships/hyperlink" Target="https://www.stevens.edu/schaefer-school-engineering-science/departments/electrical-computer-engineering/graduate-programs/electrical-engineering-masters-program" TargetMode="External"/><Relationship Id="rId531" Type="http://schemas.openxmlformats.org/officeDocument/2006/relationships/hyperlink" Target="http://me.utep.edu/" TargetMode="External"/><Relationship Id="rId773" Type="http://schemas.openxmlformats.org/officeDocument/2006/relationships/hyperlink" Target="https://www.stevens.edu/schaefer-school-engineering-science/departments/computer-science/graduate-programs/cybersecurity-masters-program" TargetMode="External"/><Relationship Id="rId530" Type="http://schemas.openxmlformats.org/officeDocument/2006/relationships/hyperlink" Target="http://ee.utep.edu/" TargetMode="External"/><Relationship Id="rId772" Type="http://schemas.openxmlformats.org/officeDocument/2006/relationships/hyperlink" Target="https://www.stevens.edu/schaefer-school-engineering-science/departments/electrical-computer-engineering/graduate-programs/computer-engineering-masters-program" TargetMode="External"/><Relationship Id="rId771" Type="http://schemas.openxmlformats.org/officeDocument/2006/relationships/hyperlink" Target="https://www.stevens.edu/schaefer-school-engineering-science/departments/computer-science/graduate-programs/computer-science-masters-program" TargetMode="External"/><Relationship Id="rId327" Type="http://schemas.openxmlformats.org/officeDocument/2006/relationships/hyperlink" Target="mailto:gradengr@temple.edu" TargetMode="External"/><Relationship Id="rId569" Type="http://schemas.openxmlformats.org/officeDocument/2006/relationships/hyperlink" Target="https://www.wpi.edu/academics/cee/gradprograms.html" TargetMode="External"/><Relationship Id="rId326" Type="http://schemas.openxmlformats.org/officeDocument/2006/relationships/hyperlink" Target="http://engineering.temple.edu/department/ms-engineering-management" TargetMode="External"/><Relationship Id="rId568" Type="http://schemas.openxmlformats.org/officeDocument/2006/relationships/hyperlink" Target="https://www.wpi.edu/academics/che/gradprograms.html" TargetMode="External"/><Relationship Id="rId325" Type="http://schemas.openxmlformats.org/officeDocument/2006/relationships/hyperlink" Target="http://engineering.temple.edu/department/mechanical-engineering" TargetMode="External"/><Relationship Id="rId567" Type="http://schemas.openxmlformats.org/officeDocument/2006/relationships/hyperlink" Target="http://www.wpi.edu/academics/bme.html" TargetMode="External"/><Relationship Id="rId324" Type="http://schemas.openxmlformats.org/officeDocument/2006/relationships/hyperlink" Target="http://engineering.temple.edu/department/electrical-computer-engineering" TargetMode="External"/><Relationship Id="rId566" Type="http://schemas.openxmlformats.org/officeDocument/2006/relationships/hyperlink" Target="https://www.wpi.edu/academics/aero.html" TargetMode="External"/><Relationship Id="rId329" Type="http://schemas.openxmlformats.org/officeDocument/2006/relationships/hyperlink" Target="mailto:casemed-admissions@case.edu" TargetMode="External"/><Relationship Id="rId328" Type="http://schemas.openxmlformats.org/officeDocument/2006/relationships/hyperlink" Target="mailto:gradadm@lsu.edu" TargetMode="External"/><Relationship Id="rId561" Type="http://schemas.openxmlformats.org/officeDocument/2006/relationships/hyperlink" Target="https://wmich.edu/chemical-paper/academics/chemical" TargetMode="External"/><Relationship Id="rId560" Type="http://schemas.openxmlformats.org/officeDocument/2006/relationships/hyperlink" Target="https://en.wikipedia.org/wiki/Public_university" TargetMode="External"/><Relationship Id="rId323" Type="http://schemas.openxmlformats.org/officeDocument/2006/relationships/hyperlink" Target="mailto:gradstudies@byu.edu" TargetMode="External"/><Relationship Id="rId565" Type="http://schemas.openxmlformats.org/officeDocument/2006/relationships/hyperlink" Target="about:blank" TargetMode="External"/><Relationship Id="rId322" Type="http://schemas.openxmlformats.org/officeDocument/2006/relationships/hyperlink" Target="https://webapps.uc.edu/DegreePrograms/Program.aspx?ProgramQuickFactsID=1543&amp;ProgramOutlineID=491" TargetMode="External"/><Relationship Id="rId564" Type="http://schemas.openxmlformats.org/officeDocument/2006/relationships/hyperlink" Target="mailto:oiss-info@wmich.edu" TargetMode="External"/><Relationship Id="rId321" Type="http://schemas.openxmlformats.org/officeDocument/2006/relationships/hyperlink" Target="https://webapps.uc.edu/DegreePrograms/Program.aspx?ProgramQuickFactsID=1545&amp;ProgramOutlineID=493" TargetMode="External"/><Relationship Id="rId563" Type="http://schemas.openxmlformats.org/officeDocument/2006/relationships/hyperlink" Target="http://www.wmich.edu/ieeem/academics/masters" TargetMode="External"/><Relationship Id="rId320" Type="http://schemas.openxmlformats.org/officeDocument/2006/relationships/hyperlink" Target="https://webapps.uc.edu/DegreePrograms/Program.aspx?ProgramQuickFactsID=1540&amp;ProgramOutlineID=488" TargetMode="External"/><Relationship Id="rId562" Type="http://schemas.openxmlformats.org/officeDocument/2006/relationships/hyperlink" Target="https://wmich.edu/cce" TargetMode="External"/><Relationship Id="rId316" Type="http://schemas.openxmlformats.org/officeDocument/2006/relationships/hyperlink" Target="https://webapps.uc.edu/DegreePrograms/Program.aspx?ProgramQuickFactsID=1533&amp;ProgramOutlineID=481" TargetMode="External"/><Relationship Id="rId558" Type="http://schemas.openxmlformats.org/officeDocument/2006/relationships/hyperlink" Target="https://en.wikipedia.org/wiki/Kalamazoo,_Michigan" TargetMode="External"/><Relationship Id="rId315" Type="http://schemas.openxmlformats.org/officeDocument/2006/relationships/hyperlink" Target="https://webapps.uc.edu/DegreePrograms/Program.aspx?ProgramQuickFactsID=1531&amp;ProgramOutlineID=479" TargetMode="External"/><Relationship Id="rId557" Type="http://schemas.openxmlformats.org/officeDocument/2006/relationships/hyperlink" Target="mailto:questions@gradschool.und.edu" TargetMode="External"/><Relationship Id="rId314" Type="http://schemas.openxmlformats.org/officeDocument/2006/relationships/hyperlink" Target="https://www.gwu.edu/graduate-programs/engineering-management" TargetMode="External"/><Relationship Id="rId556" Type="http://schemas.openxmlformats.org/officeDocument/2006/relationships/hyperlink" Target="https://en.wikipedia.org/wiki/Public_university" TargetMode="External"/><Relationship Id="rId798" Type="http://schemas.openxmlformats.org/officeDocument/2006/relationships/drawing" Target="../drawings/drawing1.xml"/><Relationship Id="rId313" Type="http://schemas.openxmlformats.org/officeDocument/2006/relationships/hyperlink" Target="https://www.gwu.edu/graduate-programs/mechanical-and-aerospace-engineering" TargetMode="External"/><Relationship Id="rId555" Type="http://schemas.openxmlformats.org/officeDocument/2006/relationships/hyperlink" Target="https://en.wikipedia.org/wiki/North_Dakota" TargetMode="External"/><Relationship Id="rId797" Type="http://schemas.openxmlformats.org/officeDocument/2006/relationships/hyperlink" Target="https://en.wikipedia.org/wiki/Public_university" TargetMode="External"/><Relationship Id="rId319" Type="http://schemas.openxmlformats.org/officeDocument/2006/relationships/hyperlink" Target="https://webapps.uc.edu/DegreePrograms/Program.aspx?ProgramQuickFactsID=1599&amp;ProgramOutlineID=549" TargetMode="External"/><Relationship Id="rId318" Type="http://schemas.openxmlformats.org/officeDocument/2006/relationships/hyperlink" Target="https://webapps.uc.edu/DegreePrograms/Program.aspx?ProgramQuickFactsID=1535&amp;ProgramOutlineID=483" TargetMode="External"/><Relationship Id="rId317" Type="http://schemas.openxmlformats.org/officeDocument/2006/relationships/hyperlink" Target="https://webapps.uc.edu/DegreePrograms/Program.aspx?ProgramQuickFactsID=1536&amp;ProgramOutlineID=484" TargetMode="External"/><Relationship Id="rId559" Type="http://schemas.openxmlformats.org/officeDocument/2006/relationships/hyperlink" Target="https://en.wikipedia.org/wiki/Michigan" TargetMode="External"/><Relationship Id="rId550" Type="http://schemas.openxmlformats.org/officeDocument/2006/relationships/hyperlink" Target="mailto:graduateadmissions@memphis.edu" TargetMode="External"/><Relationship Id="rId792" Type="http://schemas.openxmlformats.org/officeDocument/2006/relationships/hyperlink" Target="http://www1.umassd.edu/engineering/ece/graduate/requirements/master.cfm" TargetMode="External"/><Relationship Id="rId791" Type="http://schemas.openxmlformats.org/officeDocument/2006/relationships/hyperlink" Target="http://www1.umassd.edu/engineering/ece/graduate/requirements/master.cfm" TargetMode="External"/><Relationship Id="rId790" Type="http://schemas.openxmlformats.org/officeDocument/2006/relationships/hyperlink" Target="http://www.umassd.edu/engineering/cis/graduate/" TargetMode="External"/><Relationship Id="rId312" Type="http://schemas.openxmlformats.org/officeDocument/2006/relationships/hyperlink" Target="https://www.gwu.edu/graduate-programs/electrical-engineering" TargetMode="External"/><Relationship Id="rId554" Type="http://schemas.openxmlformats.org/officeDocument/2006/relationships/hyperlink" Target="https://en.wikipedia.org/wiki/Grand_Forks,_North_Dakota" TargetMode="External"/><Relationship Id="rId796" Type="http://schemas.openxmlformats.org/officeDocument/2006/relationships/hyperlink" Target="https://en.wikipedia.org/wiki/State_University" TargetMode="External"/><Relationship Id="rId311" Type="http://schemas.openxmlformats.org/officeDocument/2006/relationships/hyperlink" Target="https://www.gwu.edu/graduate-programs/computer-engineering" TargetMode="External"/><Relationship Id="rId553" Type="http://schemas.openxmlformats.org/officeDocument/2006/relationships/hyperlink" Target="mailto:graduation@utoledo.edu" TargetMode="External"/><Relationship Id="rId795" Type="http://schemas.openxmlformats.org/officeDocument/2006/relationships/hyperlink" Target="mailto:graduate@umassd.edu" TargetMode="External"/><Relationship Id="rId310" Type="http://schemas.openxmlformats.org/officeDocument/2006/relationships/hyperlink" Target="http://petro.egr.uh.edu/graduate" TargetMode="External"/><Relationship Id="rId552" Type="http://schemas.openxmlformats.org/officeDocument/2006/relationships/hyperlink" Target="http://www.eng.utoledo.edu/civil/" TargetMode="External"/><Relationship Id="rId794" Type="http://schemas.openxmlformats.org/officeDocument/2006/relationships/hyperlink" Target="http://www.umassd.edu/ise/" TargetMode="External"/><Relationship Id="rId551" Type="http://schemas.openxmlformats.org/officeDocument/2006/relationships/hyperlink" Target="http://www.bioe.eng.utoledo.edu/graduate/index.html" TargetMode="External"/><Relationship Id="rId793" Type="http://schemas.openxmlformats.org/officeDocument/2006/relationships/hyperlink" Target="http://www.umassd.edu/engineering/mne/graduate/" TargetMode="External"/><Relationship Id="rId297" Type="http://schemas.openxmlformats.org/officeDocument/2006/relationships/hyperlink" Target="http://cae.miami.edu/ms_programs.php" TargetMode="External"/><Relationship Id="rId296" Type="http://schemas.openxmlformats.org/officeDocument/2006/relationships/hyperlink" Target="http://engineering.dartmouth.edu/research/disciplines/materials-science" TargetMode="External"/><Relationship Id="rId295" Type="http://schemas.openxmlformats.org/officeDocument/2006/relationships/hyperlink" Target="http://engineering.dartmouth.edu/research/disciplines/mechanical" TargetMode="External"/><Relationship Id="rId294" Type="http://schemas.openxmlformats.org/officeDocument/2006/relationships/hyperlink" Target="http://engineering.dartmouth.edu/research/disciplines/environmental" TargetMode="External"/><Relationship Id="rId299" Type="http://schemas.openxmlformats.org/officeDocument/2006/relationships/hyperlink" Target="http://ece.miami.edu/graduate_programs.php" TargetMode="External"/><Relationship Id="rId298" Type="http://schemas.openxmlformats.org/officeDocument/2006/relationships/hyperlink" Target="http://www.rsmas.miami.edu/academics/graduate-programs/degrees/master-of-science-in-ocean-engineering/" TargetMode="External"/><Relationship Id="rId271" Type="http://schemas.openxmlformats.org/officeDocument/2006/relationships/hyperlink" Target="http://catalog.uic.edu/gcat/colleges-schools/engineering/me/" TargetMode="External"/><Relationship Id="rId270" Type="http://schemas.openxmlformats.org/officeDocument/2006/relationships/hyperlink" Target="http://catalog.uic.edu/gcat/colleges-schools/engineering/ece/" TargetMode="External"/><Relationship Id="rId269" Type="http://schemas.openxmlformats.org/officeDocument/2006/relationships/hyperlink" Target="http://catalog.uic.edu/gcat/colleges-schools/engineering/cs/" TargetMode="External"/><Relationship Id="rId264" Type="http://schemas.openxmlformats.org/officeDocument/2006/relationships/hyperlink" Target="http://catalog.missouri.edu/undergraduategraduate/collegeofengineering/mechanicalandaerospaceengineering/bsme-mechanical-aerospace-engineering/" TargetMode="External"/><Relationship Id="rId263" Type="http://schemas.openxmlformats.org/officeDocument/2006/relationships/hyperlink" Target="http://www.engr.psu.edu/students/grad-prospective/academic-areas/cee.aspx" TargetMode="External"/><Relationship Id="rId262" Type="http://schemas.openxmlformats.org/officeDocument/2006/relationships/hyperlink" Target="http://www.engr.psu.edu/students/grad-prospective/academic-areas/ee.aspx" TargetMode="External"/><Relationship Id="rId261" Type="http://schemas.openxmlformats.org/officeDocument/2006/relationships/hyperlink" Target="http://www.engr.psu.edu/students/grad-prospective/academic-areas/cse.aspx" TargetMode="External"/><Relationship Id="rId268" Type="http://schemas.openxmlformats.org/officeDocument/2006/relationships/hyperlink" Target="http://catalog.uic.edu/gcat/colleges-schools/engineering/cive/" TargetMode="External"/><Relationship Id="rId267" Type="http://schemas.openxmlformats.org/officeDocument/2006/relationships/hyperlink" Target="http://catalog.uic.edu/gcat/colleges-schools/engineering/che/" TargetMode="External"/><Relationship Id="rId266" Type="http://schemas.openxmlformats.org/officeDocument/2006/relationships/hyperlink" Target="http://catalog.missouri.edu/undergraduategraduate/collegeofengineering/industrialengineering/bsie-industrial-engineering/" TargetMode="External"/><Relationship Id="rId265" Type="http://schemas.openxmlformats.org/officeDocument/2006/relationships/hyperlink" Target="http://www.engr.psu.edu/students/grad-prospective/academic-areas/IE.aspx" TargetMode="External"/><Relationship Id="rId260" Type="http://schemas.openxmlformats.org/officeDocument/2006/relationships/hyperlink" Target="http://www.engr.psu.edu/students/grad-prospective/academic-areas/cee.aspx" TargetMode="External"/><Relationship Id="rId259" Type="http://schemas.openxmlformats.org/officeDocument/2006/relationships/hyperlink" Target="http://www.engr.psu.edu/students/grad-prospective/academic-areas/che.aspx" TargetMode="External"/><Relationship Id="rId258" Type="http://schemas.openxmlformats.org/officeDocument/2006/relationships/hyperlink" Target="http://www.engr.psu.edu/students/grad-prospective/academic-areas/abe.aspx" TargetMode="External"/><Relationship Id="rId253" Type="http://schemas.openxmlformats.org/officeDocument/2006/relationships/hyperlink" Target="http://catalog.missouri.edu/undergraduategraduate/collegeofengineering/computerscience/" TargetMode="External"/><Relationship Id="rId495" Type="http://schemas.openxmlformats.org/officeDocument/2006/relationships/hyperlink" Target="http://www.cas.umt.edu/evst/" TargetMode="External"/><Relationship Id="rId252" Type="http://schemas.openxmlformats.org/officeDocument/2006/relationships/hyperlink" Target="http://catalog.missouri.edu/undergraduategraduate/collegeofengineering/civilengineering/bscie-civil-engineering/" TargetMode="External"/><Relationship Id="rId494" Type="http://schemas.openxmlformats.org/officeDocument/2006/relationships/hyperlink" Target="http://www.cs.umt.edu/" TargetMode="External"/><Relationship Id="rId251" Type="http://schemas.openxmlformats.org/officeDocument/2006/relationships/hyperlink" Target="http://catalog.missouri.edu/undergraduategraduate/collegeofengineering/chemicalengineering/bsche-chemical-engineering/" TargetMode="External"/><Relationship Id="rId493" Type="http://schemas.openxmlformats.org/officeDocument/2006/relationships/hyperlink" Target="http://www.cas.umt.edu/chemistry/" TargetMode="External"/><Relationship Id="rId250" Type="http://schemas.openxmlformats.org/officeDocument/2006/relationships/hyperlink" Target="http://catalog.missouri.edu/undergraduategraduate/collegeofengineering/biologicalengineering/bsbe-biological-engineering/" TargetMode="External"/><Relationship Id="rId492" Type="http://schemas.openxmlformats.org/officeDocument/2006/relationships/hyperlink" Target="http://cas.umt.edu/dbs/" TargetMode="External"/><Relationship Id="rId257" Type="http://schemas.openxmlformats.org/officeDocument/2006/relationships/hyperlink" Target="http://catalog.missouri.edu/undergraduategraduate/collegeofengineering/industrialengineering/bsie-industrial-engineering/" TargetMode="External"/><Relationship Id="rId499" Type="http://schemas.openxmlformats.org/officeDocument/2006/relationships/hyperlink" Target="http://ece.njit.edu/academics/graduate/msee.php" TargetMode="External"/><Relationship Id="rId256" Type="http://schemas.openxmlformats.org/officeDocument/2006/relationships/hyperlink" Target="http://catalog.missouri.edu/undergraduategraduate/collegeofengineering/mechanicalandaerospaceengineering/bsme-mechanical-aerospace-engineering/" TargetMode="External"/><Relationship Id="rId498" Type="http://schemas.openxmlformats.org/officeDocument/2006/relationships/hyperlink" Target="http://ece.njit.edu/academics/graduate/ms-coe.php" TargetMode="External"/><Relationship Id="rId255" Type="http://schemas.openxmlformats.org/officeDocument/2006/relationships/hyperlink" Target="http://catalog.missouri.edu/undergraduategraduate/collegeofengineering/electricalengineering/bsee-electrical-engineering/" TargetMode="External"/><Relationship Id="rId497" Type="http://schemas.openxmlformats.org/officeDocument/2006/relationships/hyperlink" Target="http://biomedical.njit.edu/academics/graduate/masters.php" TargetMode="External"/><Relationship Id="rId254" Type="http://schemas.openxmlformats.org/officeDocument/2006/relationships/hyperlink" Target="http://catalog.missouri.edu/undergraduategraduate/collegeofengineering/computerengineering/bscoe-computer-engineering/" TargetMode="External"/><Relationship Id="rId496" Type="http://schemas.openxmlformats.org/officeDocument/2006/relationships/hyperlink" Target="https://en.wikipedia.org/wiki/Newark,_NJ" TargetMode="External"/><Relationship Id="rId293" Type="http://schemas.openxmlformats.org/officeDocument/2006/relationships/hyperlink" Target="http://engineering.dartmouth.edu/research/disciplines/electrical" TargetMode="External"/><Relationship Id="rId292" Type="http://schemas.openxmlformats.org/officeDocument/2006/relationships/hyperlink" Target="http://engineering.dartmouth.edu/research/disciplines/computer" TargetMode="External"/><Relationship Id="rId291" Type="http://schemas.openxmlformats.org/officeDocument/2006/relationships/hyperlink" Target="http://grad.unm.edu/graduate-programs/grad-degrees.html" TargetMode="External"/><Relationship Id="rId290" Type="http://schemas.openxmlformats.org/officeDocument/2006/relationships/hyperlink" Target="http://grad.unm.edu/graduate-programs/grad-degrees.html" TargetMode="External"/><Relationship Id="rId286" Type="http://schemas.openxmlformats.org/officeDocument/2006/relationships/hyperlink" Target="http://grad.unm.edu/graduate-programs/grad-degrees.html" TargetMode="External"/><Relationship Id="rId285" Type="http://schemas.openxmlformats.org/officeDocument/2006/relationships/hyperlink" Target="http://grad.unm.edu/graduate-programs/grad-degrees.html" TargetMode="External"/><Relationship Id="rId284" Type="http://schemas.openxmlformats.org/officeDocument/2006/relationships/hyperlink" Target="http://www.cs.uoregon.edu/" TargetMode="External"/><Relationship Id="rId283" Type="http://schemas.openxmlformats.org/officeDocument/2006/relationships/hyperlink" Target="mailto:admissions@ou.edu" TargetMode="External"/><Relationship Id="rId289" Type="http://schemas.openxmlformats.org/officeDocument/2006/relationships/hyperlink" Target="http://grad.unm.edu/graduate-programs/grad-degrees.html" TargetMode="External"/><Relationship Id="rId288" Type="http://schemas.openxmlformats.org/officeDocument/2006/relationships/hyperlink" Target="http://grad.unm.edu/graduate-programs/grad-degrees.html" TargetMode="External"/><Relationship Id="rId287" Type="http://schemas.openxmlformats.org/officeDocument/2006/relationships/hyperlink" Target="http://grad.unm.edu/graduate-programs/grad-degrees.html" TargetMode="External"/><Relationship Id="rId282" Type="http://schemas.openxmlformats.org/officeDocument/2006/relationships/hyperlink" Target="http://www.ou.edu/coe/ise.html" TargetMode="External"/><Relationship Id="rId281" Type="http://schemas.openxmlformats.org/officeDocument/2006/relationships/hyperlink" Target="http://catalog.uic.edu/gcat/colleges-schools/engineering/ece/" TargetMode="External"/><Relationship Id="rId280" Type="http://schemas.openxmlformats.org/officeDocument/2006/relationships/hyperlink" Target="http://catalog.uic.edu/gcat/colleges-schools/engineering/cs/" TargetMode="External"/><Relationship Id="rId275" Type="http://schemas.openxmlformats.org/officeDocument/2006/relationships/hyperlink" Target="http://catalog.uic.edu/gcat/colleges-schools/engineering/che/" TargetMode="External"/><Relationship Id="rId274" Type="http://schemas.openxmlformats.org/officeDocument/2006/relationships/hyperlink" Target="http://mech.rice.edu/" TargetMode="External"/><Relationship Id="rId273" Type="http://schemas.openxmlformats.org/officeDocument/2006/relationships/hyperlink" Target="http://www-ece.rice.edu/" TargetMode="External"/><Relationship Id="rId272" Type="http://schemas.openxmlformats.org/officeDocument/2006/relationships/hyperlink" Target="http://catalog.uic.edu/gcat/colleges-schools/engineering/ie/" TargetMode="External"/><Relationship Id="rId279" Type="http://schemas.openxmlformats.org/officeDocument/2006/relationships/hyperlink" Target="http://www.ou.edu/coe/cees.html" TargetMode="External"/><Relationship Id="rId278" Type="http://schemas.openxmlformats.org/officeDocument/2006/relationships/hyperlink" Target="http://mech.rice.edu/" TargetMode="External"/><Relationship Id="rId277" Type="http://schemas.openxmlformats.org/officeDocument/2006/relationships/hyperlink" Target="http://catalog.uic.edu/gcat/colleges-schools/engineering/cs/" TargetMode="External"/><Relationship Id="rId276" Type="http://schemas.openxmlformats.org/officeDocument/2006/relationships/hyperlink" Target="http://catalog.uic.edu/gcat/colleges-schools/engineering/cive/" TargetMode="External"/><Relationship Id="rId629" Type="http://schemas.openxmlformats.org/officeDocument/2006/relationships/hyperlink" Target="https://www.uml.edu/Engineering/Programs/engineering-management.aspx" TargetMode="External"/><Relationship Id="rId624" Type="http://schemas.openxmlformats.org/officeDocument/2006/relationships/hyperlink" Target="https://en.wikipedia.org/wiki/Lowell,_Massachusetts" TargetMode="External"/><Relationship Id="rId623" Type="http://schemas.openxmlformats.org/officeDocument/2006/relationships/hyperlink" Target="mailto:graduate.admission@csuohio.edu" TargetMode="External"/><Relationship Id="rId622" Type="http://schemas.openxmlformats.org/officeDocument/2006/relationships/hyperlink" Target="http://catalog.csuohio.edu/preview_program.php?catoid=19&amp;poid=4070&amp;returnto=1541" TargetMode="External"/><Relationship Id="rId621" Type="http://schemas.openxmlformats.org/officeDocument/2006/relationships/hyperlink" Target="https://en.wikipedia.org/wiki/Public_university" TargetMode="External"/><Relationship Id="rId628" Type="http://schemas.openxmlformats.org/officeDocument/2006/relationships/hyperlink" Target="http://www.uml.edu/Engineering/Mechanical/Programs-of-Study/Masters-Program.aspx" TargetMode="External"/><Relationship Id="rId627" Type="http://schemas.openxmlformats.org/officeDocument/2006/relationships/hyperlink" Target="http://www.uml.edu/Engineering/Electrical-Computer/Programs/Graduate-Programs.aspx" TargetMode="External"/><Relationship Id="rId626" Type="http://schemas.openxmlformats.org/officeDocument/2006/relationships/hyperlink" Target="https://en.wikipedia.org/wiki/Public_university" TargetMode="External"/><Relationship Id="rId625" Type="http://schemas.openxmlformats.org/officeDocument/2006/relationships/hyperlink" Target="https://en.wikipedia.org/wiki/Massachusetts" TargetMode="External"/><Relationship Id="rId620" Type="http://schemas.openxmlformats.org/officeDocument/2006/relationships/hyperlink" Target="https://en.wikipedia.org/wiki/Ohio" TargetMode="External"/><Relationship Id="rId619" Type="http://schemas.openxmlformats.org/officeDocument/2006/relationships/hyperlink" Target="https://en.wikipedia.org/wiki/Cleveland" TargetMode="External"/><Relationship Id="rId618" Type="http://schemas.openxmlformats.org/officeDocument/2006/relationships/hyperlink" Target="http://cec.nova.edu/masters/msse/index.html" TargetMode="External"/><Relationship Id="rId613" Type="http://schemas.openxmlformats.org/officeDocument/2006/relationships/hyperlink" Target="https://en.wikipedia.org/wiki/Public_university" TargetMode="External"/><Relationship Id="rId612" Type="http://schemas.openxmlformats.org/officeDocument/2006/relationships/hyperlink" Target="https://en.wikipedia.org/wiki/Long_Beach,_California" TargetMode="External"/><Relationship Id="rId611" Type="http://schemas.openxmlformats.org/officeDocument/2006/relationships/hyperlink" Target="mailto:interntl@boisestate.edu" TargetMode="External"/><Relationship Id="rId610" Type="http://schemas.openxmlformats.org/officeDocument/2006/relationships/hyperlink" Target="https://opwl.boisestate.edu/" TargetMode="External"/><Relationship Id="rId617" Type="http://schemas.openxmlformats.org/officeDocument/2006/relationships/hyperlink" Target="http://web.csulb.edu/colleges/coe/mae/views/programs/grad/ms_me.shtml" TargetMode="External"/><Relationship Id="rId616" Type="http://schemas.openxmlformats.org/officeDocument/2006/relationships/hyperlink" Target="http://web.csulb.edu/colleges/coe/ee/views/programs/grad/ms_ee.shtml" TargetMode="External"/><Relationship Id="rId615" Type="http://schemas.openxmlformats.org/officeDocument/2006/relationships/hyperlink" Target="http://web.csulb.edu/colleges/coe/cecem/views/programs/grad/ms_ce.shtml" TargetMode="External"/><Relationship Id="rId614" Type="http://schemas.openxmlformats.org/officeDocument/2006/relationships/hyperlink" Target="http://web.csulb.edu/colleges/coe/mae/views/programs/grad/ms_ae.shtml" TargetMode="External"/><Relationship Id="rId409" Type="http://schemas.openxmlformats.org/officeDocument/2006/relationships/hyperlink" Target="https://en.wikipedia.org/wiki/Pennsylvania" TargetMode="External"/><Relationship Id="rId404" Type="http://schemas.openxmlformats.org/officeDocument/2006/relationships/hyperlink" Target="https://en.wikipedia.org/wiki/San_Antonio" TargetMode="External"/><Relationship Id="rId646" Type="http://schemas.openxmlformats.org/officeDocument/2006/relationships/hyperlink" Target="http://www.unomaha.edu/college-of-information-science-and-technology/academics/information-technology.php" TargetMode="External"/><Relationship Id="rId403" Type="http://schemas.openxmlformats.org/officeDocument/2006/relationships/hyperlink" Target="mailto:graduateadmissions@uidaho.edu" TargetMode="External"/><Relationship Id="rId645" Type="http://schemas.openxmlformats.org/officeDocument/2006/relationships/hyperlink" Target="http://www.unomaha.edu/college-of-information-science-and-technology/academics/computer-science.php" TargetMode="External"/><Relationship Id="rId402" Type="http://schemas.openxmlformats.org/officeDocument/2006/relationships/hyperlink" Target="http://www.uidaho.edu/engr/academic-departments/me/degrees-and-programs/graduate/ms-mech-engr.aspx" TargetMode="External"/><Relationship Id="rId644" Type="http://schemas.openxmlformats.org/officeDocument/2006/relationships/hyperlink" Target="http://www.unomaha.edu/college-of-information-science-and-technology/academics/bioinformatics.php" TargetMode="External"/><Relationship Id="rId401" Type="http://schemas.openxmlformats.org/officeDocument/2006/relationships/hyperlink" Target="https://www.uidaho.edu/engr/academic-departments/ece/degrees-and-programs/graduate/ms-electrical-engr" TargetMode="External"/><Relationship Id="rId643" Type="http://schemas.openxmlformats.org/officeDocument/2006/relationships/hyperlink" Target="https://en.wikipedia.org/wiki/Public_university" TargetMode="External"/><Relationship Id="rId408" Type="http://schemas.openxmlformats.org/officeDocument/2006/relationships/hyperlink" Target="https://en.wikipedia.org/wiki/Bethlehem,_Pennsylvania" TargetMode="External"/><Relationship Id="rId407" Type="http://schemas.openxmlformats.org/officeDocument/2006/relationships/hyperlink" Target="mailto:graduateadmissions@utsa.edu" TargetMode="External"/><Relationship Id="rId649" Type="http://schemas.openxmlformats.org/officeDocument/2006/relationships/hyperlink" Target="https://en.wikipedia.org/wiki/Public_university" TargetMode="External"/><Relationship Id="rId406" Type="http://schemas.openxmlformats.org/officeDocument/2006/relationships/hyperlink" Target="https://en.wikipedia.org/wiki/Public_university" TargetMode="External"/><Relationship Id="rId648" Type="http://schemas.openxmlformats.org/officeDocument/2006/relationships/hyperlink" Target="https://en.wikipedia.org/wiki/Missouri" TargetMode="External"/><Relationship Id="rId405" Type="http://schemas.openxmlformats.org/officeDocument/2006/relationships/hyperlink" Target="https://en.wikipedia.org/wiki/Texas" TargetMode="External"/><Relationship Id="rId647" Type="http://schemas.openxmlformats.org/officeDocument/2006/relationships/hyperlink" Target="mailto:gradschool@unomaha.edu" TargetMode="External"/><Relationship Id="rId400" Type="http://schemas.openxmlformats.org/officeDocument/2006/relationships/hyperlink" Target="http://www.uidaho.edu/engr/academic-departments/ce/degrees-and-programs/graduate/ms-civil-engr" TargetMode="External"/><Relationship Id="rId642" Type="http://schemas.openxmlformats.org/officeDocument/2006/relationships/hyperlink" Target="https://en.wikipedia.org/wiki/Nebraska" TargetMode="External"/><Relationship Id="rId641" Type="http://schemas.openxmlformats.org/officeDocument/2006/relationships/hyperlink" Target="https://en.wikipedia.org/wiki/Omaha,_Nebraska" TargetMode="External"/><Relationship Id="rId640" Type="http://schemas.openxmlformats.org/officeDocument/2006/relationships/hyperlink" Target="mailto:GradEngineer@scu.edu" TargetMode="External"/><Relationship Id="rId635" Type="http://schemas.openxmlformats.org/officeDocument/2006/relationships/hyperlink" Target="https://www.scu.edu/engineering/academic-programs/department-of-computer-engineering/" TargetMode="External"/><Relationship Id="rId634" Type="http://schemas.openxmlformats.org/officeDocument/2006/relationships/hyperlink" Target="https://www.scu.edu/engineering/academic-programs/engineering/ce/" TargetMode="External"/><Relationship Id="rId633" Type="http://schemas.openxmlformats.org/officeDocument/2006/relationships/hyperlink" Target="https://www.scu.edu/engineering/academic-programs/department-of-bioengineering/" TargetMode="External"/><Relationship Id="rId632" Type="http://schemas.openxmlformats.org/officeDocument/2006/relationships/hyperlink" Target="https://en.wikipedia.org/wiki/Private_university" TargetMode="External"/><Relationship Id="rId639" Type="http://schemas.openxmlformats.org/officeDocument/2006/relationships/hyperlink" Target="https://www.scu.edu/engineering/academic-programs/department-of-engineering-management--leadership/" TargetMode="External"/><Relationship Id="rId638" Type="http://schemas.openxmlformats.org/officeDocument/2006/relationships/hyperlink" Target="https://www.scu.edu/engineering/academic-programs/department-of-mechanical-engineering/graduate/ms/" TargetMode="External"/><Relationship Id="rId637" Type="http://schemas.openxmlformats.org/officeDocument/2006/relationships/hyperlink" Target="https://www.scu.edu/engineering/academic-programs/department-of-computer-engineering/graduate/ms-in-software-engineering/" TargetMode="External"/><Relationship Id="rId636" Type="http://schemas.openxmlformats.org/officeDocument/2006/relationships/hyperlink" Target="https://www.scu.edu/engineering/academic-programs/department-of-electrical-engineering/" TargetMode="External"/><Relationship Id="rId631" Type="http://schemas.openxmlformats.org/officeDocument/2006/relationships/hyperlink" Target="https://en.wikipedia.org/wiki/Santa_Clara,_California" TargetMode="External"/><Relationship Id="rId630" Type="http://schemas.openxmlformats.org/officeDocument/2006/relationships/hyperlink" Target="mailto:Graduate_Admissions@uml.edu" TargetMode="External"/><Relationship Id="rId609" Type="http://schemas.openxmlformats.org/officeDocument/2006/relationships/hyperlink" Target="https://coen.boisestate.edu/mse/" TargetMode="External"/><Relationship Id="rId608" Type="http://schemas.openxmlformats.org/officeDocument/2006/relationships/hyperlink" Target="https://coen.boisestate.edu/mbe/" TargetMode="External"/><Relationship Id="rId607" Type="http://schemas.openxmlformats.org/officeDocument/2006/relationships/hyperlink" Target="https://coen.boisestate.edu/ece/" TargetMode="External"/><Relationship Id="rId602" Type="http://schemas.openxmlformats.org/officeDocument/2006/relationships/hyperlink" Target="http://mechanical.mines.edu/" TargetMode="External"/><Relationship Id="rId601" Type="http://schemas.openxmlformats.org/officeDocument/2006/relationships/hyperlink" Target="http://eecs.mines.edu/" TargetMode="External"/><Relationship Id="rId600" Type="http://schemas.openxmlformats.org/officeDocument/2006/relationships/hyperlink" Target="http://geology.mines.edu/" TargetMode="External"/><Relationship Id="rId606" Type="http://schemas.openxmlformats.org/officeDocument/2006/relationships/hyperlink" Target="https://coen.boisestate.edu/cs/" TargetMode="External"/><Relationship Id="rId605" Type="http://schemas.openxmlformats.org/officeDocument/2006/relationships/hyperlink" Target="http://petroleum.mines.edu/" TargetMode="External"/><Relationship Id="rId604" Type="http://schemas.openxmlformats.org/officeDocument/2006/relationships/hyperlink" Target="http://metallurgy.mines.edu/" TargetMode="External"/><Relationship Id="rId603" Type="http://schemas.openxmlformats.org/officeDocument/2006/relationships/hyperlink" Target="http://www.mines.edu/Nuclear_GS" TargetMode="External"/><Relationship Id="rId228" Type="http://schemas.openxmlformats.org/officeDocument/2006/relationships/hyperlink" Target="http://www.engr.uky.edu/mng/students/graduate/" TargetMode="External"/><Relationship Id="rId227" Type="http://schemas.openxmlformats.org/officeDocument/2006/relationships/hyperlink" Target="http://www.engr.uky.edu/cme/students/graduate/mse.html" TargetMode="External"/><Relationship Id="rId469" Type="http://schemas.openxmlformats.org/officeDocument/2006/relationships/hyperlink" Target="mailto:ndsu.grad.school@ndsu.edu" TargetMode="External"/><Relationship Id="rId226" Type="http://schemas.openxmlformats.org/officeDocument/2006/relationships/hyperlink" Target="http://www.engr.uky.edu/me/graduate/" TargetMode="External"/><Relationship Id="rId468" Type="http://schemas.openxmlformats.org/officeDocument/2006/relationships/hyperlink" Target="https://bulletin.ndsu.edu/graduate/programs/mechanical-engineering/" TargetMode="External"/><Relationship Id="rId225" Type="http://schemas.openxmlformats.org/officeDocument/2006/relationships/hyperlink" Target="http://www.engr.uky.edu/ece/students/graduate/" TargetMode="External"/><Relationship Id="rId467" Type="http://schemas.openxmlformats.org/officeDocument/2006/relationships/hyperlink" Target="https://bulletin.ndsu.edu/graduate/programs/environmental-engineering/" TargetMode="External"/><Relationship Id="rId229" Type="http://schemas.openxmlformats.org/officeDocument/2006/relationships/hyperlink" Target="mailto:rodney.andrews@uky.edu" TargetMode="External"/><Relationship Id="rId220" Type="http://schemas.openxmlformats.org/officeDocument/2006/relationships/hyperlink" Target="http://www.chemengr.ucsb.edu/" TargetMode="External"/><Relationship Id="rId462" Type="http://schemas.openxmlformats.org/officeDocument/2006/relationships/hyperlink" Target="http://www.catalog.hawaii.edu/schoolscolleges/ctahr/molecular.htm" TargetMode="External"/><Relationship Id="rId461" Type="http://schemas.openxmlformats.org/officeDocument/2006/relationships/hyperlink" Target="http://www.catalog.hawaii.edu/schoolscolleges/engineer/me.htm" TargetMode="External"/><Relationship Id="rId460" Type="http://schemas.openxmlformats.org/officeDocument/2006/relationships/hyperlink" Target="http://manoa.hawaii.edu/graduate/content/civil-and-environmental-engineering" TargetMode="External"/><Relationship Id="rId224" Type="http://schemas.openxmlformats.org/officeDocument/2006/relationships/hyperlink" Target="http://www.cs.uky.edu/future/graduate/admissions" TargetMode="External"/><Relationship Id="rId466" Type="http://schemas.openxmlformats.org/officeDocument/2006/relationships/hyperlink" Target="https://bulletin.ndsu.edu/graduate/programs/computer-science/" TargetMode="External"/><Relationship Id="rId223" Type="http://schemas.openxmlformats.org/officeDocument/2006/relationships/hyperlink" Target="http://www.engr.uky.edu/ce/graduate/" TargetMode="External"/><Relationship Id="rId465" Type="http://schemas.openxmlformats.org/officeDocument/2006/relationships/hyperlink" Target="https://bulletin.ndsu.edu/graduate/programs/civil-engineering/" TargetMode="External"/><Relationship Id="rId222" Type="http://schemas.openxmlformats.org/officeDocument/2006/relationships/hyperlink" Target="http://www.engr.uky.edu/cme/students/graduate/cme.html" TargetMode="External"/><Relationship Id="rId464" Type="http://schemas.openxmlformats.org/officeDocument/2006/relationships/hyperlink" Target="https://bulletin.ndsu.edu/graduate/programs/agricultural-biosystems-engineering/" TargetMode="External"/><Relationship Id="rId221" Type="http://schemas.openxmlformats.org/officeDocument/2006/relationships/hyperlink" Target="http://www.bu.edu/mse/academics/masters-degree-programs/" TargetMode="External"/><Relationship Id="rId463" Type="http://schemas.openxmlformats.org/officeDocument/2006/relationships/hyperlink" Target="https://en.wikipedia.org/wiki/Public_university" TargetMode="External"/><Relationship Id="rId217" Type="http://schemas.openxmlformats.org/officeDocument/2006/relationships/hyperlink" Target="http://www.ise.ncsu.edu/" TargetMode="External"/><Relationship Id="rId459" Type="http://schemas.openxmlformats.org/officeDocument/2006/relationships/hyperlink" Target="http://www.catalog.hawaii.edu/schoolscolleges/engineer/ee.htm" TargetMode="External"/><Relationship Id="rId216" Type="http://schemas.openxmlformats.org/officeDocument/2006/relationships/hyperlink" Target="http://www.mse.ncsu.edu/" TargetMode="External"/><Relationship Id="rId458" Type="http://schemas.openxmlformats.org/officeDocument/2006/relationships/hyperlink" Target="http://www.catalog.hawaii.edu/schoolscolleges/ctahr/molecular.htm" TargetMode="External"/><Relationship Id="rId215" Type="http://schemas.openxmlformats.org/officeDocument/2006/relationships/hyperlink" Target="http://www.ne.ncsu.edu/" TargetMode="External"/><Relationship Id="rId457" Type="http://schemas.openxmlformats.org/officeDocument/2006/relationships/hyperlink" Target="https://en.wikipedia.org/wiki/Hawaii" TargetMode="External"/><Relationship Id="rId699" Type="http://schemas.openxmlformats.org/officeDocument/2006/relationships/hyperlink" Target="http://graduate.clarkson.edu/program/mechanical-and-aeronautical-engineering-ms-me-phd/" TargetMode="External"/><Relationship Id="rId214" Type="http://schemas.openxmlformats.org/officeDocument/2006/relationships/hyperlink" Target="http://www.mae.ncsu.edu/" TargetMode="External"/><Relationship Id="rId456" Type="http://schemas.openxmlformats.org/officeDocument/2006/relationships/hyperlink" Target="https://en.wikipedia.org/wiki/Honolulu" TargetMode="External"/><Relationship Id="rId698" Type="http://schemas.openxmlformats.org/officeDocument/2006/relationships/hyperlink" Target="http://graduate.clarkson.edu/program/environmental-science-and-engineering-ms/" TargetMode="External"/><Relationship Id="rId219" Type="http://schemas.openxmlformats.org/officeDocument/2006/relationships/hyperlink" Target="mailto:grads@vt.edu?subject=Inquiry%20from%20Graduate%20School%20Website%3A%20Paper%20Application%20Request" TargetMode="External"/><Relationship Id="rId218" Type="http://schemas.openxmlformats.org/officeDocument/2006/relationships/hyperlink" Target="mailto:graduate-school@ncsu.edu" TargetMode="External"/><Relationship Id="rId451" Type="http://schemas.openxmlformats.org/officeDocument/2006/relationships/hyperlink" Target="mailto:MackenzieStick@creighton.edu" TargetMode="External"/><Relationship Id="rId693" Type="http://schemas.openxmlformats.org/officeDocument/2006/relationships/hyperlink" Target="https://en.wikipedia.org/wiki/Private_school" TargetMode="External"/><Relationship Id="rId450" Type="http://schemas.openxmlformats.org/officeDocument/2006/relationships/hyperlink" Target="https://en.wikipedia.org/wiki/Creighton_University" TargetMode="External"/><Relationship Id="rId692" Type="http://schemas.openxmlformats.org/officeDocument/2006/relationships/hyperlink" Target="https://en.wikipedia.org/wiki/New_York" TargetMode="External"/><Relationship Id="rId691" Type="http://schemas.openxmlformats.org/officeDocument/2006/relationships/hyperlink" Target="https://en.wikipedia.org/wiki/Potsdam_(village),_New_York" TargetMode="External"/><Relationship Id="rId690" Type="http://schemas.openxmlformats.org/officeDocument/2006/relationships/hyperlink" Target="mailto:gradschool@MiamiOH.edu" TargetMode="External"/><Relationship Id="rId213" Type="http://schemas.openxmlformats.org/officeDocument/2006/relationships/hyperlink" Target="http://www.ece.ncsu.edu/" TargetMode="External"/><Relationship Id="rId455" Type="http://schemas.openxmlformats.org/officeDocument/2006/relationships/hyperlink" Target="http://www.binghamton.edu/ssie/index.html" TargetMode="External"/><Relationship Id="rId697" Type="http://schemas.openxmlformats.org/officeDocument/2006/relationships/hyperlink" Target="http://graduate.clarkson.edu/program/electrical-engineering-ms-me/" TargetMode="External"/><Relationship Id="rId212" Type="http://schemas.openxmlformats.org/officeDocument/2006/relationships/hyperlink" Target="http://www.csc.ncsu.edu/" TargetMode="External"/><Relationship Id="rId454" Type="http://schemas.openxmlformats.org/officeDocument/2006/relationships/hyperlink" Target="http://www.binghamton.edu/mse/" TargetMode="External"/><Relationship Id="rId696" Type="http://schemas.openxmlformats.org/officeDocument/2006/relationships/hyperlink" Target="http://graduate.clarkson.edu/program/computer-science-ms-phd/" TargetMode="External"/><Relationship Id="rId211" Type="http://schemas.openxmlformats.org/officeDocument/2006/relationships/hyperlink" Target="mailto:info@coe.utah.edu" TargetMode="External"/><Relationship Id="rId453" Type="http://schemas.openxmlformats.org/officeDocument/2006/relationships/hyperlink" Target="http://www.binghamton.edu/biomedical-engineering/index.html" TargetMode="External"/><Relationship Id="rId695" Type="http://schemas.openxmlformats.org/officeDocument/2006/relationships/hyperlink" Target="http://graduate.clarkson.edu/program/civil-and-environmental-engineering-ms-me-phd/" TargetMode="External"/><Relationship Id="rId210" Type="http://schemas.openxmlformats.org/officeDocument/2006/relationships/hyperlink" Target="mailto:enggrad@bu.edu" TargetMode="External"/><Relationship Id="rId452" Type="http://schemas.openxmlformats.org/officeDocument/2006/relationships/hyperlink" Target="https://en.wikipedia.org/wiki/Public_university" TargetMode="External"/><Relationship Id="rId694" Type="http://schemas.openxmlformats.org/officeDocument/2006/relationships/hyperlink" Target="http://graduate.clarkson.edu/program/chemical-engineering-ms-me/" TargetMode="External"/><Relationship Id="rId491" Type="http://schemas.openxmlformats.org/officeDocument/2006/relationships/hyperlink" Target="https://en.wikipedia.org/wiki/Montana" TargetMode="External"/><Relationship Id="rId490" Type="http://schemas.openxmlformats.org/officeDocument/2006/relationships/hyperlink" Target="https://en.wikipedia.org/wiki/Missoula,_Montana" TargetMode="External"/><Relationship Id="rId249" Type="http://schemas.openxmlformats.org/officeDocument/2006/relationships/hyperlink" Target="mailto:gradadm@grad.umass.edu" TargetMode="External"/><Relationship Id="rId248" Type="http://schemas.openxmlformats.org/officeDocument/2006/relationships/hyperlink" Target="http://mie.umass.edu/" TargetMode="External"/><Relationship Id="rId247" Type="http://schemas.openxmlformats.org/officeDocument/2006/relationships/hyperlink" Target="http://cee.umass.edu/" TargetMode="External"/><Relationship Id="rId489" Type="http://schemas.openxmlformats.org/officeDocument/2006/relationships/hyperlink" Target="mailto:admissions@sjsu.edu" TargetMode="External"/><Relationship Id="rId242" Type="http://schemas.openxmlformats.org/officeDocument/2006/relationships/hyperlink" Target="http://eng.fsu.edu/me/" TargetMode="External"/><Relationship Id="rId484" Type="http://schemas.openxmlformats.org/officeDocument/2006/relationships/hyperlink" Target="https://en.wikipedia.org/wiki/New_York" TargetMode="External"/><Relationship Id="rId241" Type="http://schemas.openxmlformats.org/officeDocument/2006/relationships/hyperlink" Target="http://eng.fsu.edu/ece/" TargetMode="External"/><Relationship Id="rId483" Type="http://schemas.openxmlformats.org/officeDocument/2006/relationships/hyperlink" Target="https://en.wikipedia.org/wiki/New_York_City" TargetMode="External"/><Relationship Id="rId240" Type="http://schemas.openxmlformats.org/officeDocument/2006/relationships/hyperlink" Target="http://eng.fsu.edu/cee/" TargetMode="External"/><Relationship Id="rId482" Type="http://schemas.openxmlformats.org/officeDocument/2006/relationships/hyperlink" Target="mailto:ritchieschool@du.edu" TargetMode="External"/><Relationship Id="rId481" Type="http://schemas.openxmlformats.org/officeDocument/2006/relationships/hyperlink" Target="http://ritchieschool.du.edu/masters-degrees/mechatronic-systems-engineering/" TargetMode="External"/><Relationship Id="rId246" Type="http://schemas.openxmlformats.org/officeDocument/2006/relationships/hyperlink" Target="http://ece.umass.edu/" TargetMode="External"/><Relationship Id="rId488" Type="http://schemas.openxmlformats.org/officeDocument/2006/relationships/hyperlink" Target="http://bcme.sjsu.edu/content/ms-biomedical-engineering-bme" TargetMode="External"/><Relationship Id="rId245" Type="http://schemas.openxmlformats.org/officeDocument/2006/relationships/hyperlink" Target="http://cee.umass.edu/" TargetMode="External"/><Relationship Id="rId487" Type="http://schemas.openxmlformats.org/officeDocument/2006/relationships/hyperlink" Target="mailto:fuga@fordham.edu" TargetMode="External"/><Relationship Id="rId244" Type="http://schemas.openxmlformats.org/officeDocument/2006/relationships/hyperlink" Target="http://che.umass.edu/" TargetMode="External"/><Relationship Id="rId486" Type="http://schemas.openxmlformats.org/officeDocument/2006/relationships/hyperlink" Target="http://www.fordham.edu/info/25706/master_of_science_in_cybersecurity" TargetMode="External"/><Relationship Id="rId243" Type="http://schemas.openxmlformats.org/officeDocument/2006/relationships/hyperlink" Target="http://eng.fsu.edu/ime/" TargetMode="External"/><Relationship Id="rId485" Type="http://schemas.openxmlformats.org/officeDocument/2006/relationships/hyperlink" Target="http://www.fordham.edu/info/25617/master_of_science_in_computer_science" TargetMode="External"/><Relationship Id="rId480" Type="http://schemas.openxmlformats.org/officeDocument/2006/relationships/hyperlink" Target="http://ritchieschool.du.edu/masters-degrees/engineering/" TargetMode="External"/><Relationship Id="rId239" Type="http://schemas.openxmlformats.org/officeDocument/2006/relationships/hyperlink" Target="http://www.unl.edu/gradstudies/prospective/programs/MaterialsEngineering" TargetMode="External"/><Relationship Id="rId238" Type="http://schemas.openxmlformats.org/officeDocument/2006/relationships/hyperlink" Target="http://www.unl.edu/gradstudies/prospective/programs/ComputerScience" TargetMode="External"/><Relationship Id="rId237" Type="http://schemas.openxmlformats.org/officeDocument/2006/relationships/hyperlink" Target="mailto:grad@gsas.emory.edu" TargetMode="External"/><Relationship Id="rId479" Type="http://schemas.openxmlformats.org/officeDocument/2006/relationships/hyperlink" Target="http://ritchieschool.du.edu/masters-degrees/materials-science/" TargetMode="External"/><Relationship Id="rId236" Type="http://schemas.openxmlformats.org/officeDocument/2006/relationships/hyperlink" Target="mailto:international@brown.edu" TargetMode="External"/><Relationship Id="rId478" Type="http://schemas.openxmlformats.org/officeDocument/2006/relationships/hyperlink" Target="http://ritchieschool.du.edu/masters-degrees/mechanical-engineering/" TargetMode="External"/><Relationship Id="rId231" Type="http://schemas.openxmlformats.org/officeDocument/2006/relationships/hyperlink" Target="http://www.engr.uky.edu/ce/graduate/" TargetMode="External"/><Relationship Id="rId473" Type="http://schemas.openxmlformats.org/officeDocument/2006/relationships/hyperlink" Target="https://en.wikipedia.org/wiki/Colorado" TargetMode="External"/><Relationship Id="rId230" Type="http://schemas.openxmlformats.org/officeDocument/2006/relationships/hyperlink" Target="http://www.engr.uky.edu/cme/students/graduate/cme.html" TargetMode="External"/><Relationship Id="rId472" Type="http://schemas.openxmlformats.org/officeDocument/2006/relationships/hyperlink" Target="https://en.wikipedia.org/wiki/Denver" TargetMode="External"/><Relationship Id="rId471" Type="http://schemas.openxmlformats.org/officeDocument/2006/relationships/hyperlink" Target="mailto:gradcomm@american.edu" TargetMode="External"/><Relationship Id="rId470" Type="http://schemas.openxmlformats.org/officeDocument/2006/relationships/hyperlink" Target="https://en.wikipedia.org/wiki/Private_university" TargetMode="External"/><Relationship Id="rId235" Type="http://schemas.openxmlformats.org/officeDocument/2006/relationships/hyperlink" Target="http://brown.edu/academics/engineering/materials-research" TargetMode="External"/><Relationship Id="rId477" Type="http://schemas.openxmlformats.org/officeDocument/2006/relationships/hyperlink" Target="http://www.fordham.edu/info/23706/information_systems" TargetMode="External"/><Relationship Id="rId234" Type="http://schemas.openxmlformats.org/officeDocument/2006/relationships/hyperlink" Target="https://www.brown.edu/academics/gradschool/programs/computer-science-0" TargetMode="External"/><Relationship Id="rId476" Type="http://schemas.openxmlformats.org/officeDocument/2006/relationships/hyperlink" Target="http://www.ucdenver.edu/academics/colleges/Engineering/Programs/Electrical-Engineering/DegreePrograms/Pages/MasterofScience.aspx" TargetMode="External"/><Relationship Id="rId233" Type="http://schemas.openxmlformats.org/officeDocument/2006/relationships/hyperlink" Target="http://lifelong.engr.utexas.edu/pme/index.php" TargetMode="External"/><Relationship Id="rId475" Type="http://schemas.openxmlformats.org/officeDocument/2006/relationships/hyperlink" Target="http://ritchieschool.du.edu/masters-degrees/cybersecurity/" TargetMode="External"/><Relationship Id="rId232" Type="http://schemas.openxmlformats.org/officeDocument/2006/relationships/hyperlink" Target="http://www.engr.uky.edu/me/graduate/" TargetMode="External"/><Relationship Id="rId474" Type="http://schemas.openxmlformats.org/officeDocument/2006/relationships/hyperlink" Target="https://en.wikipedia.org/wiki/Private_university" TargetMode="External"/><Relationship Id="rId426" Type="http://schemas.openxmlformats.org/officeDocument/2006/relationships/hyperlink" Target="https://en.wikipedia.org/wiki/North_Carolina" TargetMode="External"/><Relationship Id="rId668" Type="http://schemas.openxmlformats.org/officeDocument/2006/relationships/hyperlink" Target="https://www.udayton.edu/engineering/departments/mechanical_and_aerospace/index.php" TargetMode="External"/><Relationship Id="rId425" Type="http://schemas.openxmlformats.org/officeDocument/2006/relationships/hyperlink" Target="https://en.wikipedia.org/wiki/Charlotte,_North_Carolina" TargetMode="External"/><Relationship Id="rId667" Type="http://schemas.openxmlformats.org/officeDocument/2006/relationships/hyperlink" Target="https://en.wikipedia.org/wiki/Private_university" TargetMode="External"/><Relationship Id="rId424" Type="http://schemas.openxmlformats.org/officeDocument/2006/relationships/hyperlink" Target="mailto:gradschl@siu.edu" TargetMode="External"/><Relationship Id="rId666" Type="http://schemas.openxmlformats.org/officeDocument/2006/relationships/hyperlink" Target="https://en.wikipedia.org/wiki/Ohio" TargetMode="External"/><Relationship Id="rId423" Type="http://schemas.openxmlformats.org/officeDocument/2006/relationships/hyperlink" Target="http://engineering.siu.edu/me/graduate/index.php" TargetMode="External"/><Relationship Id="rId665" Type="http://schemas.openxmlformats.org/officeDocument/2006/relationships/hyperlink" Target="https://en.wikipedia.org/wiki/Dayton,_Ohio" TargetMode="External"/><Relationship Id="rId429" Type="http://schemas.openxmlformats.org/officeDocument/2006/relationships/hyperlink" Target="http://www.smu.edu/Lyle/Departments/CSE" TargetMode="External"/><Relationship Id="rId428" Type="http://schemas.openxmlformats.org/officeDocument/2006/relationships/hyperlink" Target="http://www.smu.edu/Lyle/Departments/CEE" TargetMode="External"/><Relationship Id="rId427" Type="http://schemas.openxmlformats.org/officeDocument/2006/relationships/hyperlink" Target="mailto:gradadm@uncc.edu" TargetMode="External"/><Relationship Id="rId669" Type="http://schemas.openxmlformats.org/officeDocument/2006/relationships/hyperlink" Target="https://www.udayton.edu/engineering/departments/chemical_and_materials/index.php" TargetMode="External"/><Relationship Id="rId660" Type="http://schemas.openxmlformats.org/officeDocument/2006/relationships/hyperlink" Target="http://emse.mst.edu/" TargetMode="External"/><Relationship Id="rId422" Type="http://schemas.openxmlformats.org/officeDocument/2006/relationships/hyperlink" Target="http://engineering.siu.edu/elec/graduate/degree-programs/ms-electrical-engineering.php" TargetMode="External"/><Relationship Id="rId664" Type="http://schemas.openxmlformats.org/officeDocument/2006/relationships/hyperlink" Target="mailto:admissions@mst.edu" TargetMode="External"/><Relationship Id="rId421" Type="http://schemas.openxmlformats.org/officeDocument/2006/relationships/hyperlink" Target="http://engineering.siu.edu/civil/graduate/index.php" TargetMode="External"/><Relationship Id="rId663" Type="http://schemas.openxmlformats.org/officeDocument/2006/relationships/hyperlink" Target="http://gse.mst.edu/" TargetMode="External"/><Relationship Id="rId420" Type="http://schemas.openxmlformats.org/officeDocument/2006/relationships/hyperlink" Target="http://www.engr.siu.edu/biomed/" TargetMode="External"/><Relationship Id="rId662" Type="http://schemas.openxmlformats.org/officeDocument/2006/relationships/hyperlink" Target="http://mse.mst.edu/" TargetMode="External"/><Relationship Id="rId661" Type="http://schemas.openxmlformats.org/officeDocument/2006/relationships/hyperlink" Target="http://mfge.mst.edu/" TargetMode="External"/><Relationship Id="rId415" Type="http://schemas.openxmlformats.org/officeDocument/2006/relationships/hyperlink" Target="http://www.lehigh.edu/engineering/faculty/depts/meche.html" TargetMode="External"/><Relationship Id="rId657" Type="http://schemas.openxmlformats.org/officeDocument/2006/relationships/hyperlink" Target="http://mae.mst.edu/" TargetMode="External"/><Relationship Id="rId414" Type="http://schemas.openxmlformats.org/officeDocument/2006/relationships/hyperlink" Target="http://www.lehigh.edu/engineering/faculty/depts/ece.html" TargetMode="External"/><Relationship Id="rId656" Type="http://schemas.openxmlformats.org/officeDocument/2006/relationships/hyperlink" Target="http://civil.mst.edu/" TargetMode="External"/><Relationship Id="rId413" Type="http://schemas.openxmlformats.org/officeDocument/2006/relationships/hyperlink" Target="http://www.lehigh.edu/engineering/faculty/depts/cee.html" TargetMode="External"/><Relationship Id="rId655" Type="http://schemas.openxmlformats.org/officeDocument/2006/relationships/hyperlink" Target="http://ece.mst.edu/" TargetMode="External"/><Relationship Id="rId412" Type="http://schemas.openxmlformats.org/officeDocument/2006/relationships/hyperlink" Target="http://www.lehigh.edu/engineering/faculty/depts/cheme.html" TargetMode="External"/><Relationship Id="rId654" Type="http://schemas.openxmlformats.org/officeDocument/2006/relationships/hyperlink" Target="http://ece.mst.edu/" TargetMode="External"/><Relationship Id="rId419" Type="http://schemas.openxmlformats.org/officeDocument/2006/relationships/hyperlink" Target="https://en.wikipedia.org/wiki/State_university_system" TargetMode="External"/><Relationship Id="rId418" Type="http://schemas.openxmlformats.org/officeDocument/2006/relationships/hyperlink" Target="https://en.wikipedia.org/wiki/Carbondale,_Illinois" TargetMode="External"/><Relationship Id="rId417" Type="http://schemas.openxmlformats.org/officeDocument/2006/relationships/hyperlink" Target="http://www.lehigh.edu/engineering/faculty/depts/ise.html" TargetMode="External"/><Relationship Id="rId659" Type="http://schemas.openxmlformats.org/officeDocument/2006/relationships/hyperlink" Target="http://mfge.mst.edu/" TargetMode="External"/><Relationship Id="rId416" Type="http://schemas.openxmlformats.org/officeDocument/2006/relationships/hyperlink" Target="http://www.lehigh.edu/engineering/faculty/depts/matsci.html" TargetMode="External"/><Relationship Id="rId658" Type="http://schemas.openxmlformats.org/officeDocument/2006/relationships/hyperlink" Target="http://mne.mst.edu/" TargetMode="External"/><Relationship Id="rId411" Type="http://schemas.openxmlformats.org/officeDocument/2006/relationships/hyperlink" Target="http://www.lehigh.edu/~inbioe/graduate/index.html" TargetMode="External"/><Relationship Id="rId653" Type="http://schemas.openxmlformats.org/officeDocument/2006/relationships/hyperlink" Target="http://gse.mst.edu/" TargetMode="External"/><Relationship Id="rId410" Type="http://schemas.openxmlformats.org/officeDocument/2006/relationships/hyperlink" Target="https://en.wikipedia.org/wiki/Private_university" TargetMode="External"/><Relationship Id="rId652" Type="http://schemas.openxmlformats.org/officeDocument/2006/relationships/hyperlink" Target="http://civil.mst.edu/" TargetMode="External"/><Relationship Id="rId651" Type="http://schemas.openxmlformats.org/officeDocument/2006/relationships/hyperlink" Target="http://chemeng.mst.edu/" TargetMode="External"/><Relationship Id="rId650" Type="http://schemas.openxmlformats.org/officeDocument/2006/relationships/hyperlink" Target="http://mae.mst.edu/" TargetMode="External"/><Relationship Id="rId206" Type="http://schemas.openxmlformats.org/officeDocument/2006/relationships/hyperlink" Target="http://www.bu.edu/me/academics/graduate-2/msme/" TargetMode="External"/><Relationship Id="rId448" Type="http://schemas.openxmlformats.org/officeDocument/2006/relationships/hyperlink" Target="https://en.wikipedia.org/wiki/Nebraska" TargetMode="External"/><Relationship Id="rId205" Type="http://schemas.openxmlformats.org/officeDocument/2006/relationships/hyperlink" Target="http://www.bu.edu/se/gradprog/masters-programs/" TargetMode="External"/><Relationship Id="rId447" Type="http://schemas.openxmlformats.org/officeDocument/2006/relationships/hyperlink" Target="https://en.wikipedia.org/wiki/Omaha,_Nebraska" TargetMode="External"/><Relationship Id="rId689" Type="http://schemas.openxmlformats.org/officeDocument/2006/relationships/hyperlink" Target="http://miamioh.edu/cec/academics/departments/mme/academics/graduate-studies/index.html" TargetMode="External"/><Relationship Id="rId204" Type="http://schemas.openxmlformats.org/officeDocument/2006/relationships/hyperlink" Target="http://www.bu.edu/ece/graduate/masters/" TargetMode="External"/><Relationship Id="rId446" Type="http://schemas.openxmlformats.org/officeDocument/2006/relationships/hyperlink" Target="mailto:gradstdy@sfsu.edu" TargetMode="External"/><Relationship Id="rId688" Type="http://schemas.openxmlformats.org/officeDocument/2006/relationships/hyperlink" Target="http://miamioh.edu/cec/academics/departments/ece/academics/graduate-studies/index.html" TargetMode="External"/><Relationship Id="rId203" Type="http://schemas.openxmlformats.org/officeDocument/2006/relationships/hyperlink" Target="http://www.bu.edu/ece/graduate/masters/" TargetMode="External"/><Relationship Id="rId445" Type="http://schemas.openxmlformats.org/officeDocument/2006/relationships/hyperlink" Target="https://en.wikipedia.org/wiki/Public_university" TargetMode="External"/><Relationship Id="rId687" Type="http://schemas.openxmlformats.org/officeDocument/2006/relationships/hyperlink" Target="http://miamioh.edu/cec/academics/departments/cse/academics/graduate-studies/index.html" TargetMode="External"/><Relationship Id="rId209" Type="http://schemas.openxmlformats.org/officeDocument/2006/relationships/hyperlink" Target="http://www.bu.edu/ece/graduate/masters/" TargetMode="External"/><Relationship Id="rId208" Type="http://schemas.openxmlformats.org/officeDocument/2006/relationships/hyperlink" Target="http://www.bu.edu/me/academics/graduate-2/msmn-roadmap/" TargetMode="External"/><Relationship Id="rId207" Type="http://schemas.openxmlformats.org/officeDocument/2006/relationships/hyperlink" Target="http://www.bu.edu/mse/academics/masters-degree-programs/" TargetMode="External"/><Relationship Id="rId449" Type="http://schemas.openxmlformats.org/officeDocument/2006/relationships/hyperlink" Target="https://en.wikipedia.org/wiki/Private_university" TargetMode="External"/><Relationship Id="rId440" Type="http://schemas.openxmlformats.org/officeDocument/2006/relationships/hyperlink" Target="mailto:shelley.streeter@uscmed.sc.edu%20" TargetMode="External"/><Relationship Id="rId682" Type="http://schemas.openxmlformats.org/officeDocument/2006/relationships/hyperlink" Target="http://www.marquette.edu/grad/CivilEngineering.shtml" TargetMode="External"/><Relationship Id="rId681" Type="http://schemas.openxmlformats.org/officeDocument/2006/relationships/hyperlink" Target="http://www.marquette.edu/grad/BiomedicalEngineering.shtml" TargetMode="External"/><Relationship Id="rId680" Type="http://schemas.openxmlformats.org/officeDocument/2006/relationships/hyperlink" Target="https://en.wikipedia.org/wiki/Wisconsin" TargetMode="External"/><Relationship Id="rId202" Type="http://schemas.openxmlformats.org/officeDocument/2006/relationships/hyperlink" Target="http://asegrad.tufts.edu/academics/explore-graduate-programs/engineering-management" TargetMode="External"/><Relationship Id="rId444" Type="http://schemas.openxmlformats.org/officeDocument/2006/relationships/hyperlink" Target="mailto:srisch@odu.edu" TargetMode="External"/><Relationship Id="rId686" Type="http://schemas.openxmlformats.org/officeDocument/2006/relationships/hyperlink" Target="http://miamioh.edu/cec/academics/departments/cpb/academics/graduate-studies/index.html" TargetMode="External"/><Relationship Id="rId201" Type="http://schemas.openxmlformats.org/officeDocument/2006/relationships/hyperlink" Target="http://asegrad.tufts.edu/academics/explore-graduate-programs/mechanical-engineering" TargetMode="External"/><Relationship Id="rId443" Type="http://schemas.openxmlformats.org/officeDocument/2006/relationships/hyperlink" Target="https://en.wikipedia.org/wiki/Public_university" TargetMode="External"/><Relationship Id="rId685" Type="http://schemas.openxmlformats.org/officeDocument/2006/relationships/hyperlink" Target="mailto:katie.ruetz@marquette.edu" TargetMode="External"/><Relationship Id="rId200" Type="http://schemas.openxmlformats.org/officeDocument/2006/relationships/hyperlink" Target="http://asegrad.tufts.edu/academics/explore-graduate-programs/electrical-engineering" TargetMode="External"/><Relationship Id="rId442" Type="http://schemas.openxmlformats.org/officeDocument/2006/relationships/hyperlink" Target="https://en.wikipedia.org/wiki/Virginia" TargetMode="External"/><Relationship Id="rId684" Type="http://schemas.openxmlformats.org/officeDocument/2006/relationships/hyperlink" Target="http://www.marquette.edu/grad/MechanicalEngineering.shtml" TargetMode="External"/><Relationship Id="rId441" Type="http://schemas.openxmlformats.org/officeDocument/2006/relationships/hyperlink" Target="https://en.wikipedia.org/wiki/Norfolk,_Virginia" TargetMode="External"/><Relationship Id="rId683" Type="http://schemas.openxmlformats.org/officeDocument/2006/relationships/hyperlink" Target="http://www.marquette.edu/grad/ElectricalComputerEngineering.shtml" TargetMode="External"/><Relationship Id="rId437" Type="http://schemas.openxmlformats.org/officeDocument/2006/relationships/hyperlink" Target="https://en.wikipedia.org/wiki/Charleston,_South_Carolina" TargetMode="External"/><Relationship Id="rId679" Type="http://schemas.openxmlformats.org/officeDocument/2006/relationships/hyperlink" Target="https://en.wikipedia.org/wiki/Milwaukee" TargetMode="External"/><Relationship Id="rId436" Type="http://schemas.openxmlformats.org/officeDocument/2006/relationships/hyperlink" Target="https://en.wikipedia.org/wiki/Public_university" TargetMode="External"/><Relationship Id="rId678" Type="http://schemas.openxmlformats.org/officeDocument/2006/relationships/hyperlink" Target="mailto:goglobalgraduate@udayton.edu" TargetMode="External"/><Relationship Id="rId435" Type="http://schemas.openxmlformats.org/officeDocument/2006/relationships/hyperlink" Target="https://en.wikipedia.org/wiki/North_Carolina" TargetMode="External"/><Relationship Id="rId677" Type="http://schemas.openxmlformats.org/officeDocument/2006/relationships/hyperlink" Target="https://www.udayton.edu/engineering/departments/engineering_management_and_systems/index.php" TargetMode="External"/><Relationship Id="rId434" Type="http://schemas.openxmlformats.org/officeDocument/2006/relationships/hyperlink" Target="https://en.wikipedia.org/wiki/Greenville,_North_Carolina" TargetMode="External"/><Relationship Id="rId676" Type="http://schemas.openxmlformats.org/officeDocument/2006/relationships/hyperlink" Target="https://www.udayton.edu/engineering/chemical_and_materials/materials/index.php" TargetMode="External"/><Relationship Id="rId439" Type="http://schemas.openxmlformats.org/officeDocument/2006/relationships/hyperlink" Target="https://en.wikipedia.org/wiki/Public_university" TargetMode="External"/><Relationship Id="rId438" Type="http://schemas.openxmlformats.org/officeDocument/2006/relationships/hyperlink" Target="https://en.wikipedia.org/wiki/South_Carolina" TargetMode="External"/><Relationship Id="rId671" Type="http://schemas.openxmlformats.org/officeDocument/2006/relationships/hyperlink" Target="https://www.udayton.edu/engineering/departments/civil/index.php" TargetMode="External"/><Relationship Id="rId670" Type="http://schemas.openxmlformats.org/officeDocument/2006/relationships/hyperlink" Target="https://www.udayton.edu/engineering/departments/chemical_and_materials/index.php" TargetMode="External"/><Relationship Id="rId433" Type="http://schemas.openxmlformats.org/officeDocument/2006/relationships/hyperlink" Target="https://en.wikipedia.org/wiki/Public_university" TargetMode="External"/><Relationship Id="rId675" Type="http://schemas.openxmlformats.org/officeDocument/2006/relationships/hyperlink" Target="https://www.udayton.edu/engineering/departments/mechanical_and_aerospace/index.php" TargetMode="External"/><Relationship Id="rId432" Type="http://schemas.openxmlformats.org/officeDocument/2006/relationships/hyperlink" Target="http://www.smu.edu/Lyle/Departments/EMIS" TargetMode="External"/><Relationship Id="rId674" Type="http://schemas.openxmlformats.org/officeDocument/2006/relationships/hyperlink" Target="https://www.udayton.edu/engineering/departments/electrical_and_computer/index.php" TargetMode="External"/><Relationship Id="rId431" Type="http://schemas.openxmlformats.org/officeDocument/2006/relationships/hyperlink" Target="http://www.smu.edu/Lyle/Departments/ME" TargetMode="External"/><Relationship Id="rId673" Type="http://schemas.openxmlformats.org/officeDocument/2006/relationships/hyperlink" Target="https://www.udayton.edu/engineering/departments/electrical_and_computer/index.php" TargetMode="External"/><Relationship Id="rId430" Type="http://schemas.openxmlformats.org/officeDocument/2006/relationships/hyperlink" Target="http://www.smu.edu/Lyle/Departments/EE" TargetMode="External"/><Relationship Id="rId672" Type="http://schemas.openxmlformats.org/officeDocument/2006/relationships/hyperlink" Target="https://www.udayton.edu/artssciences/academics/computerscience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>
      <c r="A2" s="4">
        <v>1.0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1"/>
      <c r="H2" s="5">
        <v>0.052</v>
      </c>
      <c r="I2" s="4" t="s">
        <v>50</v>
      </c>
      <c r="J2" s="1"/>
      <c r="K2" s="1"/>
      <c r="L2" s="1"/>
      <c r="M2" s="1"/>
      <c r="N2" s="6"/>
      <c r="O2" s="1"/>
      <c r="P2" s="7" t="s">
        <v>14</v>
      </c>
      <c r="Q2" s="8" t="s">
        <v>15</v>
      </c>
      <c r="R2" s="1"/>
      <c r="S2" s="1"/>
      <c r="T2" s="7" t="s">
        <v>18</v>
      </c>
      <c r="U2" s="4" t="s">
        <v>19</v>
      </c>
      <c r="V2" s="6"/>
      <c r="W2" s="6"/>
      <c r="X2" s="9" t="s">
        <v>22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10">
        <v>41832.0</v>
      </c>
      <c r="AJ2" s="4" t="s">
        <v>51</v>
      </c>
      <c r="AK2" s="4">
        <v>0.0</v>
      </c>
      <c r="AL2" s="11">
        <v>105.0</v>
      </c>
      <c r="AM2" s="4">
        <v>3.7</v>
      </c>
      <c r="AN2" s="4">
        <v>80.0</v>
      </c>
      <c r="AO2" s="4">
        <v>7.0</v>
      </c>
      <c r="AP2" s="4">
        <v>0.0</v>
      </c>
      <c r="AQ2" s="4">
        <v>160.0</v>
      </c>
      <c r="AR2" s="4">
        <v>168.0</v>
      </c>
      <c r="AS2" s="4" t="s">
        <v>52</v>
      </c>
      <c r="AT2" s="4" t="s">
        <v>53</v>
      </c>
    </row>
    <row r="3">
      <c r="A3" s="4">
        <v>2.0</v>
      </c>
      <c r="B3" s="7" t="str">
        <f>HYPERLINK("http://www.mit.edu/","Massachusetts Institute of Technology")</f>
        <v>Massachusetts Institute of Technology</v>
      </c>
      <c r="C3" s="4" t="s">
        <v>46</v>
      </c>
      <c r="D3" s="4" t="s">
        <v>47</v>
      </c>
      <c r="E3" s="4" t="s">
        <v>54</v>
      </c>
      <c r="F3" s="4" t="s">
        <v>49</v>
      </c>
      <c r="G3" s="1"/>
      <c r="H3" s="5">
        <v>0.079</v>
      </c>
      <c r="I3" s="7" t="s">
        <v>50</v>
      </c>
      <c r="J3" s="1"/>
      <c r="K3" s="1"/>
      <c r="L3" s="7" t="s">
        <v>10</v>
      </c>
      <c r="M3" s="7" t="s">
        <v>11</v>
      </c>
      <c r="N3" s="7" t="s">
        <v>55</v>
      </c>
      <c r="O3" s="1"/>
      <c r="P3" s="1"/>
      <c r="Q3" s="1"/>
      <c r="R3" s="1"/>
      <c r="S3" s="1"/>
      <c r="T3" s="7" t="s">
        <v>56</v>
      </c>
      <c r="U3" s="4" t="s">
        <v>19</v>
      </c>
      <c r="V3" s="1"/>
      <c r="W3" s="1"/>
      <c r="X3" s="7" t="s">
        <v>22</v>
      </c>
      <c r="Y3" s="7" t="s">
        <v>57</v>
      </c>
      <c r="Z3" s="7" t="s">
        <v>58</v>
      </c>
      <c r="AA3" s="1"/>
      <c r="AB3" s="6"/>
      <c r="AC3" s="6"/>
      <c r="AD3" s="6"/>
      <c r="AE3" s="6"/>
      <c r="AF3" s="6"/>
      <c r="AG3" s="6"/>
      <c r="AH3" s="6"/>
      <c r="AI3" s="10">
        <v>46704.0</v>
      </c>
      <c r="AJ3" s="4" t="s">
        <v>51</v>
      </c>
      <c r="AK3" s="4">
        <v>0.0</v>
      </c>
      <c r="AL3" s="10">
        <v>75.0</v>
      </c>
      <c r="AM3" s="4">
        <v>3.5</v>
      </c>
      <c r="AN3" s="4">
        <v>110.0</v>
      </c>
      <c r="AO3" s="4">
        <v>7.5</v>
      </c>
      <c r="AP3" s="4">
        <v>0.0</v>
      </c>
      <c r="AQ3" s="4">
        <v>162.0</v>
      </c>
      <c r="AR3" s="4">
        <v>167.0</v>
      </c>
      <c r="AS3" s="4" t="s">
        <v>59</v>
      </c>
      <c r="AT3" s="4" t="s">
        <v>60</v>
      </c>
    </row>
    <row r="4">
      <c r="A4" s="4">
        <v>3.0</v>
      </c>
      <c r="B4" s="7" t="str">
        <f>HYPERLINK("http://www.stanford.edu/","Stanford University")</f>
        <v>Stanford University</v>
      </c>
      <c r="C4" s="4" t="s">
        <v>61</v>
      </c>
      <c r="D4" s="4" t="s">
        <v>62</v>
      </c>
      <c r="E4" s="4">
        <v>94305.0</v>
      </c>
      <c r="F4" s="4" t="s">
        <v>49</v>
      </c>
      <c r="G4" s="12">
        <v>16136.0</v>
      </c>
      <c r="H4" s="5">
        <v>0.047</v>
      </c>
      <c r="I4" s="7" t="s">
        <v>50</v>
      </c>
      <c r="J4" s="1"/>
      <c r="K4" s="1"/>
      <c r="L4" s="1"/>
      <c r="M4" s="7" t="s">
        <v>11</v>
      </c>
      <c r="N4" s="7" t="s">
        <v>63</v>
      </c>
      <c r="O4" s="1"/>
      <c r="P4" s="1"/>
      <c r="Q4" s="7" t="s">
        <v>15</v>
      </c>
      <c r="R4" s="1"/>
      <c r="S4" s="1"/>
      <c r="T4" s="7" t="s">
        <v>18</v>
      </c>
      <c r="U4" s="1"/>
      <c r="V4" s="1"/>
      <c r="W4" s="1"/>
      <c r="X4" s="7" t="s">
        <v>22</v>
      </c>
      <c r="Y4" s="1"/>
      <c r="Z4" s="7" t="s">
        <v>58</v>
      </c>
      <c r="AA4" s="7" t="s">
        <v>64</v>
      </c>
      <c r="AB4" s="1"/>
      <c r="AC4" s="1"/>
      <c r="AD4" s="6"/>
      <c r="AE4" s="6"/>
      <c r="AF4" s="6"/>
      <c r="AG4" s="6"/>
      <c r="AH4" s="6"/>
      <c r="AI4" s="10">
        <v>64050.0</v>
      </c>
      <c r="AJ4" s="13">
        <v>42378.0</v>
      </c>
      <c r="AK4" s="4">
        <v>0.0</v>
      </c>
      <c r="AL4" s="10">
        <v>125.0</v>
      </c>
      <c r="AM4" s="4">
        <v>3.5</v>
      </c>
      <c r="AN4" s="4">
        <v>100.0</v>
      </c>
      <c r="AO4" s="4">
        <v>7.0</v>
      </c>
      <c r="AP4" s="4">
        <v>68.0</v>
      </c>
      <c r="AQ4" s="4">
        <v>162.0</v>
      </c>
      <c r="AR4" s="4">
        <v>165.0</v>
      </c>
      <c r="AS4" s="4" t="s">
        <v>65</v>
      </c>
      <c r="AT4" s="4" t="s">
        <v>66</v>
      </c>
    </row>
    <row r="5">
      <c r="A5" s="4">
        <v>4.0</v>
      </c>
      <c r="B5" s="7" t="str">
        <f>HYPERLINK("http://www.cornell.edu/","Cornell University")</f>
        <v>Cornell University</v>
      </c>
      <c r="C5" s="4" t="s">
        <v>67</v>
      </c>
      <c r="D5" s="4" t="s">
        <v>68</v>
      </c>
      <c r="E5" s="4">
        <v>14850.0</v>
      </c>
      <c r="F5" s="4" t="s">
        <v>69</v>
      </c>
      <c r="G5" s="1"/>
      <c r="H5" s="14">
        <v>0.14</v>
      </c>
      <c r="I5" s="7" t="s">
        <v>50</v>
      </c>
      <c r="J5" s="1"/>
      <c r="K5" s="1"/>
      <c r="L5" s="1"/>
      <c r="M5" s="7" t="s">
        <v>70</v>
      </c>
      <c r="N5" s="7" t="s">
        <v>63</v>
      </c>
      <c r="O5" s="1"/>
      <c r="P5" s="1"/>
      <c r="Q5" s="1"/>
      <c r="R5" s="1"/>
      <c r="S5" s="1"/>
      <c r="T5" s="7" t="s">
        <v>18</v>
      </c>
      <c r="U5" s="15" t="s">
        <v>19</v>
      </c>
      <c r="V5" s="1"/>
      <c r="W5" s="1"/>
      <c r="X5" s="1"/>
      <c r="Y5" s="1"/>
      <c r="Z5" s="7" t="s">
        <v>58</v>
      </c>
      <c r="AA5" s="1"/>
      <c r="AB5" s="6"/>
      <c r="AC5" s="6"/>
      <c r="AD5" s="6"/>
      <c r="AE5" s="6"/>
      <c r="AF5" s="6"/>
      <c r="AG5" s="6"/>
      <c r="AH5" s="6"/>
      <c r="AI5" s="10">
        <v>29500.0</v>
      </c>
      <c r="AJ5" s="4" t="s">
        <v>71</v>
      </c>
      <c r="AK5" s="4">
        <v>0.0</v>
      </c>
      <c r="AL5" s="10">
        <v>95.0</v>
      </c>
      <c r="AM5" s="4">
        <v>3.6</v>
      </c>
      <c r="AN5" s="4">
        <v>100.0</v>
      </c>
      <c r="AO5" s="4">
        <v>7.0</v>
      </c>
      <c r="AP5" s="4">
        <v>0.0</v>
      </c>
      <c r="AQ5" s="4">
        <v>157.0</v>
      </c>
      <c r="AR5" s="4">
        <v>164.0</v>
      </c>
      <c r="AS5" s="1"/>
      <c r="AT5" s="4" t="s">
        <v>72</v>
      </c>
    </row>
    <row r="6">
      <c r="A6" s="4">
        <v>5.0</v>
      </c>
      <c r="B6" s="7" t="str">
        <f>HYPERLINK("http://www.berkeley.edu/","University of California Berkeley")</f>
        <v>University of California Berkeley</v>
      </c>
      <c r="C6" s="4" t="s">
        <v>73</v>
      </c>
      <c r="D6" s="4" t="s">
        <v>62</v>
      </c>
      <c r="E6" s="4">
        <v>94720.0</v>
      </c>
      <c r="F6" s="4" t="s">
        <v>74</v>
      </c>
      <c r="G6" s="1"/>
      <c r="H6" s="5">
        <v>0.148</v>
      </c>
      <c r="I6" s="7" t="s">
        <v>50</v>
      </c>
      <c r="J6" s="1"/>
      <c r="K6" s="1"/>
      <c r="L6" s="1"/>
      <c r="M6" s="6"/>
      <c r="N6" s="7" t="s">
        <v>63</v>
      </c>
      <c r="O6" s="1"/>
      <c r="P6" s="1"/>
      <c r="Q6" s="7" t="s">
        <v>15</v>
      </c>
      <c r="R6" s="1"/>
      <c r="S6" s="1"/>
      <c r="T6" s="7" t="s">
        <v>75</v>
      </c>
      <c r="U6" s="1"/>
      <c r="V6" s="1"/>
      <c r="W6" s="1"/>
      <c r="X6" s="7" t="s">
        <v>22</v>
      </c>
      <c r="Y6" s="7" t="s">
        <v>76</v>
      </c>
      <c r="Z6" s="7" t="s">
        <v>77</v>
      </c>
      <c r="AA6" s="7" t="s">
        <v>78</v>
      </c>
      <c r="AB6" s="6"/>
      <c r="AC6" s="6"/>
      <c r="AD6" s="6"/>
      <c r="AE6" s="6"/>
      <c r="AF6" s="6"/>
      <c r="AG6" s="6"/>
      <c r="AH6" s="6"/>
      <c r="AI6" s="10">
        <v>20800.0</v>
      </c>
      <c r="AJ6" s="4" t="s">
        <v>51</v>
      </c>
      <c r="AK6" s="4">
        <v>0.0</v>
      </c>
      <c r="AL6" s="10">
        <v>110.0</v>
      </c>
      <c r="AM6" s="4">
        <v>3.0</v>
      </c>
      <c r="AN6" s="4">
        <v>100.0</v>
      </c>
      <c r="AO6" s="4">
        <v>7.0</v>
      </c>
      <c r="AP6" s="4">
        <v>0.0</v>
      </c>
      <c r="AQ6" s="4">
        <v>159.0</v>
      </c>
      <c r="AR6" s="4">
        <v>162.0</v>
      </c>
      <c r="AS6" s="4" t="s">
        <v>79</v>
      </c>
      <c r="AT6" s="4" t="s">
        <v>80</v>
      </c>
    </row>
    <row r="7">
      <c r="A7" s="4">
        <v>6.0</v>
      </c>
      <c r="B7" s="7" t="str">
        <f>HYPERLINK("http://www.umich.edu/","University of Michigan")</f>
        <v>University of Michigan</v>
      </c>
      <c r="C7" s="4" t="s">
        <v>81</v>
      </c>
      <c r="D7" s="4" t="s">
        <v>82</v>
      </c>
      <c r="E7" s="1"/>
      <c r="F7" s="4" t="s">
        <v>83</v>
      </c>
      <c r="G7" s="12">
        <v>43625.0</v>
      </c>
      <c r="H7" s="5">
        <v>0.262</v>
      </c>
      <c r="I7" s="7" t="s">
        <v>50</v>
      </c>
      <c r="J7" s="1"/>
      <c r="K7" s="1"/>
      <c r="L7" s="1"/>
      <c r="M7" s="7" t="s">
        <v>84</v>
      </c>
      <c r="N7" s="7" t="s">
        <v>12</v>
      </c>
      <c r="O7" s="1"/>
      <c r="P7" s="1"/>
      <c r="Q7" s="7" t="s">
        <v>85</v>
      </c>
      <c r="R7" s="1"/>
      <c r="S7" s="1"/>
      <c r="T7" s="1"/>
      <c r="U7" s="1"/>
      <c r="V7" s="1"/>
      <c r="W7" s="1"/>
      <c r="X7" s="7" t="s">
        <v>22</v>
      </c>
      <c r="Y7" s="7" t="s">
        <v>86</v>
      </c>
      <c r="Z7" s="7" t="s">
        <v>87</v>
      </c>
      <c r="AA7" s="1"/>
      <c r="AB7" s="1"/>
      <c r="AC7" s="1"/>
      <c r="AD7" s="7" t="s">
        <v>28</v>
      </c>
      <c r="AE7" s="6"/>
      <c r="AF7" s="6"/>
      <c r="AG7" s="6"/>
      <c r="AH7" s="6"/>
      <c r="AI7" s="10">
        <v>23367.0</v>
      </c>
      <c r="AJ7" s="4" t="s">
        <v>88</v>
      </c>
      <c r="AK7" s="4">
        <v>0.0</v>
      </c>
      <c r="AL7" s="10">
        <v>90.0</v>
      </c>
      <c r="AM7" s="4">
        <v>3.5</v>
      </c>
      <c r="AN7" s="4">
        <v>100.0</v>
      </c>
      <c r="AO7" s="4">
        <v>6.5</v>
      </c>
      <c r="AP7" s="4">
        <v>0.0</v>
      </c>
      <c r="AQ7" s="4">
        <v>154.0</v>
      </c>
      <c r="AR7" s="4">
        <v>165.0</v>
      </c>
      <c r="AS7" s="4" t="s">
        <v>89</v>
      </c>
      <c r="AT7" s="4" t="s">
        <v>90</v>
      </c>
    </row>
    <row r="8">
      <c r="A8" s="4">
        <v>7.0</v>
      </c>
      <c r="B8" s="7" t="str">
        <f>HYPERLINK("http://www.columbia.edu/","Columbia University New York")</f>
        <v>Columbia University New York</v>
      </c>
      <c r="C8" s="4" t="s">
        <v>68</v>
      </c>
      <c r="D8" s="4" t="s">
        <v>68</v>
      </c>
      <c r="E8" s="4">
        <v>10027.0</v>
      </c>
      <c r="F8" s="4" t="s">
        <v>91</v>
      </c>
      <c r="G8" s="1"/>
      <c r="H8" s="14">
        <v>0.06</v>
      </c>
      <c r="I8" s="7" t="s">
        <v>50</v>
      </c>
      <c r="J8" s="1"/>
      <c r="K8" s="1"/>
      <c r="L8" s="1"/>
      <c r="M8" s="16" t="s">
        <v>11</v>
      </c>
      <c r="N8" s="16" t="s">
        <v>92</v>
      </c>
      <c r="O8" s="1"/>
      <c r="P8" s="1"/>
      <c r="Q8" s="16" t="s">
        <v>15</v>
      </c>
      <c r="R8" s="1"/>
      <c r="S8" s="1"/>
      <c r="T8" s="7" t="s">
        <v>18</v>
      </c>
      <c r="U8" s="7" t="s">
        <v>93</v>
      </c>
      <c r="V8" s="6"/>
      <c r="W8" s="6"/>
      <c r="X8" s="16" t="s">
        <v>22</v>
      </c>
      <c r="Y8" s="6"/>
      <c r="Z8" s="16" t="s">
        <v>94</v>
      </c>
      <c r="AA8" s="7" t="s">
        <v>95</v>
      </c>
      <c r="AB8" s="6"/>
      <c r="AC8" s="1"/>
      <c r="AD8" s="6"/>
      <c r="AE8" s="6"/>
      <c r="AF8" s="6"/>
      <c r="AG8" s="6"/>
      <c r="AH8" s="6"/>
      <c r="AI8" s="10">
        <v>42768.0</v>
      </c>
      <c r="AJ8" s="4" t="s">
        <v>96</v>
      </c>
      <c r="AK8" s="13">
        <v>42379.0</v>
      </c>
      <c r="AL8" s="10">
        <v>85.0</v>
      </c>
      <c r="AM8" s="4">
        <v>3.3</v>
      </c>
      <c r="AN8" s="4">
        <v>100.0</v>
      </c>
      <c r="AO8" s="4">
        <v>7.0</v>
      </c>
      <c r="AP8" s="4">
        <v>0.0</v>
      </c>
      <c r="AQ8" s="4">
        <v>154.0</v>
      </c>
      <c r="AR8" s="4">
        <v>159.0</v>
      </c>
      <c r="AS8" s="7" t="s">
        <v>97</v>
      </c>
      <c r="AT8" s="1"/>
    </row>
    <row r="9">
      <c r="A9" s="4">
        <v>8.0</v>
      </c>
      <c r="B9" s="7" t="str">
        <f>HYPERLINK("http://www.washington.edu/","University of Washington")</f>
        <v>University of Washington</v>
      </c>
      <c r="C9" s="4" t="s">
        <v>98</v>
      </c>
      <c r="D9" s="4" t="s">
        <v>99</v>
      </c>
      <c r="E9" s="4">
        <v>98195.0</v>
      </c>
      <c r="F9" s="4" t="s">
        <v>83</v>
      </c>
      <c r="G9" s="1"/>
      <c r="H9" s="14">
        <v>0.55</v>
      </c>
      <c r="I9" s="7" t="s">
        <v>50</v>
      </c>
      <c r="J9" s="1"/>
      <c r="K9" s="1"/>
      <c r="L9" s="1"/>
      <c r="M9" s="7" t="s">
        <v>11</v>
      </c>
      <c r="N9" s="7" t="s">
        <v>100</v>
      </c>
      <c r="O9" s="1"/>
      <c r="P9" s="7" t="s">
        <v>101</v>
      </c>
      <c r="Q9" s="7" t="s">
        <v>102</v>
      </c>
      <c r="R9" s="1"/>
      <c r="S9" s="1"/>
      <c r="T9" s="7" t="s">
        <v>18</v>
      </c>
      <c r="U9" s="6"/>
      <c r="V9" s="6"/>
      <c r="W9" s="6"/>
      <c r="X9" s="7" t="s">
        <v>22</v>
      </c>
      <c r="Y9" s="6"/>
      <c r="Z9" s="7" t="s">
        <v>77</v>
      </c>
      <c r="AA9" s="1"/>
      <c r="AB9" s="1"/>
      <c r="AC9" s="1"/>
      <c r="AD9" s="6"/>
      <c r="AE9" s="6"/>
      <c r="AF9" s="6"/>
      <c r="AG9" s="6"/>
      <c r="AH9" s="6"/>
      <c r="AI9" s="10">
        <v>27400.0</v>
      </c>
      <c r="AJ9" s="4" t="s">
        <v>51</v>
      </c>
      <c r="AK9" s="4">
        <v>0.0</v>
      </c>
      <c r="AL9" s="10">
        <v>85.0</v>
      </c>
      <c r="AM9" s="4">
        <v>3.5</v>
      </c>
      <c r="AN9" s="4">
        <v>92.0</v>
      </c>
      <c r="AO9" s="4">
        <v>7.0</v>
      </c>
      <c r="AP9" s="4">
        <v>0.0</v>
      </c>
      <c r="AQ9" s="4">
        <v>154.0</v>
      </c>
      <c r="AR9" s="4">
        <v>162.0</v>
      </c>
      <c r="AS9" s="7" t="s">
        <v>103</v>
      </c>
      <c r="AT9" s="7" t="s">
        <v>104</v>
      </c>
    </row>
    <row r="10">
      <c r="A10" s="4">
        <v>9.0</v>
      </c>
      <c r="B10" s="7" t="str">
        <f>HYPERLINK("http://www.ucla.edu/","University of California Los Angeles UCLA")</f>
        <v>University of California Los Angeles UCLA</v>
      </c>
      <c r="C10" s="4" t="s">
        <v>62</v>
      </c>
      <c r="D10" s="4" t="s">
        <v>105</v>
      </c>
      <c r="E10" s="4">
        <v>90095.0</v>
      </c>
      <c r="F10" s="4" t="s">
        <v>74</v>
      </c>
      <c r="G10" s="12">
        <v>43239.0</v>
      </c>
      <c r="H10" s="5">
        <v>0.173</v>
      </c>
      <c r="I10" s="7" t="s">
        <v>50</v>
      </c>
      <c r="J10" s="1"/>
      <c r="K10" s="1"/>
      <c r="L10" s="1"/>
      <c r="M10" s="1"/>
      <c r="N10" s="7" t="s">
        <v>63</v>
      </c>
      <c r="O10" s="1"/>
      <c r="P10" s="1"/>
      <c r="Q10" s="7" t="s">
        <v>15</v>
      </c>
      <c r="R10" s="1"/>
      <c r="S10" s="1"/>
      <c r="T10" s="7" t="s">
        <v>18</v>
      </c>
      <c r="U10" s="6"/>
      <c r="V10" s="6"/>
      <c r="W10" s="6"/>
      <c r="X10" s="6"/>
      <c r="Y10" s="6"/>
      <c r="Z10" s="7" t="s">
        <v>58</v>
      </c>
      <c r="AA10" s="1"/>
      <c r="AB10" s="1"/>
      <c r="AC10" s="1"/>
      <c r="AD10" s="6"/>
      <c r="AE10" s="6"/>
      <c r="AF10" s="6"/>
      <c r="AG10" s="6"/>
      <c r="AH10" s="6"/>
      <c r="AI10" s="10">
        <v>31011.0</v>
      </c>
      <c r="AJ10" s="13">
        <v>42381.0</v>
      </c>
      <c r="AK10" s="4">
        <v>0.0</v>
      </c>
      <c r="AL10" s="10">
        <v>110.0</v>
      </c>
      <c r="AM10" s="4">
        <v>3.5</v>
      </c>
      <c r="AN10" s="4">
        <v>92.0</v>
      </c>
      <c r="AO10" s="4">
        <v>7.5</v>
      </c>
      <c r="AP10" s="4">
        <v>0.0</v>
      </c>
      <c r="AQ10" s="4">
        <v>154.0</v>
      </c>
      <c r="AR10" s="4">
        <v>166.0</v>
      </c>
      <c r="AS10" s="4" t="s">
        <v>106</v>
      </c>
      <c r="AT10" s="4" t="s">
        <v>107</v>
      </c>
    </row>
    <row r="11">
      <c r="A11" s="4">
        <v>10.0</v>
      </c>
      <c r="B11" s="7" t="str">
        <f>HYPERLINK("http://www.wisc.edu/","University of Wisconsin Madison")</f>
        <v>University of Wisconsin Madison</v>
      </c>
      <c r="C11" s="4" t="s">
        <v>108</v>
      </c>
      <c r="D11" s="4" t="s">
        <v>109</v>
      </c>
      <c r="E11" s="4">
        <v>53706.0</v>
      </c>
      <c r="F11" s="4" t="s">
        <v>110</v>
      </c>
      <c r="G11" s="12">
        <v>43193.0</v>
      </c>
      <c r="H11" s="5">
        <v>0.475</v>
      </c>
      <c r="I11" s="7" t="s">
        <v>50</v>
      </c>
      <c r="J11" s="1"/>
      <c r="K11" s="1"/>
      <c r="L11" s="1"/>
      <c r="M11" s="1"/>
      <c r="N11" s="1"/>
      <c r="O11" s="1"/>
      <c r="P11" s="1"/>
      <c r="Q11" s="7" t="s">
        <v>111</v>
      </c>
      <c r="R11" s="1"/>
      <c r="S11" s="1"/>
      <c r="T11" s="7" t="s">
        <v>112</v>
      </c>
      <c r="U11" s="7" t="s">
        <v>19</v>
      </c>
      <c r="V11" s="1"/>
      <c r="W11" s="1"/>
      <c r="X11" s="7" t="s">
        <v>113</v>
      </c>
      <c r="Y11" s="1"/>
      <c r="Z11" s="1"/>
      <c r="AA11" s="7" t="s">
        <v>25</v>
      </c>
      <c r="AB11" s="1"/>
      <c r="AC11" s="7" t="s">
        <v>27</v>
      </c>
      <c r="AD11" s="1"/>
      <c r="AE11" s="6"/>
      <c r="AF11" s="6"/>
      <c r="AG11" s="6"/>
      <c r="AH11" s="6"/>
      <c r="AI11" s="10">
        <v>48000.0</v>
      </c>
      <c r="AJ11" s="13">
        <v>42375.0</v>
      </c>
      <c r="AK11" s="4">
        <v>0.0</v>
      </c>
      <c r="AL11" s="10">
        <v>62.0</v>
      </c>
      <c r="AM11" s="4">
        <v>3.0</v>
      </c>
      <c r="AN11" s="4">
        <v>92.0</v>
      </c>
      <c r="AO11" s="4">
        <v>7.5</v>
      </c>
      <c r="AP11" s="4">
        <v>73.0</v>
      </c>
      <c r="AQ11" s="4">
        <v>151.0</v>
      </c>
      <c r="AR11" s="4">
        <v>151.0</v>
      </c>
      <c r="AS11" s="7" t="s">
        <v>114</v>
      </c>
      <c r="AT11" s="4" t="s">
        <v>115</v>
      </c>
    </row>
    <row r="12">
      <c r="A12" s="4">
        <v>11.0</v>
      </c>
      <c r="B12" s="7" t="str">
        <f>HYPERLINK("http://www.upenn.edu/","University of Pennsylvania")</f>
        <v>University of Pennsylvania</v>
      </c>
      <c r="C12" s="4" t="s">
        <v>116</v>
      </c>
      <c r="D12" s="4" t="s">
        <v>117</v>
      </c>
      <c r="E12" s="4">
        <v>19104.0</v>
      </c>
      <c r="F12" s="4" t="s">
        <v>49</v>
      </c>
      <c r="G12" s="1"/>
      <c r="H12" s="5">
        <v>0.094</v>
      </c>
      <c r="I12" s="7" t="s">
        <v>50</v>
      </c>
      <c r="J12" s="1"/>
      <c r="K12" s="1"/>
      <c r="L12" s="1"/>
      <c r="M12" s="7" t="s">
        <v>118</v>
      </c>
      <c r="N12" s="1"/>
      <c r="O12" s="1"/>
      <c r="P12" s="7" t="s">
        <v>119</v>
      </c>
      <c r="Q12" s="7" t="s">
        <v>120</v>
      </c>
      <c r="R12" s="1"/>
      <c r="S12" s="1"/>
      <c r="T12" s="7" t="s">
        <v>18</v>
      </c>
      <c r="U12" s="1"/>
      <c r="V12" s="1"/>
      <c r="W12" s="7" t="s">
        <v>121</v>
      </c>
      <c r="X12" s="1"/>
      <c r="Y12" s="1"/>
      <c r="Z12" s="1"/>
      <c r="AA12" s="1"/>
      <c r="AB12" s="7" t="s">
        <v>26</v>
      </c>
      <c r="AC12" s="1"/>
      <c r="AD12" s="1"/>
      <c r="AE12" s="6"/>
      <c r="AF12" s="6"/>
      <c r="AG12" s="6"/>
      <c r="AH12" s="6"/>
      <c r="AI12" s="10">
        <v>25958.0</v>
      </c>
      <c r="AJ12" s="4" t="s">
        <v>122</v>
      </c>
      <c r="AK12" s="4">
        <v>0.0</v>
      </c>
      <c r="AL12" s="10">
        <v>80.0</v>
      </c>
      <c r="AM12" s="4">
        <v>3.5</v>
      </c>
      <c r="AN12" s="4">
        <v>100.0</v>
      </c>
      <c r="AO12" s="4">
        <v>7.5</v>
      </c>
      <c r="AP12" s="4">
        <v>63.0</v>
      </c>
      <c r="AQ12" s="4">
        <v>160.0</v>
      </c>
      <c r="AR12" s="4">
        <v>167.0</v>
      </c>
      <c r="AS12" s="7" t="s">
        <v>123</v>
      </c>
      <c r="AT12" s="4" t="s">
        <v>124</v>
      </c>
    </row>
    <row r="13">
      <c r="A13" s="4">
        <v>12.0</v>
      </c>
      <c r="B13" s="7" t="str">
        <f>HYPERLINK("http://www.yale.edu/","Yale University")</f>
        <v>Yale University</v>
      </c>
      <c r="C13" s="4" t="s">
        <v>125</v>
      </c>
      <c r="D13" s="4" t="s">
        <v>126</v>
      </c>
      <c r="E13" s="4" t="s">
        <v>127</v>
      </c>
      <c r="F13" s="4" t="s">
        <v>49</v>
      </c>
      <c r="G13" s="1"/>
      <c r="H13" s="5">
        <v>0.063</v>
      </c>
      <c r="I13" s="7" t="s">
        <v>50</v>
      </c>
      <c r="J13" s="1"/>
      <c r="K13" s="1"/>
      <c r="L13" s="1"/>
      <c r="M13" s="7" t="s">
        <v>11</v>
      </c>
      <c r="N13" s="1"/>
      <c r="O13" s="1"/>
      <c r="P13" s="1"/>
      <c r="Q13" s="1"/>
      <c r="R13" s="1"/>
      <c r="S13" s="1"/>
      <c r="T13" s="1"/>
      <c r="U13" s="7" t="s">
        <v>19</v>
      </c>
      <c r="V13" s="1"/>
      <c r="W13" s="1"/>
      <c r="X13" s="7" t="s">
        <v>22</v>
      </c>
      <c r="Y13" s="1"/>
      <c r="Z13" s="7" t="s">
        <v>24</v>
      </c>
      <c r="AA13" s="1"/>
      <c r="AB13" s="1"/>
      <c r="AC13" s="1"/>
      <c r="AD13" s="1"/>
      <c r="AE13" s="1"/>
      <c r="AF13" s="1"/>
      <c r="AG13" s="1"/>
      <c r="AH13" s="1"/>
      <c r="AI13" s="1"/>
      <c r="AJ13" s="13">
        <v>42401.0</v>
      </c>
      <c r="AK13" s="4">
        <v>0.0</v>
      </c>
      <c r="AL13" s="10">
        <v>130.0</v>
      </c>
      <c r="AM13" s="4">
        <v>3.6</v>
      </c>
      <c r="AN13" s="4">
        <v>100.0</v>
      </c>
      <c r="AO13" s="4">
        <v>7.0</v>
      </c>
      <c r="AP13" s="4">
        <v>70.0</v>
      </c>
      <c r="AQ13" s="4">
        <v>155.0</v>
      </c>
      <c r="AR13" s="4">
        <v>160.0</v>
      </c>
      <c r="AS13" s="4" t="s">
        <v>128</v>
      </c>
      <c r="AT13" s="4" t="s">
        <v>129</v>
      </c>
    </row>
    <row r="14">
      <c r="A14" s="4">
        <v>13.0</v>
      </c>
      <c r="B14" s="7" t="str">
        <f>HYPERLINK("http://www.utexas.edu/","University of Texas Austin")</f>
        <v>University of Texas Austin</v>
      </c>
      <c r="C14" s="4" t="s">
        <v>130</v>
      </c>
      <c r="D14" s="4" t="s">
        <v>131</v>
      </c>
      <c r="E14" s="4">
        <v>78712.0</v>
      </c>
      <c r="F14" s="4" t="s">
        <v>83</v>
      </c>
      <c r="G14" s="12">
        <v>50950.0</v>
      </c>
      <c r="H14" s="5">
        <v>0.397</v>
      </c>
      <c r="I14" s="7" t="s">
        <v>50</v>
      </c>
      <c r="J14" s="1"/>
      <c r="K14" s="1"/>
      <c r="L14" s="1"/>
      <c r="M14" s="7" t="s">
        <v>11</v>
      </c>
      <c r="N14" s="7" t="s">
        <v>12</v>
      </c>
      <c r="O14" s="1"/>
      <c r="P14" s="1"/>
      <c r="Q14" s="1"/>
      <c r="R14" s="1"/>
      <c r="S14" s="1"/>
      <c r="T14" s="7" t="s">
        <v>132</v>
      </c>
      <c r="U14" s="1"/>
      <c r="V14" s="1"/>
      <c r="W14" s="1"/>
      <c r="X14" s="7" t="s">
        <v>22</v>
      </c>
      <c r="Y14" s="1"/>
      <c r="Z14" s="7" t="s">
        <v>77</v>
      </c>
      <c r="AA14" s="7" t="s">
        <v>25</v>
      </c>
      <c r="AB14" s="1"/>
      <c r="AC14" s="1"/>
      <c r="AD14" s="1"/>
      <c r="AE14" s="7" t="s">
        <v>29</v>
      </c>
      <c r="AF14" s="6"/>
      <c r="AG14" s="6"/>
      <c r="AH14" s="6"/>
      <c r="AI14" s="10">
        <v>36060.0</v>
      </c>
      <c r="AJ14" s="4" t="s">
        <v>51</v>
      </c>
      <c r="AK14" s="4" t="s">
        <v>51</v>
      </c>
      <c r="AL14" s="10">
        <v>90.0</v>
      </c>
      <c r="AM14" s="4">
        <v>3.5</v>
      </c>
      <c r="AN14" s="4">
        <v>79.0</v>
      </c>
      <c r="AO14" s="4">
        <v>6.5</v>
      </c>
      <c r="AP14" s="1"/>
      <c r="AQ14" s="4">
        <v>157.0</v>
      </c>
      <c r="AR14" s="4">
        <v>165.0</v>
      </c>
      <c r="AS14" s="7" t="s">
        <v>133</v>
      </c>
      <c r="AT14" s="7" t="s">
        <v>134</v>
      </c>
    </row>
    <row r="15">
      <c r="A15" s="4">
        <v>14.0</v>
      </c>
      <c r="B15" s="7" t="str">
        <f>HYPERLINK("http://www.ufl.edu/","University of Florida")</f>
        <v>University of Florida</v>
      </c>
      <c r="C15" s="4" t="s">
        <v>135</v>
      </c>
      <c r="D15" s="4" t="s">
        <v>136</v>
      </c>
      <c r="E15" s="4">
        <v>32611.0</v>
      </c>
      <c r="F15" s="4" t="s">
        <v>137</v>
      </c>
      <c r="G15" s="12">
        <v>52519.0</v>
      </c>
      <c r="H15" s="5">
        <v>0.471</v>
      </c>
      <c r="I15" s="7" t="s">
        <v>50</v>
      </c>
      <c r="J15" s="4" t="s">
        <v>138</v>
      </c>
      <c r="K15" s="4" t="s">
        <v>9</v>
      </c>
      <c r="L15" s="1"/>
      <c r="M15" s="4" t="s">
        <v>11</v>
      </c>
      <c r="N15" s="4" t="s">
        <v>12</v>
      </c>
      <c r="O15" s="4" t="s">
        <v>13</v>
      </c>
      <c r="P15" s="1"/>
      <c r="Q15" s="4" t="s">
        <v>15</v>
      </c>
      <c r="R15" s="4" t="s">
        <v>16</v>
      </c>
      <c r="S15" s="1"/>
      <c r="T15" s="4" t="s">
        <v>139</v>
      </c>
      <c r="U15" s="4" t="s">
        <v>140</v>
      </c>
      <c r="V15" s="1"/>
      <c r="W15" s="1"/>
      <c r="X15" s="4" t="s">
        <v>22</v>
      </c>
      <c r="Y15" s="4" t="s">
        <v>23</v>
      </c>
      <c r="Z15" s="4" t="s">
        <v>58</v>
      </c>
      <c r="AA15" s="4" t="s">
        <v>141</v>
      </c>
      <c r="AB15" s="1"/>
      <c r="AC15" s="1"/>
      <c r="AD15" s="1"/>
      <c r="AE15" s="1"/>
      <c r="AF15" s="6"/>
      <c r="AG15" s="6"/>
      <c r="AH15" s="6"/>
      <c r="AI15" s="10">
        <v>32458.0</v>
      </c>
      <c r="AJ15" s="4">
        <v>0.0</v>
      </c>
      <c r="AK15" s="4">
        <v>0.0</v>
      </c>
      <c r="AL15" s="10">
        <v>30.0</v>
      </c>
      <c r="AM15" s="4">
        <v>3.6</v>
      </c>
      <c r="AN15" s="4">
        <v>80.0</v>
      </c>
      <c r="AO15" s="4">
        <v>6.0</v>
      </c>
      <c r="AP15" s="4">
        <v>0.0</v>
      </c>
      <c r="AQ15" s="4">
        <v>154.0</v>
      </c>
      <c r="AR15" s="4">
        <v>160.0</v>
      </c>
      <c r="AS15" s="7" t="s">
        <v>142</v>
      </c>
      <c r="AT15" s="4" t="s">
        <v>143</v>
      </c>
    </row>
    <row r="16">
      <c r="A16" s="4">
        <v>15.0</v>
      </c>
      <c r="B16" s="7" t="str">
        <f>HYPERLINK("http://www.ucsd.edu/","University of California San Diego")</f>
        <v>University of California San Diego</v>
      </c>
      <c r="C16" s="4" t="s">
        <v>144</v>
      </c>
      <c r="D16" s="4" t="s">
        <v>62</v>
      </c>
      <c r="E16" s="4">
        <v>92093.0</v>
      </c>
      <c r="F16" s="4" t="s">
        <v>83</v>
      </c>
      <c r="G16" s="12">
        <v>33735.0</v>
      </c>
      <c r="H16" s="5">
        <v>0.383</v>
      </c>
      <c r="I16" s="7" t="s">
        <v>50</v>
      </c>
      <c r="J16" s="1"/>
      <c r="K16" s="1"/>
      <c r="L16" s="1"/>
      <c r="M16" s="4" t="s">
        <v>11</v>
      </c>
      <c r="N16" s="1"/>
      <c r="O16" s="1"/>
      <c r="P16" s="1"/>
      <c r="Q16" s="4" t="s">
        <v>15</v>
      </c>
      <c r="R16" s="1"/>
      <c r="S16" s="1"/>
      <c r="T16" s="4" t="s">
        <v>18</v>
      </c>
      <c r="U16" s="1"/>
      <c r="V16" s="1"/>
      <c r="W16" s="1"/>
      <c r="X16" s="7" t="s">
        <v>145</v>
      </c>
      <c r="Y16" s="1"/>
      <c r="Z16" s="4" t="s">
        <v>58</v>
      </c>
      <c r="AA16" s="1"/>
      <c r="AB16" s="7" t="s">
        <v>146</v>
      </c>
      <c r="AC16" s="1"/>
      <c r="AD16" s="1"/>
      <c r="AE16" s="1"/>
      <c r="AF16" s="6"/>
      <c r="AG16" s="6"/>
      <c r="AH16" s="6"/>
      <c r="AI16" s="10">
        <v>31563.0</v>
      </c>
      <c r="AJ16" s="4" t="s">
        <v>51</v>
      </c>
      <c r="AK16" s="4">
        <v>0.0</v>
      </c>
      <c r="AL16" s="10">
        <v>110.0</v>
      </c>
      <c r="AM16" s="4">
        <v>3.0</v>
      </c>
      <c r="AN16" s="4">
        <v>80.0</v>
      </c>
      <c r="AO16" s="4">
        <v>6.5</v>
      </c>
      <c r="AP16" s="4">
        <v>65.0</v>
      </c>
      <c r="AQ16" s="4">
        <v>157.0</v>
      </c>
      <c r="AR16" s="4">
        <v>160.0</v>
      </c>
      <c r="AS16" s="7" t="s">
        <v>147</v>
      </c>
      <c r="AT16" s="4" t="s">
        <v>148</v>
      </c>
    </row>
    <row r="17">
      <c r="A17" s="4">
        <v>16.0</v>
      </c>
      <c r="B17" s="7" t="str">
        <f>HYPERLINK("http://www.duke.edu/","Duke University")</f>
        <v>Duke University</v>
      </c>
      <c r="C17" s="4" t="s">
        <v>149</v>
      </c>
      <c r="D17" s="4" t="s">
        <v>150</v>
      </c>
      <c r="E17" s="4">
        <v>27708.0</v>
      </c>
      <c r="F17" s="4" t="s">
        <v>151</v>
      </c>
      <c r="G17" s="12">
        <v>14950.0</v>
      </c>
      <c r="H17" s="5">
        <v>0.104</v>
      </c>
      <c r="I17" s="7" t="s">
        <v>50</v>
      </c>
      <c r="J17" s="1"/>
      <c r="K17" s="1"/>
      <c r="L17" s="1"/>
      <c r="M17" s="1"/>
      <c r="N17" s="7" t="s">
        <v>63</v>
      </c>
      <c r="O17" s="1"/>
      <c r="P17" s="1"/>
      <c r="Q17" s="7" t="s">
        <v>15</v>
      </c>
      <c r="R17" s="1"/>
      <c r="S17" s="1"/>
      <c r="T17" s="7" t="s">
        <v>139</v>
      </c>
      <c r="U17" s="1"/>
      <c r="V17" s="1"/>
      <c r="W17" s="1"/>
      <c r="X17" s="7" t="s">
        <v>152</v>
      </c>
      <c r="Y17" s="1"/>
      <c r="Z17" s="1"/>
      <c r="AA17" s="1"/>
      <c r="AB17" s="1"/>
      <c r="AC17" s="1"/>
      <c r="AD17" s="1"/>
      <c r="AE17" s="1"/>
      <c r="AF17" s="6"/>
      <c r="AG17" s="6"/>
      <c r="AH17" s="6"/>
      <c r="AI17" s="10">
        <v>37741.0</v>
      </c>
      <c r="AJ17" s="4" t="s">
        <v>71</v>
      </c>
      <c r="AK17" s="4" t="s">
        <v>153</v>
      </c>
      <c r="AL17" s="10">
        <v>80.0</v>
      </c>
      <c r="AM17" s="4">
        <v>3.0</v>
      </c>
      <c r="AN17" s="4">
        <v>100.0</v>
      </c>
      <c r="AO17" s="4">
        <v>7.0</v>
      </c>
      <c r="AP17" s="4">
        <v>0.0</v>
      </c>
      <c r="AQ17" s="4">
        <v>156.0</v>
      </c>
      <c r="AR17" s="4">
        <v>169.0</v>
      </c>
      <c r="AS17" s="4" t="s">
        <v>154</v>
      </c>
      <c r="AT17" s="4" t="s">
        <v>155</v>
      </c>
    </row>
    <row r="18">
      <c r="A18" s="4">
        <v>17.0</v>
      </c>
      <c r="B18" s="7" t="str">
        <f>HYPERLINK("http://www.msu.edu/","Michigan State University")</f>
        <v>Michigan State University</v>
      </c>
      <c r="C18" s="4" t="s">
        <v>156</v>
      </c>
      <c r="D18" s="4" t="s">
        <v>82</v>
      </c>
      <c r="E18" s="4">
        <v>48824.0</v>
      </c>
      <c r="F18" s="4" t="s">
        <v>83</v>
      </c>
      <c r="G18" s="12">
        <v>50543.0</v>
      </c>
      <c r="H18" s="5">
        <v>0.661</v>
      </c>
      <c r="I18" s="7" t="s">
        <v>50</v>
      </c>
      <c r="J18" s="1"/>
      <c r="K18" s="1"/>
      <c r="L18" s="1"/>
      <c r="M18" s="7" t="s">
        <v>11</v>
      </c>
      <c r="N18" s="7" t="s">
        <v>12</v>
      </c>
      <c r="O18" s="1"/>
      <c r="P18" s="1"/>
      <c r="Q18" s="7" t="s">
        <v>15</v>
      </c>
      <c r="R18" s="1"/>
      <c r="S18" s="1"/>
      <c r="T18" s="7" t="s">
        <v>18</v>
      </c>
      <c r="U18" s="1"/>
      <c r="V18" s="1"/>
      <c r="W18" s="1"/>
      <c r="X18" s="7" t="s">
        <v>22</v>
      </c>
      <c r="Y18" s="1"/>
      <c r="Z18" s="7" t="s">
        <v>58</v>
      </c>
      <c r="AA18" s="1"/>
      <c r="AB18" s="1"/>
      <c r="AC18" s="1"/>
      <c r="AD18" s="1"/>
      <c r="AE18" s="1"/>
      <c r="AF18" s="1"/>
      <c r="AG18" s="1"/>
      <c r="AH18" s="6"/>
      <c r="AI18" s="10">
        <v>42768.0</v>
      </c>
      <c r="AJ18" s="4" t="s">
        <v>157</v>
      </c>
      <c r="AK18" s="4" t="s">
        <v>158</v>
      </c>
      <c r="AL18" s="10">
        <v>50.0</v>
      </c>
      <c r="AM18" s="4">
        <v>3.0</v>
      </c>
      <c r="AN18" s="4">
        <v>95.0</v>
      </c>
      <c r="AO18" s="4">
        <v>6.5</v>
      </c>
      <c r="AP18" s="4">
        <v>0.0</v>
      </c>
      <c r="AQ18" s="4">
        <v>153.0</v>
      </c>
      <c r="AR18" s="4">
        <v>164.0</v>
      </c>
      <c r="AS18" s="7" t="s">
        <v>159</v>
      </c>
      <c r="AT18" s="4" t="s">
        <v>160</v>
      </c>
    </row>
    <row r="19">
      <c r="A19" s="4">
        <v>18.0</v>
      </c>
      <c r="B19" s="7" t="str">
        <f>HYPERLINK("http://www.uchicago.edu/","University of Chicago")</f>
        <v>University of Chicago</v>
      </c>
      <c r="C19" s="4" t="s">
        <v>161</v>
      </c>
      <c r="D19" s="4" t="s">
        <v>162</v>
      </c>
      <c r="E19" s="4" t="s">
        <v>163</v>
      </c>
      <c r="F19" s="4" t="s">
        <v>164</v>
      </c>
      <c r="G19" s="12">
        <v>14467.0</v>
      </c>
      <c r="H19" s="5">
        <v>0.076</v>
      </c>
      <c r="I19" s="7" t="s">
        <v>50</v>
      </c>
      <c r="J19" s="1"/>
      <c r="K19" s="1"/>
      <c r="L19" s="1"/>
      <c r="M19" s="1"/>
      <c r="N19" s="1"/>
      <c r="O19" s="1"/>
      <c r="P19" s="1"/>
      <c r="Q19" s="4" t="s">
        <v>15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3">
        <v>42381.0</v>
      </c>
      <c r="AK19" s="4">
        <v>0.0</v>
      </c>
      <c r="AL19" s="10">
        <v>90.0</v>
      </c>
      <c r="AM19" s="4">
        <v>3.0</v>
      </c>
      <c r="AN19" s="4">
        <v>90.0</v>
      </c>
      <c r="AO19" s="4">
        <v>7.0</v>
      </c>
      <c r="AP19" s="4">
        <v>0.0</v>
      </c>
      <c r="AQ19" s="4">
        <v>151.0</v>
      </c>
      <c r="AR19" s="4">
        <v>161.0</v>
      </c>
      <c r="AS19" s="4" t="s">
        <v>165</v>
      </c>
      <c r="AT19" s="4" t="s">
        <v>166</v>
      </c>
    </row>
    <row r="20">
      <c r="A20" s="4">
        <v>19.0</v>
      </c>
      <c r="B20" s="7" t="str">
        <f>HYPERLINK("http://www.unc.edu/","University of North Carolina Chapel Hill")</f>
        <v>University of North Carolina Chapel Hill</v>
      </c>
      <c r="C20" s="4" t="s">
        <v>167</v>
      </c>
      <c r="D20" s="4" t="s">
        <v>150</v>
      </c>
      <c r="E20" s="4" t="s">
        <v>168</v>
      </c>
      <c r="F20" s="4" t="s">
        <v>169</v>
      </c>
      <c r="G20" s="17">
        <v>29135.0</v>
      </c>
      <c r="H20" s="14">
        <v>0.3</v>
      </c>
      <c r="I20" s="7" t="s">
        <v>50</v>
      </c>
      <c r="J20" s="1"/>
      <c r="K20" s="1"/>
      <c r="L20" s="1"/>
      <c r="M20" s="1"/>
      <c r="N20" s="1"/>
      <c r="O20" s="1"/>
      <c r="P20" s="1"/>
      <c r="Q20" s="4" t="s">
        <v>15</v>
      </c>
      <c r="R20" s="1"/>
      <c r="S20" s="1"/>
      <c r="T20" s="1"/>
      <c r="U20" s="4" t="s">
        <v>170</v>
      </c>
      <c r="V20" s="1"/>
      <c r="W20" s="1"/>
      <c r="X20" s="1"/>
      <c r="Y20" s="1"/>
      <c r="Z20" s="4" t="s">
        <v>24</v>
      </c>
      <c r="AA20" s="1"/>
      <c r="AB20" s="1"/>
      <c r="AC20" s="1"/>
      <c r="AD20" s="1"/>
      <c r="AE20" s="1"/>
      <c r="AF20" s="6"/>
      <c r="AG20" s="6"/>
      <c r="AH20" s="6"/>
      <c r="AI20" s="10">
        <v>51466.0</v>
      </c>
      <c r="AJ20" s="4" t="s">
        <v>171</v>
      </c>
      <c r="AK20" s="4">
        <v>0.0</v>
      </c>
      <c r="AL20" s="10">
        <v>85.0</v>
      </c>
      <c r="AM20" s="4">
        <v>3.0</v>
      </c>
      <c r="AN20" s="4">
        <v>79.0</v>
      </c>
      <c r="AO20" s="4">
        <v>7.0</v>
      </c>
      <c r="AP20" s="4">
        <v>0.0</v>
      </c>
      <c r="AQ20" s="4">
        <v>151.0</v>
      </c>
      <c r="AR20" s="4">
        <v>151.0</v>
      </c>
      <c r="AS20" s="7" t="s">
        <v>172</v>
      </c>
      <c r="AT20" s="4" t="s">
        <v>173</v>
      </c>
    </row>
    <row r="21">
      <c r="A21" s="4">
        <v>20.0</v>
      </c>
      <c r="B21" s="7" t="str">
        <f>HYPERLINK("http://www.jhu.edu/","Johns Hopkins University")</f>
        <v>Johns Hopkins University</v>
      </c>
      <c r="C21" s="4" t="s">
        <v>174</v>
      </c>
      <c r="D21" s="4" t="s">
        <v>175</v>
      </c>
      <c r="E21" s="4">
        <v>21218.0</v>
      </c>
      <c r="F21" s="4" t="s">
        <v>176</v>
      </c>
      <c r="G21" s="12">
        <v>12662.0</v>
      </c>
      <c r="H21" s="5">
        <v>0.115</v>
      </c>
      <c r="I21" s="7" t="s">
        <v>50</v>
      </c>
      <c r="J21" s="1"/>
      <c r="K21" s="1"/>
      <c r="L21" s="1"/>
      <c r="M21" s="4" t="s">
        <v>177</v>
      </c>
      <c r="N21" s="4" t="s">
        <v>12</v>
      </c>
      <c r="O21" s="1"/>
      <c r="P21" s="4" t="s">
        <v>178</v>
      </c>
      <c r="Q21" s="4" t="s">
        <v>15</v>
      </c>
      <c r="R21" s="1"/>
      <c r="S21" s="4" t="s">
        <v>179</v>
      </c>
      <c r="T21" s="4" t="s">
        <v>132</v>
      </c>
      <c r="U21" s="4" t="s">
        <v>19</v>
      </c>
      <c r="V21" s="1"/>
      <c r="W21" s="1"/>
      <c r="X21" s="4" t="s">
        <v>22</v>
      </c>
      <c r="Y21" s="1"/>
      <c r="Z21" s="4" t="s">
        <v>77</v>
      </c>
      <c r="AA21" s="4" t="s">
        <v>25</v>
      </c>
      <c r="AB21" s="1"/>
      <c r="AC21" s="1"/>
      <c r="AD21" s="1"/>
      <c r="AE21" s="1"/>
      <c r="AF21" s="1"/>
      <c r="AG21" s="4" t="s">
        <v>31</v>
      </c>
      <c r="AH21" s="6"/>
      <c r="AI21" s="10">
        <v>50410.0</v>
      </c>
      <c r="AJ21" s="4" t="s">
        <v>96</v>
      </c>
      <c r="AK21" s="4" t="s">
        <v>158</v>
      </c>
      <c r="AL21" s="10">
        <v>75.0</v>
      </c>
      <c r="AM21" s="4">
        <v>3.5</v>
      </c>
      <c r="AN21" s="4">
        <v>100.0</v>
      </c>
      <c r="AO21" s="4">
        <v>7.0</v>
      </c>
      <c r="AP21" s="4">
        <v>68.0</v>
      </c>
      <c r="AQ21" s="4">
        <v>153.0</v>
      </c>
      <c r="AR21" s="4">
        <v>160.0</v>
      </c>
      <c r="AS21" s="4" t="s">
        <v>180</v>
      </c>
      <c r="AT21" s="4" t="s">
        <v>181</v>
      </c>
    </row>
    <row r="22">
      <c r="A22" s="4">
        <v>21.0</v>
      </c>
      <c r="B22" s="7" t="str">
        <f>HYPERLINK("http://illinois.edu/","University of Illinois Urbana Champaign")</f>
        <v>University of Illinois Urbana Champaign</v>
      </c>
      <c r="C22" s="4" t="s">
        <v>182</v>
      </c>
      <c r="D22" s="4" t="s">
        <v>162</v>
      </c>
      <c r="E22" s="4">
        <v>61820.0</v>
      </c>
      <c r="F22" s="4" t="s">
        <v>183</v>
      </c>
      <c r="G22" s="12">
        <v>44087.0</v>
      </c>
      <c r="H22" s="5">
        <v>0.624</v>
      </c>
      <c r="I22" s="7" t="s">
        <v>50</v>
      </c>
      <c r="J22" s="1"/>
      <c r="K22" s="7" t="s">
        <v>184</v>
      </c>
      <c r="L22" s="1"/>
      <c r="M22" s="1"/>
      <c r="N22" s="1"/>
      <c r="O22" s="1"/>
      <c r="P22" s="1"/>
      <c r="Q22" s="4" t="s">
        <v>15</v>
      </c>
      <c r="R22" s="1"/>
      <c r="S22" s="1"/>
      <c r="T22" s="7" t="s">
        <v>185</v>
      </c>
      <c r="U22" s="1"/>
      <c r="V22" s="1"/>
      <c r="W22" s="1"/>
      <c r="X22" s="7" t="s">
        <v>186</v>
      </c>
      <c r="Y22" s="7" t="s">
        <v>187</v>
      </c>
      <c r="Z22" s="7" t="s">
        <v>188</v>
      </c>
      <c r="AA22" s="7" t="s">
        <v>189</v>
      </c>
      <c r="AB22" s="1"/>
      <c r="AC22" s="1"/>
      <c r="AD22" s="1"/>
      <c r="AE22" s="1"/>
      <c r="AF22" s="1"/>
      <c r="AG22" s="1"/>
      <c r="AH22" s="6"/>
      <c r="AI22" s="10">
        <v>27569.0</v>
      </c>
      <c r="AJ22" s="13">
        <v>42376.0</v>
      </c>
      <c r="AK22" s="4">
        <v>0.0</v>
      </c>
      <c r="AL22" s="10">
        <v>90.0</v>
      </c>
      <c r="AM22" s="4">
        <v>3.0</v>
      </c>
      <c r="AN22" s="4">
        <v>102.0</v>
      </c>
      <c r="AO22" s="4">
        <v>6.5</v>
      </c>
      <c r="AP22" s="4">
        <v>0.0</v>
      </c>
      <c r="AQ22" s="4">
        <v>153.0</v>
      </c>
      <c r="AR22" s="4">
        <v>160.0</v>
      </c>
      <c r="AS22" s="4" t="s">
        <v>190</v>
      </c>
      <c r="AT22" s="4" t="s">
        <v>191</v>
      </c>
    </row>
    <row r="23">
      <c r="A23" s="4">
        <v>22.0</v>
      </c>
      <c r="B23" s="7" t="str">
        <f>HYPERLINK("http://www.ucdavis.edu/","University of California Davis")</f>
        <v>University of California Davis</v>
      </c>
      <c r="C23" s="4" t="s">
        <v>192</v>
      </c>
      <c r="D23" s="4" t="s">
        <v>62</v>
      </c>
      <c r="E23" s="4">
        <v>95616.0</v>
      </c>
      <c r="F23" s="4" t="s">
        <v>83</v>
      </c>
      <c r="G23" s="12" t="s">
        <v>193</v>
      </c>
      <c r="H23" s="5">
        <v>0.382</v>
      </c>
      <c r="I23" s="7" t="s">
        <v>50</v>
      </c>
      <c r="J23" s="1"/>
      <c r="K23" s="1"/>
      <c r="L23" s="1"/>
      <c r="M23" s="7" t="s">
        <v>11</v>
      </c>
      <c r="N23" s="7" t="s">
        <v>63</v>
      </c>
      <c r="O23" s="1"/>
      <c r="P23" s="1"/>
      <c r="Q23" s="7" t="s">
        <v>15</v>
      </c>
      <c r="R23" s="1"/>
      <c r="S23" s="1"/>
      <c r="T23" s="7" t="s">
        <v>139</v>
      </c>
      <c r="U23" s="1"/>
      <c r="V23" s="1"/>
      <c r="W23" s="1"/>
      <c r="X23" s="7" t="s">
        <v>145</v>
      </c>
      <c r="Y23" s="1"/>
      <c r="Z23" s="7" t="s">
        <v>58</v>
      </c>
      <c r="AA23" s="1"/>
      <c r="AB23" s="1"/>
      <c r="AC23" s="1"/>
      <c r="AD23" s="1"/>
      <c r="AE23" s="1"/>
      <c r="AF23" s="1"/>
      <c r="AG23" s="1"/>
      <c r="AH23" s="6"/>
      <c r="AI23" s="16">
        <v>28345.0</v>
      </c>
      <c r="AJ23" s="4" t="s">
        <v>88</v>
      </c>
      <c r="AK23" s="4">
        <v>0.0</v>
      </c>
      <c r="AL23" s="10">
        <v>110.0</v>
      </c>
      <c r="AM23" s="4">
        <v>3.0</v>
      </c>
      <c r="AN23" s="4">
        <v>80.0</v>
      </c>
      <c r="AO23" s="4">
        <v>7.0</v>
      </c>
      <c r="AP23" s="4">
        <v>0.0</v>
      </c>
      <c r="AQ23" s="4">
        <v>154.0</v>
      </c>
      <c r="AR23" s="4">
        <v>165.0</v>
      </c>
      <c r="AS23" s="4" t="s">
        <v>194</v>
      </c>
      <c r="AT23" s="4" t="s">
        <v>195</v>
      </c>
    </row>
    <row r="24">
      <c r="A24" s="4">
        <v>23.0</v>
      </c>
      <c r="B24" s="7" t="str">
        <f>HYPERLINK("http://www.princeton.edu/","Princeton University")</f>
        <v>Princeton University</v>
      </c>
      <c r="C24" s="4" t="s">
        <v>196</v>
      </c>
      <c r="D24" s="4" t="s">
        <v>197</v>
      </c>
      <c r="E24" s="4">
        <v>8544.0</v>
      </c>
      <c r="F24" s="4" t="s">
        <v>198</v>
      </c>
      <c r="G24" s="12">
        <v>8138.0</v>
      </c>
      <c r="H24" s="5">
        <v>0.065</v>
      </c>
      <c r="I24" s="7" t="s">
        <v>50</v>
      </c>
      <c r="J24" s="1"/>
      <c r="K24" s="1"/>
      <c r="L24" s="1"/>
      <c r="M24" s="7" t="s">
        <v>199</v>
      </c>
      <c r="N24" s="7" t="s">
        <v>63</v>
      </c>
      <c r="O24" s="1"/>
      <c r="P24" s="1"/>
      <c r="Q24" s="7" t="s">
        <v>15</v>
      </c>
      <c r="R24" s="1"/>
      <c r="S24" s="1"/>
      <c r="T24" s="7" t="s">
        <v>18</v>
      </c>
      <c r="U24" s="1"/>
      <c r="V24" s="1"/>
      <c r="W24" s="1"/>
      <c r="X24" s="7" t="s">
        <v>145</v>
      </c>
      <c r="Y24" s="1"/>
      <c r="Z24" s="1"/>
      <c r="AA24" s="1"/>
      <c r="AB24" s="1"/>
      <c r="AC24" s="1"/>
      <c r="AD24" s="1"/>
      <c r="AE24" s="1"/>
      <c r="AF24" s="1"/>
      <c r="AG24" s="1"/>
      <c r="AH24" s="18"/>
      <c r="AI24" s="12">
        <v>47220.0</v>
      </c>
      <c r="AJ24" s="4" t="s">
        <v>51</v>
      </c>
      <c r="AK24" s="4">
        <v>0.0</v>
      </c>
      <c r="AL24" s="10">
        <v>90.0</v>
      </c>
      <c r="AM24" s="4">
        <v>3.5</v>
      </c>
      <c r="AN24" s="4">
        <v>100.0</v>
      </c>
      <c r="AO24" s="4">
        <v>7.0</v>
      </c>
      <c r="AP24" s="4">
        <v>0.0</v>
      </c>
      <c r="AQ24" s="4">
        <v>154.0</v>
      </c>
      <c r="AR24" s="4">
        <v>165.0</v>
      </c>
      <c r="AS24" s="4" t="s">
        <v>200</v>
      </c>
      <c r="AT24" s="4" t="s">
        <v>201</v>
      </c>
    </row>
    <row r="25">
      <c r="A25" s="4">
        <v>24.0</v>
      </c>
      <c r="B25" s="7" t="str">
        <f>HYPERLINK("http://www.purdue.edu/","Purdue University")</f>
        <v>Purdue University</v>
      </c>
      <c r="C25" s="4" t="s">
        <v>202</v>
      </c>
      <c r="D25" s="4" t="s">
        <v>203</v>
      </c>
      <c r="E25" s="4">
        <v>47907.0</v>
      </c>
      <c r="F25" s="4" t="s">
        <v>198</v>
      </c>
      <c r="G25" s="12">
        <v>38770.0</v>
      </c>
      <c r="H25" s="5">
        <v>0.492</v>
      </c>
      <c r="I25" s="7" t="s">
        <v>50</v>
      </c>
      <c r="J25" s="1"/>
      <c r="K25" s="1"/>
      <c r="L25" s="1"/>
      <c r="M25" s="7" t="s">
        <v>11</v>
      </c>
      <c r="N25" s="7" t="s">
        <v>12</v>
      </c>
      <c r="O25" s="1"/>
      <c r="P25" s="1"/>
      <c r="Q25" s="7" t="s">
        <v>204</v>
      </c>
      <c r="R25" s="1"/>
      <c r="S25" s="1"/>
      <c r="T25" s="1"/>
      <c r="U25" s="1"/>
      <c r="V25" s="1"/>
      <c r="W25" s="1"/>
      <c r="X25" s="1"/>
      <c r="Y25" s="7" t="s">
        <v>76</v>
      </c>
      <c r="Z25" s="1"/>
      <c r="AA25" s="1"/>
      <c r="AB25" s="1"/>
      <c r="AC25" s="1"/>
      <c r="AD25" s="1"/>
      <c r="AE25" s="1"/>
      <c r="AF25" s="1"/>
      <c r="AG25" s="1"/>
      <c r="AH25" s="6"/>
      <c r="AI25" s="10">
        <v>30804.0</v>
      </c>
      <c r="AJ25" s="13">
        <v>42370.0</v>
      </c>
      <c r="AK25" s="13">
        <v>42379.0</v>
      </c>
      <c r="AL25" s="10">
        <v>75.0</v>
      </c>
      <c r="AM25" s="4">
        <v>3.5</v>
      </c>
      <c r="AN25" s="4">
        <v>100.0</v>
      </c>
      <c r="AO25" s="4">
        <v>7.5</v>
      </c>
      <c r="AP25" s="4">
        <v>58.0</v>
      </c>
      <c r="AQ25" s="4">
        <v>156.0</v>
      </c>
      <c r="AR25" s="4">
        <v>159.0</v>
      </c>
      <c r="AS25" s="4" t="s">
        <v>205</v>
      </c>
      <c r="AT25" s="4" t="s">
        <v>206</v>
      </c>
    </row>
    <row r="26">
      <c r="A26" s="4">
        <v>25.0</v>
      </c>
      <c r="B26" s="7" t="str">
        <f>HYPERLINK("http://www.nyu.edu/","New York University")</f>
        <v>New York University</v>
      </c>
      <c r="C26" s="4" t="s">
        <v>68</v>
      </c>
      <c r="D26" s="4" t="s">
        <v>68</v>
      </c>
      <c r="E26" s="4">
        <v>10012.0</v>
      </c>
      <c r="F26" s="4" t="s">
        <v>49</v>
      </c>
      <c r="G26" s="4">
        <v>0.0</v>
      </c>
      <c r="H26" s="14">
        <v>0.31</v>
      </c>
      <c r="I26" s="7" t="s">
        <v>50</v>
      </c>
      <c r="J26" s="1"/>
      <c r="K26" s="1"/>
      <c r="L26" s="1"/>
      <c r="M26" s="7" t="s">
        <v>11</v>
      </c>
      <c r="N26" s="7" t="s">
        <v>12</v>
      </c>
      <c r="O26" s="1"/>
      <c r="P26" s="1"/>
      <c r="Q26" s="7" t="s">
        <v>15</v>
      </c>
      <c r="R26" s="1"/>
      <c r="S26" s="1"/>
      <c r="T26" s="7" t="s">
        <v>18</v>
      </c>
      <c r="U26" s="7" t="s">
        <v>19</v>
      </c>
      <c r="V26" s="1"/>
      <c r="W26" s="1"/>
      <c r="X26" s="7" t="s">
        <v>207</v>
      </c>
      <c r="Y26" s="1"/>
      <c r="Z26" s="1"/>
      <c r="AA26" s="1"/>
      <c r="AB26" s="1"/>
      <c r="AC26" s="1"/>
      <c r="AD26" s="1"/>
      <c r="AE26" s="1"/>
      <c r="AF26" s="1"/>
      <c r="AG26" s="1"/>
      <c r="AH26" s="6"/>
      <c r="AI26" s="10">
        <v>32920.0</v>
      </c>
      <c r="AJ26" s="4" t="s">
        <v>96</v>
      </c>
      <c r="AK26" s="13">
        <v>42380.0</v>
      </c>
      <c r="AL26" s="10">
        <v>75.0</v>
      </c>
      <c r="AM26" s="4">
        <v>3.5</v>
      </c>
      <c r="AN26" s="4">
        <v>100.0</v>
      </c>
      <c r="AO26" s="4">
        <v>7.0</v>
      </c>
      <c r="AP26" s="4">
        <v>0.0</v>
      </c>
      <c r="AQ26" s="4">
        <v>154.0</v>
      </c>
      <c r="AR26" s="4">
        <v>160.0</v>
      </c>
      <c r="AS26" s="7" t="s">
        <v>208</v>
      </c>
      <c r="AT26" s="4" t="s">
        <v>209</v>
      </c>
    </row>
    <row r="27">
      <c r="A27" s="4">
        <v>26.0</v>
      </c>
      <c r="B27" s="7" t="str">
        <f>HYPERLINK("http://www.usc.edu/","University of Southern California")</f>
        <v>University of Southern California</v>
      </c>
      <c r="C27" s="4" t="s">
        <v>62</v>
      </c>
      <c r="D27" s="4" t="s">
        <v>105</v>
      </c>
      <c r="E27" s="4">
        <v>90089.0</v>
      </c>
      <c r="F27" s="4" t="s">
        <v>49</v>
      </c>
      <c r="G27" s="12">
        <v>43000.0</v>
      </c>
      <c r="H27" s="5">
        <v>0.165</v>
      </c>
      <c r="I27" s="7" t="s">
        <v>50</v>
      </c>
      <c r="J27" s="1"/>
      <c r="K27" s="1"/>
      <c r="L27" s="1"/>
      <c r="M27" s="7" t="s">
        <v>210</v>
      </c>
      <c r="N27" s="1"/>
      <c r="O27" s="1"/>
      <c r="P27" s="1"/>
      <c r="Q27" s="7" t="s">
        <v>15</v>
      </c>
      <c r="R27" s="1"/>
      <c r="S27" s="1"/>
      <c r="T27" s="7" t="s">
        <v>18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7" t="s">
        <v>29</v>
      </c>
      <c r="AF27" s="1"/>
      <c r="AG27" s="1"/>
      <c r="AH27" s="6"/>
      <c r="AI27" s="10">
        <v>62540.0</v>
      </c>
      <c r="AJ27" s="4" t="s">
        <v>51</v>
      </c>
      <c r="AK27" s="4" t="s">
        <v>158</v>
      </c>
      <c r="AL27" s="10">
        <v>85.0</v>
      </c>
      <c r="AM27" s="4">
        <v>3.0</v>
      </c>
      <c r="AN27" s="4">
        <v>90.0</v>
      </c>
      <c r="AO27" s="4">
        <v>6.5</v>
      </c>
      <c r="AP27" s="4">
        <v>0.0</v>
      </c>
      <c r="AQ27" s="4">
        <v>154.0</v>
      </c>
      <c r="AR27" s="4">
        <v>160.0</v>
      </c>
      <c r="AS27" s="4" t="s">
        <v>211</v>
      </c>
      <c r="AT27" s="4" t="s">
        <v>212</v>
      </c>
    </row>
    <row r="28">
      <c r="A28" s="4">
        <v>27.0</v>
      </c>
      <c r="B28" s="7" t="str">
        <f>HYPERLINK("http://www.umd.edu/","(1) University of Maryland")</f>
        <v>(1) University of Maryland</v>
      </c>
      <c r="C28" s="4" t="s">
        <v>175</v>
      </c>
      <c r="D28" s="4" t="s">
        <v>213</v>
      </c>
      <c r="E28" s="4">
        <v>20742.0</v>
      </c>
      <c r="F28" s="4" t="s">
        <v>49</v>
      </c>
      <c r="G28" s="12">
        <v>37610.0</v>
      </c>
      <c r="H28" s="5">
        <v>0.479</v>
      </c>
      <c r="I28" s="7" t="s">
        <v>50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7" t="s">
        <v>22</v>
      </c>
      <c r="Y28" s="7" t="s">
        <v>76</v>
      </c>
      <c r="Z28" s="7" t="s">
        <v>58</v>
      </c>
      <c r="AA28" s="1"/>
      <c r="AB28" s="1"/>
      <c r="AC28" s="1"/>
      <c r="AD28" s="1"/>
      <c r="AE28" s="1"/>
      <c r="AF28" s="1"/>
      <c r="AG28" s="1"/>
      <c r="AH28" s="6"/>
      <c r="AI28" s="10">
        <v>26640.0</v>
      </c>
      <c r="AJ28" s="4" t="s">
        <v>214</v>
      </c>
      <c r="AK28" s="4">
        <v>0.0</v>
      </c>
      <c r="AL28" s="10">
        <v>75.0</v>
      </c>
      <c r="AM28" s="4">
        <v>3.0</v>
      </c>
      <c r="AN28" s="4">
        <v>100.0</v>
      </c>
      <c r="AO28" s="4">
        <v>7.0</v>
      </c>
      <c r="AP28" s="4">
        <v>68.0</v>
      </c>
      <c r="AQ28" s="4">
        <v>154.0</v>
      </c>
      <c r="AR28" s="4">
        <v>163.0</v>
      </c>
      <c r="AS28" s="7" t="s">
        <v>215</v>
      </c>
      <c r="AT28" s="4" t="s">
        <v>216</v>
      </c>
    </row>
    <row r="29">
      <c r="A29" s="4">
        <v>28.0</v>
      </c>
      <c r="B29" s="7" t="str">
        <f>HYPERLINK("http://www.tamu.edu/","Texas A&amp;M University")</f>
        <v>Texas A&amp;M University</v>
      </c>
      <c r="C29" s="4" t="s">
        <v>131</v>
      </c>
      <c r="D29" s="4" t="s">
        <v>217</v>
      </c>
      <c r="E29" s="4">
        <v>77843.0</v>
      </c>
      <c r="F29" s="4" t="s">
        <v>83</v>
      </c>
      <c r="G29" s="12">
        <v>58577.0</v>
      </c>
      <c r="H29" s="5">
        <v>0.692</v>
      </c>
      <c r="I29" s="7" t="s">
        <v>50</v>
      </c>
      <c r="J29" s="1"/>
      <c r="K29" s="1"/>
      <c r="L29" s="1"/>
      <c r="M29" s="7" t="s">
        <v>11</v>
      </c>
      <c r="N29" s="7" t="s">
        <v>12</v>
      </c>
      <c r="O29" s="1"/>
      <c r="P29" s="1"/>
      <c r="Q29" s="1"/>
      <c r="R29" s="7" t="s">
        <v>102</v>
      </c>
      <c r="S29" s="1"/>
      <c r="T29" s="1"/>
      <c r="U29" s="1"/>
      <c r="V29" s="1"/>
      <c r="W29" s="1"/>
      <c r="X29" s="7" t="s">
        <v>22</v>
      </c>
      <c r="Y29" s="7" t="s">
        <v>76</v>
      </c>
      <c r="Z29" s="7" t="s">
        <v>77</v>
      </c>
      <c r="AA29" s="1"/>
      <c r="AB29" s="1"/>
      <c r="AC29" s="1"/>
      <c r="AD29" s="1"/>
      <c r="AE29" s="7" t="s">
        <v>29</v>
      </c>
      <c r="AF29" s="1"/>
      <c r="AG29" s="1"/>
      <c r="AH29" s="6"/>
      <c r="AI29" s="19">
        <v>17709.0</v>
      </c>
      <c r="AJ29" s="13">
        <v>42372.0</v>
      </c>
      <c r="AK29" s="13">
        <v>42377.0</v>
      </c>
      <c r="AL29" s="10">
        <v>90.0</v>
      </c>
      <c r="AM29" s="4">
        <v>3.5</v>
      </c>
      <c r="AN29" s="4">
        <v>100.0</v>
      </c>
      <c r="AO29" s="4">
        <v>7.0</v>
      </c>
      <c r="AP29" s="4">
        <v>0.0</v>
      </c>
      <c r="AQ29" s="4">
        <v>153.0</v>
      </c>
      <c r="AR29" s="4">
        <v>164.0</v>
      </c>
      <c r="AS29" s="7" t="s">
        <v>218</v>
      </c>
      <c r="AT29" s="4" t="s">
        <v>219</v>
      </c>
    </row>
    <row r="30">
      <c r="A30" s="4">
        <v>29.0</v>
      </c>
      <c r="B30" s="7" t="str">
        <f>HYPERLINK("http://www.arizona.edu/","University of Arizona")</f>
        <v>University of Arizona</v>
      </c>
      <c r="C30" s="4" t="s">
        <v>220</v>
      </c>
      <c r="D30" s="4" t="s">
        <v>221</v>
      </c>
      <c r="E30" s="4">
        <v>85721.0</v>
      </c>
      <c r="F30" s="4" t="s">
        <v>83</v>
      </c>
      <c r="G30" s="12">
        <v>42236.0</v>
      </c>
      <c r="H30" s="1"/>
      <c r="I30" s="7" t="s">
        <v>50</v>
      </c>
      <c r="J30" s="1"/>
      <c r="K30" s="1"/>
      <c r="L30" s="1"/>
      <c r="M30" s="4" t="s">
        <v>222</v>
      </c>
      <c r="N30" s="4" t="s">
        <v>223</v>
      </c>
      <c r="O30" s="1"/>
      <c r="P30" s="1"/>
      <c r="Q30" s="1"/>
      <c r="R30" s="4" t="s">
        <v>224</v>
      </c>
      <c r="S30" s="1"/>
      <c r="T30" s="4" t="s">
        <v>225</v>
      </c>
      <c r="U30" s="4" t="s">
        <v>226</v>
      </c>
      <c r="V30" s="1"/>
      <c r="W30" s="1"/>
      <c r="X30" s="4" t="s">
        <v>227</v>
      </c>
      <c r="Y30" s="1"/>
      <c r="Z30" s="1"/>
      <c r="AA30" s="1"/>
      <c r="AB30" s="1"/>
      <c r="AC30" s="1"/>
      <c r="AD30" s="1"/>
      <c r="AE30" s="1"/>
      <c r="AF30" s="1"/>
      <c r="AG30" s="1"/>
      <c r="AH30" s="6"/>
      <c r="AI30" s="10">
        <v>31100.0</v>
      </c>
      <c r="AJ30" s="13">
        <v>42381.0</v>
      </c>
      <c r="AK30" s="13">
        <v>42375.0</v>
      </c>
      <c r="AL30" s="10">
        <v>95.0</v>
      </c>
      <c r="AM30" s="4">
        <v>3.0</v>
      </c>
      <c r="AN30" s="4">
        <v>100.0</v>
      </c>
      <c r="AO30" s="4">
        <v>7.0</v>
      </c>
      <c r="AP30" s="4">
        <v>60.0</v>
      </c>
      <c r="AQ30" s="4">
        <v>158.0</v>
      </c>
      <c r="AR30" s="4">
        <v>160.0</v>
      </c>
      <c r="AS30" s="7" t="s">
        <v>228</v>
      </c>
      <c r="AT30" s="7" t="s">
        <v>229</v>
      </c>
    </row>
    <row r="31">
      <c r="A31" s="4">
        <v>30.0</v>
      </c>
      <c r="B31" s="7" t="str">
        <f>HYPERLINK("http://www.virginia.edu/","University of Virginia")</f>
        <v>University of Virginia</v>
      </c>
      <c r="C31" s="4" t="s">
        <v>230</v>
      </c>
      <c r="D31" s="4" t="s">
        <v>231</v>
      </c>
      <c r="E31" s="4">
        <v>22904.0</v>
      </c>
      <c r="F31" s="4" t="s">
        <v>232</v>
      </c>
      <c r="G31" s="12">
        <v>21238.0</v>
      </c>
      <c r="H31" s="14">
        <v>0.29</v>
      </c>
      <c r="I31" s="7" t="s">
        <v>50</v>
      </c>
      <c r="J31" s="1"/>
      <c r="K31" s="1"/>
      <c r="L31" s="1"/>
      <c r="M31" s="4" t="s">
        <v>11</v>
      </c>
      <c r="N31" s="1"/>
      <c r="O31" s="1"/>
      <c r="P31" s="1"/>
      <c r="Q31" s="4" t="s">
        <v>15</v>
      </c>
      <c r="R31" s="1"/>
      <c r="S31" s="1"/>
      <c r="T31" s="4" t="s">
        <v>139</v>
      </c>
      <c r="U31" s="1"/>
      <c r="V31" s="1"/>
      <c r="W31" s="1"/>
      <c r="X31" s="4" t="s">
        <v>145</v>
      </c>
      <c r="Y31" s="1"/>
      <c r="Z31" s="4" t="s">
        <v>58</v>
      </c>
      <c r="AA31" s="4" t="s">
        <v>233</v>
      </c>
      <c r="AB31" s="1"/>
      <c r="AC31" s="1"/>
      <c r="AD31" s="1"/>
      <c r="AE31" s="1"/>
      <c r="AF31" s="1"/>
      <c r="AG31" s="1"/>
      <c r="AH31" s="18"/>
      <c r="AI31" s="12">
        <v>65214.0</v>
      </c>
      <c r="AJ31" s="4" t="s">
        <v>51</v>
      </c>
      <c r="AK31" s="13">
        <v>42379.0</v>
      </c>
      <c r="AL31" s="10">
        <v>85.0</v>
      </c>
      <c r="AM31" s="4">
        <v>3.5</v>
      </c>
      <c r="AN31" s="4">
        <v>90.0</v>
      </c>
      <c r="AO31" s="4">
        <v>7.0</v>
      </c>
      <c r="AP31" s="4">
        <v>0.0</v>
      </c>
      <c r="AQ31" s="4">
        <v>156.0</v>
      </c>
      <c r="AR31" s="4">
        <v>160.0</v>
      </c>
      <c r="AS31" s="4" t="s">
        <v>234</v>
      </c>
      <c r="AT31" s="4" t="s">
        <v>235</v>
      </c>
    </row>
    <row r="32">
      <c r="A32" s="4">
        <v>31.0</v>
      </c>
      <c r="B32" s="7" t="str">
        <f>HYPERLINK("http://www.cmu.edu/","Carnegie Mellon University")</f>
        <v>Carnegie Mellon University</v>
      </c>
      <c r="C32" s="4" t="s">
        <v>117</v>
      </c>
      <c r="D32" s="4" t="s">
        <v>236</v>
      </c>
      <c r="E32" s="4">
        <v>15213.0</v>
      </c>
      <c r="F32" s="4" t="s">
        <v>49</v>
      </c>
      <c r="G32" s="12">
        <v>13285.0</v>
      </c>
      <c r="H32" s="5">
        <v>0.162</v>
      </c>
      <c r="I32" s="7" t="s">
        <v>50</v>
      </c>
      <c r="J32" s="1"/>
      <c r="K32" s="1"/>
      <c r="L32" s="1"/>
      <c r="M32" s="4" t="s">
        <v>11</v>
      </c>
      <c r="N32" s="1"/>
      <c r="O32" s="1"/>
      <c r="P32" s="1"/>
      <c r="Q32" s="1"/>
      <c r="R32" s="1"/>
      <c r="S32" s="1"/>
      <c r="T32" s="7" t="str">
        <f>HYPERLINK("https://www.ece.cmu.edu/","Electrical and Computer Engineering")</f>
        <v>Electrical and Computer Engineering</v>
      </c>
      <c r="U32" s="1"/>
      <c r="V32" s="1"/>
      <c r="W32" s="1"/>
      <c r="X32" s="1"/>
      <c r="Y32" s="1"/>
      <c r="Z32" s="7" t="s">
        <v>58</v>
      </c>
      <c r="AA32" s="1"/>
      <c r="AB32" s="1"/>
      <c r="AC32" s="1"/>
      <c r="AD32" s="1"/>
      <c r="AE32" s="1"/>
      <c r="AF32" s="1"/>
      <c r="AG32" s="1"/>
      <c r="AH32" s="6"/>
      <c r="AI32" s="10">
        <v>32704.0</v>
      </c>
      <c r="AJ32" s="4" t="s">
        <v>51</v>
      </c>
      <c r="AK32" s="13">
        <v>42379.0</v>
      </c>
      <c r="AL32" s="10">
        <v>70.0</v>
      </c>
      <c r="AM32" s="4">
        <v>3.0</v>
      </c>
      <c r="AN32" s="4">
        <v>88.0</v>
      </c>
      <c r="AO32" s="4">
        <v>6.5</v>
      </c>
      <c r="AP32" s="4">
        <v>0.0</v>
      </c>
      <c r="AQ32" s="4">
        <v>156.0</v>
      </c>
      <c r="AR32" s="4">
        <v>160.0</v>
      </c>
      <c r="AS32" s="7" t="s">
        <v>237</v>
      </c>
      <c r="AT32" s="4" t="s">
        <v>238</v>
      </c>
    </row>
    <row r="33">
      <c r="A33" s="4">
        <v>32.0</v>
      </c>
      <c r="B33" s="7" t="str">
        <f>HYPERLINK("http://www.ucsf.edu/","University of California San Francisco")</f>
        <v>University of California San Francisco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4">
        <v>33.0</v>
      </c>
      <c r="B34" s="7" t="str">
        <f>HYPERLINK("http://www.caltech.edu/","(2) California Institute of Technology Caltech")</f>
        <v>(2) California Institute of Technology Caltech</v>
      </c>
      <c r="C34" s="4" t="s">
        <v>62</v>
      </c>
      <c r="D34" s="4" t="s">
        <v>239</v>
      </c>
      <c r="E34" s="4">
        <v>91125.0</v>
      </c>
      <c r="F34" s="4" t="s">
        <v>49</v>
      </c>
      <c r="G34" s="12">
        <v>2255.0</v>
      </c>
      <c r="H34" s="14">
        <v>0.09</v>
      </c>
      <c r="I34" s="7" t="s">
        <v>50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7" t="s">
        <v>18</v>
      </c>
      <c r="U34" s="7" t="s">
        <v>240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6"/>
      <c r="AI34" s="10">
        <v>43710.0</v>
      </c>
      <c r="AJ34" s="4" t="s">
        <v>51</v>
      </c>
      <c r="AK34" s="4">
        <v>0.0</v>
      </c>
      <c r="AL34" s="10">
        <v>100.0</v>
      </c>
      <c r="AM34" s="4">
        <v>3.5</v>
      </c>
      <c r="AN34" s="4">
        <v>90.0</v>
      </c>
      <c r="AO34" s="4">
        <v>6.5</v>
      </c>
      <c r="AP34" s="4">
        <v>68.0</v>
      </c>
      <c r="AQ34" s="4">
        <v>156.0</v>
      </c>
      <c r="AR34" s="4">
        <v>160.0</v>
      </c>
      <c r="AS34" s="7" t="s">
        <v>241</v>
      </c>
      <c r="AT34" s="4" t="s">
        <v>242</v>
      </c>
    </row>
    <row r="35">
      <c r="A35" s="4">
        <v>34.0</v>
      </c>
      <c r="B35" s="7" t="str">
        <f>HYPERLINK("http://www.osu.edu/","Ohio State University")</f>
        <v>Ohio State University</v>
      </c>
      <c r="C35" s="4" t="s">
        <v>243</v>
      </c>
      <c r="D35" s="4" t="s">
        <v>244</v>
      </c>
      <c r="E35" s="4">
        <v>43210.0</v>
      </c>
      <c r="F35" s="4" t="s">
        <v>83</v>
      </c>
      <c r="G35" s="12">
        <v>64868.0</v>
      </c>
      <c r="H35" s="5">
        <v>0.555</v>
      </c>
      <c r="I35" s="7" t="s">
        <v>50</v>
      </c>
      <c r="J35" s="1"/>
      <c r="K35" s="1"/>
      <c r="L35" s="1"/>
      <c r="M35" s="4" t="s">
        <v>11</v>
      </c>
      <c r="N35" s="4" t="s">
        <v>12</v>
      </c>
      <c r="O35" s="1"/>
      <c r="P35" s="1"/>
      <c r="Q35" s="4" t="s">
        <v>245</v>
      </c>
      <c r="R35" s="1"/>
      <c r="S35" s="1"/>
      <c r="T35" s="1"/>
      <c r="U35" s="1"/>
      <c r="V35" s="1"/>
      <c r="W35" s="1"/>
      <c r="X35" s="4" t="s">
        <v>22</v>
      </c>
      <c r="Y35" s="4" t="s">
        <v>76</v>
      </c>
      <c r="Z35" s="1"/>
      <c r="AA35" s="1"/>
      <c r="AB35" s="1"/>
      <c r="AC35" s="1"/>
      <c r="AD35" s="1"/>
      <c r="AE35" s="1"/>
      <c r="AF35" s="1"/>
      <c r="AG35" s="1"/>
      <c r="AH35" s="6"/>
      <c r="AI35" s="10">
        <v>29305.0</v>
      </c>
      <c r="AJ35" s="13">
        <v>42380.0</v>
      </c>
      <c r="AK35" s="13">
        <v>42379.0</v>
      </c>
      <c r="AL35" s="10">
        <v>70.0</v>
      </c>
      <c r="AM35" s="4">
        <v>3.6</v>
      </c>
      <c r="AN35" s="4">
        <v>79.0</v>
      </c>
      <c r="AO35" s="4">
        <v>7.0</v>
      </c>
      <c r="AP35" s="4">
        <v>0.0</v>
      </c>
      <c r="AQ35" s="4">
        <v>154.0</v>
      </c>
      <c r="AR35" s="4">
        <v>164.0</v>
      </c>
      <c r="AS35" s="7" t="s">
        <v>246</v>
      </c>
      <c r="AT35" s="4" t="s">
        <v>247</v>
      </c>
    </row>
    <row r="36">
      <c r="A36" s="4">
        <v>35.0</v>
      </c>
      <c r="B36" s="7" t="str">
        <f>HYPERLINK("http://www.rutgers.edu/","Rutgers The State University of New Jersey")</f>
        <v>Rutgers The State University of New Jersey</v>
      </c>
      <c r="C36" s="4" t="s">
        <v>197</v>
      </c>
      <c r="D36" s="4" t="s">
        <v>248</v>
      </c>
      <c r="E36" s="4">
        <v>8901.0</v>
      </c>
      <c r="F36" s="4" t="s">
        <v>83</v>
      </c>
      <c r="G36" s="12">
        <v>66013.0</v>
      </c>
      <c r="H36" s="5">
        <v>0.609</v>
      </c>
      <c r="I36" s="7" t="s">
        <v>50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7" t="s">
        <v>58</v>
      </c>
      <c r="Y36" s="1"/>
      <c r="Z36" s="7" t="s">
        <v>58</v>
      </c>
      <c r="AA36" s="7" t="s">
        <v>249</v>
      </c>
      <c r="AB36" s="1"/>
      <c r="AC36" s="1"/>
      <c r="AD36" s="1"/>
      <c r="AE36" s="1"/>
      <c r="AF36" s="1"/>
      <c r="AG36" s="1"/>
      <c r="AH36" s="6"/>
      <c r="AI36" s="10">
        <v>29521.0</v>
      </c>
      <c r="AJ36" s="13">
        <v>42381.0</v>
      </c>
      <c r="AK36" s="13">
        <v>42379.0</v>
      </c>
      <c r="AL36" s="10">
        <v>65.0</v>
      </c>
      <c r="AM36" s="4">
        <v>3.2</v>
      </c>
      <c r="AN36" s="4">
        <v>83.0</v>
      </c>
      <c r="AO36" s="4">
        <v>7.0</v>
      </c>
      <c r="AP36" s="4">
        <v>0.0</v>
      </c>
      <c r="AQ36" s="4">
        <v>154.0</v>
      </c>
      <c r="AR36" s="4">
        <v>164.0</v>
      </c>
      <c r="AS36" s="7" t="s">
        <v>250</v>
      </c>
      <c r="AT36" s="7" t="s">
        <v>251</v>
      </c>
    </row>
    <row r="37">
      <c r="A37" s="4">
        <v>36.0</v>
      </c>
      <c r="B37" s="7" t="str">
        <f>HYPERLINK("http://www.northwestern.edu/","Northwestern University")</f>
        <v>Northwestern University</v>
      </c>
      <c r="C37" s="4" t="s">
        <v>162</v>
      </c>
      <c r="D37" s="4" t="s">
        <v>252</v>
      </c>
      <c r="E37" s="4">
        <v>60208.0</v>
      </c>
      <c r="F37" s="4" t="s">
        <v>253</v>
      </c>
      <c r="G37" s="12">
        <v>20336.0</v>
      </c>
      <c r="H37" s="5">
        <v>0.107</v>
      </c>
      <c r="I37" s="7" t="s">
        <v>50</v>
      </c>
      <c r="J37" s="1"/>
      <c r="K37" s="1"/>
      <c r="L37" s="1"/>
      <c r="M37" s="7" t="s">
        <v>11</v>
      </c>
      <c r="N37" s="1"/>
      <c r="O37" s="1"/>
      <c r="P37" s="1"/>
      <c r="Q37" s="7" t="s">
        <v>254</v>
      </c>
      <c r="R37" s="1"/>
      <c r="S37" s="1"/>
      <c r="T37" s="7" t="s">
        <v>18</v>
      </c>
      <c r="U37" s="7" t="s">
        <v>255</v>
      </c>
      <c r="V37" s="1"/>
      <c r="W37" s="4" t="s">
        <v>21</v>
      </c>
      <c r="X37" s="1"/>
      <c r="Y37" s="1"/>
      <c r="Z37" s="7" t="s">
        <v>58</v>
      </c>
      <c r="AA37" s="7" t="s">
        <v>256</v>
      </c>
      <c r="AB37" s="1"/>
      <c r="AC37" s="1"/>
      <c r="AD37" s="1"/>
      <c r="AE37" s="1"/>
      <c r="AF37" s="1"/>
      <c r="AG37" s="1"/>
      <c r="AH37" s="6"/>
      <c r="AI37" s="10">
        <v>48624.0</v>
      </c>
      <c r="AJ37" s="13">
        <v>42381.0</v>
      </c>
      <c r="AK37" s="1"/>
      <c r="AL37" s="10">
        <v>95.0</v>
      </c>
      <c r="AM37" s="4">
        <v>3.3</v>
      </c>
      <c r="AN37" s="4">
        <v>90.0</v>
      </c>
      <c r="AO37" s="4">
        <v>7.0</v>
      </c>
      <c r="AP37" s="4">
        <v>0.0</v>
      </c>
      <c r="AQ37" s="4">
        <v>154.0</v>
      </c>
      <c r="AR37" s="4">
        <v>164.0</v>
      </c>
      <c r="AS37" s="4" t="s">
        <v>257</v>
      </c>
      <c r="AT37" s="4" t="s">
        <v>258</v>
      </c>
    </row>
    <row r="38">
      <c r="A38" s="4">
        <v>37.0</v>
      </c>
      <c r="B38" s="7" t="str">
        <f>HYPERLINK("http://www.pitt.edu/","University of Pittsburgh")</f>
        <v>University of Pittsburgh</v>
      </c>
      <c r="C38" s="4" t="s">
        <v>117</v>
      </c>
      <c r="D38" s="4" t="s">
        <v>236</v>
      </c>
      <c r="E38" s="4">
        <v>15260.0</v>
      </c>
      <c r="F38" s="4" t="s">
        <v>253</v>
      </c>
      <c r="G38" s="12">
        <v>34934.0</v>
      </c>
      <c r="H38" s="5">
        <v>0.561</v>
      </c>
      <c r="I38" s="7" t="s">
        <v>50</v>
      </c>
      <c r="J38" s="1"/>
      <c r="K38" s="1"/>
      <c r="L38" s="1"/>
      <c r="M38" s="7" t="s">
        <v>11</v>
      </c>
      <c r="N38" s="7" t="s">
        <v>12</v>
      </c>
      <c r="O38" s="1"/>
      <c r="P38" s="1"/>
      <c r="Q38" s="1"/>
      <c r="R38" s="7" t="s">
        <v>16</v>
      </c>
      <c r="S38" s="1"/>
      <c r="T38" s="7" t="s">
        <v>18</v>
      </c>
      <c r="U38" s="7" t="s">
        <v>19</v>
      </c>
      <c r="V38" s="1"/>
      <c r="W38" s="1"/>
      <c r="X38" s="7" t="s">
        <v>22</v>
      </c>
      <c r="Y38" s="7" t="s">
        <v>76</v>
      </c>
      <c r="Z38" s="7" t="s">
        <v>58</v>
      </c>
      <c r="AA38" s="7" t="s">
        <v>259</v>
      </c>
      <c r="AB38" s="1"/>
      <c r="AC38" s="1"/>
      <c r="AD38" s="1"/>
      <c r="AE38" s="7" t="s">
        <v>29</v>
      </c>
      <c r="AF38" s="1"/>
      <c r="AG38" s="1"/>
      <c r="AH38" s="6"/>
      <c r="AI38" s="10">
        <v>39410.0</v>
      </c>
      <c r="AJ38" s="13">
        <v>42372.0</v>
      </c>
      <c r="AK38" s="13">
        <v>42376.0</v>
      </c>
      <c r="AL38" s="10">
        <v>45.0</v>
      </c>
      <c r="AM38" s="4">
        <v>3.5</v>
      </c>
      <c r="AN38" s="4">
        <v>100.0</v>
      </c>
      <c r="AO38" s="4">
        <v>7.0</v>
      </c>
      <c r="AP38" s="4">
        <v>0.0</v>
      </c>
      <c r="AQ38" s="4">
        <v>156.0</v>
      </c>
      <c r="AR38" s="4">
        <v>158.0</v>
      </c>
      <c r="AS38" s="7" t="s">
        <v>260</v>
      </c>
      <c r="AT38" s="4" t="s">
        <v>261</v>
      </c>
    </row>
    <row r="39">
      <c r="A39" s="4">
        <v>38.0</v>
      </c>
      <c r="B39" s="7" t="str">
        <f>HYPERLINK("http://www.vanderbilt.edu/","Vanderbilt University")</f>
        <v>Vanderbilt University</v>
      </c>
      <c r="C39" s="4" t="s">
        <v>262</v>
      </c>
      <c r="D39" s="4" t="s">
        <v>263</v>
      </c>
      <c r="E39" s="4">
        <v>37235.0</v>
      </c>
      <c r="F39" s="4" t="s">
        <v>49</v>
      </c>
      <c r="G39" s="4">
        <v>4.134</v>
      </c>
      <c r="H39" s="5">
        <v>0.088</v>
      </c>
      <c r="I39" s="7" t="s">
        <v>50</v>
      </c>
      <c r="J39" s="1"/>
      <c r="K39" s="1"/>
      <c r="L39" s="1"/>
      <c r="M39" s="4" t="s">
        <v>118</v>
      </c>
      <c r="N39" s="4" t="s">
        <v>12</v>
      </c>
      <c r="O39" s="1"/>
      <c r="P39" s="1"/>
      <c r="Q39" s="4" t="s">
        <v>15</v>
      </c>
      <c r="R39" s="1"/>
      <c r="S39" s="1"/>
      <c r="T39" s="4" t="s">
        <v>18</v>
      </c>
      <c r="U39" s="4" t="s">
        <v>19</v>
      </c>
      <c r="V39" s="1"/>
      <c r="W39" s="1"/>
      <c r="X39" s="1"/>
      <c r="Y39" s="1"/>
      <c r="Z39" s="4" t="s">
        <v>264</v>
      </c>
      <c r="AA39" s="1"/>
      <c r="AB39" s="1"/>
      <c r="AC39" s="1"/>
      <c r="AD39" s="1"/>
      <c r="AE39" s="1"/>
      <c r="AF39" s="1"/>
      <c r="AG39" s="1"/>
      <c r="AH39" s="6"/>
      <c r="AI39" s="10">
        <v>43620.0</v>
      </c>
      <c r="AJ39" s="4" t="s">
        <v>51</v>
      </c>
      <c r="AK39" s="4" t="s">
        <v>153</v>
      </c>
      <c r="AL39" s="4">
        <v>0.0</v>
      </c>
      <c r="AM39" s="4">
        <v>3.5</v>
      </c>
      <c r="AN39" s="4">
        <v>88.0</v>
      </c>
      <c r="AO39" s="4">
        <v>7.0</v>
      </c>
      <c r="AP39" s="4">
        <v>0.0</v>
      </c>
      <c r="AQ39" s="4">
        <v>156.0</v>
      </c>
      <c r="AR39" s="4">
        <v>158.0</v>
      </c>
      <c r="AS39" s="7" t="s">
        <v>265</v>
      </c>
      <c r="AT39" s="4" t="s">
        <v>266</v>
      </c>
    </row>
    <row r="40">
      <c r="A40" s="4">
        <v>39.0</v>
      </c>
      <c r="B40" s="7" t="str">
        <f>HYPERLINK("http://www.wustl.edu/","Washington University Saint Louis")</f>
        <v>Washington University Saint Louis</v>
      </c>
      <c r="C40" s="4" t="s">
        <v>267</v>
      </c>
      <c r="D40" s="4" t="s">
        <v>268</v>
      </c>
      <c r="E40" s="4">
        <v>63130.0</v>
      </c>
      <c r="F40" s="4" t="s">
        <v>49</v>
      </c>
      <c r="G40" s="12">
        <v>14210.0</v>
      </c>
      <c r="H40" s="5">
        <v>0.171</v>
      </c>
      <c r="I40" s="7" t="s">
        <v>50</v>
      </c>
      <c r="J40" s="1"/>
      <c r="K40" s="1"/>
      <c r="L40" s="1"/>
      <c r="M40" s="1"/>
      <c r="N40" s="1"/>
      <c r="O40" s="1"/>
      <c r="P40" s="1"/>
      <c r="Q40" s="7" t="s">
        <v>102</v>
      </c>
      <c r="R40" s="4" t="s">
        <v>224</v>
      </c>
      <c r="S40" s="4" t="s">
        <v>269</v>
      </c>
      <c r="T40" s="7" t="s">
        <v>270</v>
      </c>
      <c r="U40" s="7" t="s">
        <v>271</v>
      </c>
      <c r="V40" s="1"/>
      <c r="W40" s="4" t="s">
        <v>272</v>
      </c>
      <c r="X40" s="4" t="s">
        <v>22</v>
      </c>
      <c r="Y40" s="1"/>
      <c r="Z40" s="1"/>
      <c r="AA40" s="1"/>
      <c r="AB40" s="4" t="s">
        <v>273</v>
      </c>
      <c r="AC40" s="1"/>
      <c r="AD40" s="1"/>
      <c r="AE40" s="1"/>
      <c r="AF40" s="1"/>
      <c r="AG40" s="7" t="s">
        <v>31</v>
      </c>
      <c r="AH40" s="6"/>
      <c r="AI40" s="10">
        <v>61000.0</v>
      </c>
      <c r="AJ40" s="13">
        <v>42372.0</v>
      </c>
      <c r="AK40" s="13">
        <v>42379.0</v>
      </c>
      <c r="AL40" s="10">
        <v>75.0</v>
      </c>
      <c r="AM40" s="4">
        <v>3.0</v>
      </c>
      <c r="AN40" s="4">
        <v>79.0</v>
      </c>
      <c r="AO40" s="4">
        <v>6.0</v>
      </c>
      <c r="AP40" s="4">
        <v>0.0</v>
      </c>
      <c r="AQ40" s="4">
        <v>146.0</v>
      </c>
      <c r="AR40" s="4">
        <v>146.0</v>
      </c>
      <c r="AS40" s="7" t="s">
        <v>274</v>
      </c>
      <c r="AT40" s="4" t="s">
        <v>275</v>
      </c>
    </row>
    <row r="41">
      <c r="A41" s="4">
        <v>40.0</v>
      </c>
      <c r="B41" s="7" t="str">
        <f>HYPERLINK("http://www.uci.edu/","University of California Irvine")</f>
        <v>University of California Irvine</v>
      </c>
      <c r="C41" s="4" t="s">
        <v>62</v>
      </c>
      <c r="D41" s="4" t="s">
        <v>62</v>
      </c>
      <c r="E41" s="4">
        <v>92697.0</v>
      </c>
      <c r="F41" s="4" t="s">
        <v>74</v>
      </c>
      <c r="G41" s="12">
        <v>30757.0</v>
      </c>
      <c r="H41" s="5">
        <v>0.387</v>
      </c>
      <c r="I41" s="7" t="s">
        <v>50</v>
      </c>
      <c r="J41" s="1"/>
      <c r="K41" s="1"/>
      <c r="L41" s="1"/>
      <c r="M41" s="1"/>
      <c r="N41" s="4" t="s">
        <v>276</v>
      </c>
      <c r="O41" s="1"/>
      <c r="P41" s="1"/>
      <c r="Q41" s="1"/>
      <c r="R41" s="4" t="s">
        <v>16</v>
      </c>
      <c r="S41" s="1"/>
      <c r="T41" s="4" t="s">
        <v>18</v>
      </c>
      <c r="U41" s="4" t="s">
        <v>277</v>
      </c>
      <c r="V41" s="1"/>
      <c r="W41" s="4" t="s">
        <v>278</v>
      </c>
      <c r="X41" s="4" t="s">
        <v>145</v>
      </c>
      <c r="Y41" s="1"/>
      <c r="Z41" s="4" t="s">
        <v>279</v>
      </c>
      <c r="AA41" s="4" t="s">
        <v>256</v>
      </c>
      <c r="AB41" s="1"/>
      <c r="AC41" s="4" t="s">
        <v>280</v>
      </c>
      <c r="AD41" s="1"/>
      <c r="AE41" s="1"/>
      <c r="AF41" s="1"/>
      <c r="AG41" s="1"/>
      <c r="AH41" s="6"/>
      <c r="AI41" s="10">
        <v>11220.0</v>
      </c>
      <c r="AJ41" s="4" t="s">
        <v>51</v>
      </c>
      <c r="AK41" s="4">
        <v>0.0</v>
      </c>
      <c r="AL41" s="10">
        <v>125.0</v>
      </c>
      <c r="AM41" s="4">
        <v>3.0</v>
      </c>
      <c r="AN41" s="4">
        <v>80.0</v>
      </c>
      <c r="AO41" s="4">
        <v>7.0</v>
      </c>
      <c r="AP41" s="4">
        <v>0.0</v>
      </c>
      <c r="AQ41" s="4">
        <v>154.0</v>
      </c>
      <c r="AR41" s="4">
        <v>160.0</v>
      </c>
      <c r="AS41" s="4" t="s">
        <v>281</v>
      </c>
      <c r="AT41" s="4" t="s">
        <v>282</v>
      </c>
    </row>
    <row r="42">
      <c r="A42" s="4">
        <v>41.0</v>
      </c>
      <c r="B42" s="7" t="str">
        <f>HYPERLINK("http://www.asu.edu/","Arizona State University")</f>
        <v>Arizona State University</v>
      </c>
      <c r="C42" s="4" t="s">
        <v>220</v>
      </c>
      <c r="D42" s="4" t="s">
        <v>283</v>
      </c>
      <c r="E42" s="4">
        <v>85281.0</v>
      </c>
      <c r="F42" s="4" t="s">
        <v>74</v>
      </c>
      <c r="G42" s="12">
        <v>83301.0</v>
      </c>
      <c r="H42" s="1"/>
      <c r="I42" s="7" t="s">
        <v>50</v>
      </c>
      <c r="J42" s="1"/>
      <c r="K42" s="1"/>
      <c r="L42" s="1"/>
      <c r="M42" s="7" t="s">
        <v>11</v>
      </c>
      <c r="N42" s="1"/>
      <c r="O42" s="1"/>
      <c r="P42" s="1"/>
      <c r="Q42" s="1"/>
      <c r="R42" s="1"/>
      <c r="S42" s="1"/>
      <c r="T42" s="4" t="s">
        <v>18</v>
      </c>
      <c r="U42" s="1"/>
      <c r="V42" s="1"/>
      <c r="W42" s="1"/>
      <c r="X42" s="1"/>
      <c r="Y42" s="1"/>
      <c r="Z42" s="7" t="s">
        <v>77</v>
      </c>
      <c r="AA42" s="1"/>
      <c r="AB42" s="1"/>
      <c r="AC42" s="1"/>
      <c r="AD42" s="7" t="s">
        <v>284</v>
      </c>
      <c r="AE42" s="1"/>
      <c r="AF42" s="1"/>
      <c r="AG42" s="1"/>
      <c r="AH42" s="6"/>
      <c r="AI42" s="10">
        <v>30682.0</v>
      </c>
      <c r="AJ42" s="4" t="s">
        <v>157</v>
      </c>
      <c r="AK42" s="4" t="s">
        <v>285</v>
      </c>
      <c r="AL42" s="10">
        <v>90.0</v>
      </c>
      <c r="AM42" s="4">
        <v>3.5</v>
      </c>
      <c r="AN42" s="4">
        <v>90.0</v>
      </c>
      <c r="AO42" s="4">
        <v>6.5</v>
      </c>
      <c r="AP42" s="4">
        <v>0.0</v>
      </c>
      <c r="AQ42" s="4">
        <v>146.0</v>
      </c>
      <c r="AR42" s="4">
        <v>166.0</v>
      </c>
      <c r="AS42" s="7" t="s">
        <v>286</v>
      </c>
      <c r="AT42" s="4" t="s">
        <v>287</v>
      </c>
    </row>
    <row r="43">
      <c r="A43" s="4">
        <v>42.0</v>
      </c>
      <c r="B43" s="7" t="str">
        <f>HYPERLINK("http://www.gatech.edu/","Georgia Institute of Technology")</f>
        <v>Georgia Institute of Technology</v>
      </c>
      <c r="C43" s="4" t="s">
        <v>288</v>
      </c>
      <c r="D43" s="4" t="s">
        <v>289</v>
      </c>
      <c r="E43" s="4">
        <v>30332.0</v>
      </c>
      <c r="F43" s="4" t="s">
        <v>74</v>
      </c>
      <c r="G43" s="12">
        <v>25034.0</v>
      </c>
      <c r="H43" s="14">
        <v>0.25</v>
      </c>
      <c r="I43" s="7" t="s">
        <v>50</v>
      </c>
      <c r="J43" s="1"/>
      <c r="K43" s="1"/>
      <c r="L43" s="1"/>
      <c r="M43" s="7" t="s">
        <v>11</v>
      </c>
      <c r="N43" s="7" t="s">
        <v>12</v>
      </c>
      <c r="O43" s="1"/>
      <c r="P43" s="1"/>
      <c r="Q43" s="7" t="s">
        <v>15</v>
      </c>
      <c r="R43" s="7" t="s">
        <v>290</v>
      </c>
      <c r="S43" s="7" t="s">
        <v>291</v>
      </c>
      <c r="T43" s="7" t="s">
        <v>139</v>
      </c>
      <c r="U43" s="7" t="s">
        <v>19</v>
      </c>
      <c r="V43" s="1"/>
      <c r="W43" s="1"/>
      <c r="X43" s="7" t="s">
        <v>22</v>
      </c>
      <c r="Y43" s="7" t="s">
        <v>292</v>
      </c>
      <c r="Z43" s="7" t="s">
        <v>58</v>
      </c>
      <c r="AA43" s="7" t="s">
        <v>293</v>
      </c>
      <c r="AB43" s="1"/>
      <c r="AC43" s="1"/>
      <c r="AD43" s="1"/>
      <c r="AE43" s="1"/>
      <c r="AF43" s="1"/>
      <c r="AG43" s="1"/>
      <c r="AH43" s="7" t="s">
        <v>294</v>
      </c>
      <c r="AI43" s="10">
        <v>30004.0</v>
      </c>
      <c r="AJ43" s="13">
        <v>42381.0</v>
      </c>
      <c r="AK43" s="13">
        <v>42377.0</v>
      </c>
      <c r="AL43" s="10">
        <v>85.0</v>
      </c>
      <c r="AM43" s="4">
        <v>3.0</v>
      </c>
      <c r="AN43" s="4">
        <v>100.0</v>
      </c>
      <c r="AO43" s="4">
        <v>7.0</v>
      </c>
      <c r="AP43" s="4">
        <v>0.0</v>
      </c>
      <c r="AQ43" s="4">
        <v>154.0</v>
      </c>
      <c r="AR43" s="4">
        <v>160.0</v>
      </c>
      <c r="AS43" s="4" t="s">
        <v>295</v>
      </c>
      <c r="AT43" s="4" t="s">
        <v>296</v>
      </c>
    </row>
    <row r="44">
      <c r="A44" s="4">
        <v>43.0</v>
      </c>
      <c r="B44" s="7" t="str">
        <f>HYPERLINK("http://www.colorado.edu/","University of Colorado Boulder")</f>
        <v>University of Colorado Boulder</v>
      </c>
      <c r="C44" s="4" t="s">
        <v>297</v>
      </c>
      <c r="D44" s="4" t="s">
        <v>298</v>
      </c>
      <c r="E44" s="4">
        <v>80309.0</v>
      </c>
      <c r="F44" s="4" t="s">
        <v>83</v>
      </c>
      <c r="G44" s="12">
        <v>32775.0</v>
      </c>
      <c r="H44" s="5">
        <v>0.842</v>
      </c>
      <c r="I44" s="7" t="s">
        <v>50</v>
      </c>
      <c r="J44" s="1"/>
      <c r="K44" s="1"/>
      <c r="L44" s="1"/>
      <c r="M44" s="7" t="s">
        <v>11</v>
      </c>
      <c r="N44" s="1"/>
      <c r="O44" s="1"/>
      <c r="P44" s="1"/>
      <c r="Q44" s="7" t="s">
        <v>299</v>
      </c>
      <c r="R44" s="1"/>
      <c r="S44" s="1"/>
      <c r="T44" s="7" t="s">
        <v>139</v>
      </c>
      <c r="U44" s="7" t="s">
        <v>19</v>
      </c>
      <c r="V44" s="1"/>
      <c r="W44" s="1"/>
      <c r="X44" s="7" t="s">
        <v>22</v>
      </c>
      <c r="Y44" s="1"/>
      <c r="Z44" s="7" t="s">
        <v>58</v>
      </c>
      <c r="AA44" s="7" t="s">
        <v>25</v>
      </c>
      <c r="AB44" s="1"/>
      <c r="AC44" s="1"/>
      <c r="AD44" s="7" t="s">
        <v>300</v>
      </c>
      <c r="AE44" s="1"/>
      <c r="AF44" s="1"/>
      <c r="AG44" s="1"/>
      <c r="AH44" s="1"/>
      <c r="AI44" s="10">
        <v>45238.0</v>
      </c>
      <c r="AJ44" s="4" t="s">
        <v>51</v>
      </c>
      <c r="AK44" s="13">
        <v>42378.0</v>
      </c>
      <c r="AL44" s="10">
        <v>70.0</v>
      </c>
      <c r="AM44" s="4">
        <v>3.5</v>
      </c>
      <c r="AN44" s="4">
        <v>100.0</v>
      </c>
      <c r="AO44" s="4">
        <v>7.0</v>
      </c>
      <c r="AP44" s="4">
        <v>0.0</v>
      </c>
      <c r="AQ44" s="4">
        <v>157.0</v>
      </c>
      <c r="AR44" s="4">
        <v>161.0</v>
      </c>
      <c r="AS44" s="7" t="s">
        <v>301</v>
      </c>
      <c r="AT44" s="4" t="s">
        <v>302</v>
      </c>
    </row>
    <row r="45">
      <c r="A45" s="4">
        <v>44.0</v>
      </c>
      <c r="B45" s="7" t="str">
        <f>HYPERLINK("http://www.tufts.edu/","Tufts University")</f>
        <v>Tufts University</v>
      </c>
      <c r="C45" s="4" t="s">
        <v>47</v>
      </c>
      <c r="D45" s="4" t="s">
        <v>303</v>
      </c>
      <c r="E45" s="4" t="s">
        <v>304</v>
      </c>
      <c r="F45" s="4" t="s">
        <v>253</v>
      </c>
      <c r="G45" s="12">
        <v>10872.0</v>
      </c>
      <c r="H45" s="14">
        <v>0.14</v>
      </c>
      <c r="I45" s="7" t="s">
        <v>50</v>
      </c>
      <c r="J45" s="1"/>
      <c r="K45" s="1"/>
      <c r="L45" s="1"/>
      <c r="M45" s="7" t="s">
        <v>199</v>
      </c>
      <c r="N45" s="1"/>
      <c r="O45" s="1"/>
      <c r="P45" s="1"/>
      <c r="Q45" s="7" t="s">
        <v>15</v>
      </c>
      <c r="R45" s="1"/>
      <c r="S45" s="1"/>
      <c r="T45" s="7" t="s">
        <v>18</v>
      </c>
      <c r="U45" s="1"/>
      <c r="V45" s="1"/>
      <c r="W45" s="1"/>
      <c r="X45" s="7" t="s">
        <v>22</v>
      </c>
      <c r="Y45" s="1"/>
      <c r="Z45" s="1"/>
      <c r="AA45" s="7" t="s">
        <v>256</v>
      </c>
      <c r="AB45" s="1"/>
      <c r="AC45" s="1"/>
      <c r="AD45" s="1"/>
      <c r="AE45" s="1"/>
      <c r="AF45" s="1"/>
      <c r="AG45" s="1"/>
      <c r="AH45" s="1"/>
      <c r="AI45" s="10">
        <v>42408.0</v>
      </c>
      <c r="AJ45" s="4" t="s">
        <v>51</v>
      </c>
      <c r="AK45" s="13">
        <v>42378.0</v>
      </c>
      <c r="AL45" s="10">
        <v>75.0</v>
      </c>
      <c r="AM45" s="4">
        <v>3.0</v>
      </c>
      <c r="AN45" s="4">
        <v>80.0</v>
      </c>
      <c r="AO45" s="4">
        <v>6.5</v>
      </c>
      <c r="AP45" s="4">
        <v>0.0</v>
      </c>
      <c r="AQ45" s="4">
        <v>145.0</v>
      </c>
      <c r="AR45" s="4">
        <v>163.0</v>
      </c>
      <c r="AS45" s="4" t="s">
        <v>305</v>
      </c>
      <c r="AT45" s="4" t="s">
        <v>306</v>
      </c>
    </row>
    <row r="46">
      <c r="A46" s="4">
        <v>45.0</v>
      </c>
      <c r="B46" s="7" t="str">
        <f>HYPERLINK("http://www.bu.edu/","Boston University")</f>
        <v>Boston University</v>
      </c>
      <c r="C46" s="4" t="s">
        <v>47</v>
      </c>
      <c r="D46" s="4" t="s">
        <v>307</v>
      </c>
      <c r="E46" s="4" t="s">
        <v>308</v>
      </c>
      <c r="F46" s="4" t="s">
        <v>253</v>
      </c>
      <c r="G46" s="1"/>
      <c r="H46" s="14">
        <v>0.29</v>
      </c>
      <c r="I46" s="7" t="s">
        <v>50</v>
      </c>
      <c r="J46" s="1"/>
      <c r="K46" s="1"/>
      <c r="L46" s="1"/>
      <c r="M46" s="1"/>
      <c r="N46" s="1"/>
      <c r="O46" s="1"/>
      <c r="P46" s="1"/>
      <c r="Q46" s="1"/>
      <c r="R46" s="7" t="s">
        <v>16</v>
      </c>
      <c r="S46" s="1"/>
      <c r="T46" s="7" t="s">
        <v>18</v>
      </c>
      <c r="U46" s="1"/>
      <c r="V46" s="1"/>
      <c r="W46" s="7" t="s">
        <v>291</v>
      </c>
      <c r="X46" s="7" t="s">
        <v>22</v>
      </c>
      <c r="Y46" s="1"/>
      <c r="Z46" s="7" t="s">
        <v>77</v>
      </c>
      <c r="AA46" s="1"/>
      <c r="AB46" s="1"/>
      <c r="AC46" s="7" t="s">
        <v>309</v>
      </c>
      <c r="AD46" s="1"/>
      <c r="AE46" s="1"/>
      <c r="AF46" s="1"/>
      <c r="AG46" s="7" t="s">
        <v>310</v>
      </c>
      <c r="AH46" s="1"/>
      <c r="AI46" s="10">
        <v>45686.0</v>
      </c>
      <c r="AJ46" s="4" t="s">
        <v>51</v>
      </c>
      <c r="AK46" s="13">
        <v>42379.0</v>
      </c>
      <c r="AL46" s="10">
        <v>95.0</v>
      </c>
      <c r="AM46" s="4">
        <v>3.5</v>
      </c>
      <c r="AN46" s="4">
        <v>84.0</v>
      </c>
      <c r="AO46" s="4">
        <v>7.0</v>
      </c>
      <c r="AP46" s="4">
        <v>0.0</v>
      </c>
      <c r="AQ46" s="4">
        <v>145.0</v>
      </c>
      <c r="AR46" s="4">
        <v>164.0</v>
      </c>
      <c r="AS46" s="7" t="s">
        <v>311</v>
      </c>
      <c r="AT46" s="4" t="s">
        <v>312</v>
      </c>
    </row>
    <row r="47">
      <c r="A47" s="4">
        <v>46.0</v>
      </c>
      <c r="B47" s="7" t="str">
        <f>HYPERLINK("http://www.utah.edu/","University of Utah")</f>
        <v>University of Utah</v>
      </c>
      <c r="C47" s="4" t="s">
        <v>313</v>
      </c>
      <c r="D47" s="4" t="s">
        <v>314</v>
      </c>
      <c r="E47" s="4">
        <v>84112.0</v>
      </c>
      <c r="F47" s="4" t="s">
        <v>83</v>
      </c>
      <c r="G47" s="12">
        <v>31515.0</v>
      </c>
      <c r="H47" s="5">
        <v>0.817</v>
      </c>
      <c r="I47" s="7" t="s">
        <v>50</v>
      </c>
      <c r="J47" s="1"/>
      <c r="K47" s="1"/>
      <c r="L47" s="1"/>
      <c r="M47" s="4" t="s">
        <v>11</v>
      </c>
      <c r="N47" s="1"/>
      <c r="O47" s="1"/>
      <c r="P47" s="1"/>
      <c r="Q47" s="1"/>
      <c r="R47" s="1"/>
      <c r="S47" s="1"/>
      <c r="T47" s="4" t="s">
        <v>139</v>
      </c>
      <c r="U47" s="1"/>
      <c r="V47" s="1"/>
      <c r="W47" s="1"/>
      <c r="X47" s="4" t="s">
        <v>22</v>
      </c>
      <c r="Y47" s="1"/>
      <c r="Z47" s="4" t="s">
        <v>58</v>
      </c>
      <c r="AA47" s="1"/>
      <c r="AB47" s="1"/>
      <c r="AC47" s="1"/>
      <c r="AD47" s="1"/>
      <c r="AE47" s="1"/>
      <c r="AF47" s="1"/>
      <c r="AG47" s="1"/>
      <c r="AH47" s="1"/>
      <c r="AI47" s="10">
        <v>24939.0</v>
      </c>
      <c r="AJ47" s="13">
        <v>42373.0</v>
      </c>
      <c r="AK47" s="13">
        <v>42380.0</v>
      </c>
      <c r="AL47" s="10">
        <v>65.0</v>
      </c>
      <c r="AM47" s="4">
        <v>3.5</v>
      </c>
      <c r="AN47" s="4">
        <v>100.0</v>
      </c>
      <c r="AO47" s="4">
        <v>7.5</v>
      </c>
      <c r="AP47" s="4">
        <v>0.0</v>
      </c>
      <c r="AQ47" s="4">
        <v>150.0</v>
      </c>
      <c r="AR47" s="4">
        <v>158.0</v>
      </c>
      <c r="AS47" s="7" t="s">
        <v>315</v>
      </c>
      <c r="AT47" s="4" t="s">
        <v>316</v>
      </c>
    </row>
    <row r="48">
      <c r="A48" s="4">
        <v>47.0</v>
      </c>
      <c r="B48" s="7" t="str">
        <f>HYPERLINK("http://www.indiana.edu/","Indiana University Bloomington")</f>
        <v>Indiana University Bloomington</v>
      </c>
      <c r="C48" s="4" t="s">
        <v>202</v>
      </c>
      <c r="D48" s="4" t="s">
        <v>317</v>
      </c>
      <c r="E48" s="12">
        <v>48514.0</v>
      </c>
      <c r="F48" s="4" t="s">
        <v>83</v>
      </c>
      <c r="G48" s="4">
        <v>47405.0</v>
      </c>
      <c r="H48" s="5">
        <v>0.761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4">
        <v>48.0</v>
      </c>
      <c r="B49" s="7" t="str">
        <f>HYPERLINK("http://www.ncsu.edu/","North Carolina State University")</f>
        <v>North Carolina State University</v>
      </c>
      <c r="C49" s="4" t="s">
        <v>318</v>
      </c>
      <c r="D49" s="4" t="s">
        <v>150</v>
      </c>
      <c r="E49" s="4">
        <v>27695.0</v>
      </c>
      <c r="F49" s="4" t="s">
        <v>83</v>
      </c>
      <c r="G49" s="12">
        <v>33989.0</v>
      </c>
      <c r="H49" s="5">
        <v>0.437</v>
      </c>
      <c r="I49" s="7" t="s">
        <v>50</v>
      </c>
      <c r="J49" s="1"/>
      <c r="K49" s="1"/>
      <c r="L49" s="1"/>
      <c r="M49" s="1"/>
      <c r="N49" s="1"/>
      <c r="O49" s="1"/>
      <c r="P49" s="1"/>
      <c r="Q49" s="7" t="s">
        <v>15</v>
      </c>
      <c r="R49" s="1"/>
      <c r="S49" s="1"/>
      <c r="T49" s="7" t="s">
        <v>132</v>
      </c>
      <c r="U49" s="1"/>
      <c r="V49" s="1"/>
      <c r="W49" s="1"/>
      <c r="X49" s="7" t="s">
        <v>319</v>
      </c>
      <c r="Y49" s="7" t="s">
        <v>76</v>
      </c>
      <c r="Z49" s="7" t="s">
        <v>77</v>
      </c>
      <c r="AA49" s="7" t="s">
        <v>320</v>
      </c>
      <c r="AB49" s="1"/>
      <c r="AC49" s="1"/>
      <c r="AD49" s="1"/>
      <c r="AE49" s="1"/>
      <c r="AF49" s="1"/>
      <c r="AG49" s="1"/>
      <c r="AH49" s="1"/>
      <c r="AI49" s="11">
        <v>15447.0</v>
      </c>
      <c r="AJ49" s="4" t="s">
        <v>51</v>
      </c>
      <c r="AK49" s="13">
        <v>42376.0</v>
      </c>
      <c r="AL49" s="10">
        <v>75.0</v>
      </c>
      <c r="AM49" s="4">
        <v>3.0</v>
      </c>
      <c r="AN49" s="4">
        <v>90.0</v>
      </c>
      <c r="AO49" s="4">
        <v>6.5</v>
      </c>
      <c r="AP49" s="4">
        <v>0.0</v>
      </c>
      <c r="AQ49" s="4">
        <v>154.0</v>
      </c>
      <c r="AR49" s="4">
        <v>166.0</v>
      </c>
      <c r="AS49" s="7" t="s">
        <v>321</v>
      </c>
      <c r="AT49" s="4" t="s">
        <v>322</v>
      </c>
    </row>
    <row r="50">
      <c r="A50" s="4">
        <v>49.0</v>
      </c>
      <c r="B50" s="7" t="str">
        <f>HYPERLINK("http://www.vt.edu/","Virginia Polytechnic Institute and State University")</f>
        <v>Virginia Polytechnic Institute and State University</v>
      </c>
      <c r="C50" s="4" t="s">
        <v>230</v>
      </c>
      <c r="D50" s="4" t="s">
        <v>323</v>
      </c>
      <c r="E50" s="4">
        <v>24061.0</v>
      </c>
      <c r="F50" s="4" t="s">
        <v>83</v>
      </c>
      <c r="G50" s="12">
        <v>30598.0</v>
      </c>
      <c r="H50" s="14">
        <v>0.7</v>
      </c>
      <c r="I50" s="7" t="s">
        <v>50</v>
      </c>
      <c r="J50" s="1"/>
      <c r="K50" s="1"/>
      <c r="L50" s="1"/>
      <c r="M50" s="4" t="s">
        <v>11</v>
      </c>
      <c r="N50" s="4" t="s">
        <v>12</v>
      </c>
      <c r="O50" s="4" t="s">
        <v>324</v>
      </c>
      <c r="P50" s="1"/>
      <c r="Q50" s="4" t="s">
        <v>325</v>
      </c>
      <c r="R50" s="1"/>
      <c r="S50" s="1"/>
      <c r="T50" s="4" t="s">
        <v>18</v>
      </c>
      <c r="U50" s="4" t="s">
        <v>19</v>
      </c>
      <c r="V50" s="1"/>
      <c r="W50" s="1"/>
      <c r="X50" s="4" t="s">
        <v>22</v>
      </c>
      <c r="Y50" s="1"/>
      <c r="Z50" s="4" t="s">
        <v>58</v>
      </c>
      <c r="AA50" s="4" t="s">
        <v>141</v>
      </c>
      <c r="AB50" s="4" t="s">
        <v>76</v>
      </c>
      <c r="AC50" s="1"/>
      <c r="AD50" s="1"/>
      <c r="AE50" s="1"/>
      <c r="AF50" s="1"/>
      <c r="AG50" s="1"/>
      <c r="AH50" s="1"/>
      <c r="AI50" s="12">
        <v>13882.0</v>
      </c>
      <c r="AJ50" s="4" t="s">
        <v>157</v>
      </c>
      <c r="AK50" s="13">
        <v>42378.0</v>
      </c>
      <c r="AL50" s="10">
        <v>75.0</v>
      </c>
      <c r="AM50" s="4">
        <v>3.5</v>
      </c>
      <c r="AN50" s="4">
        <v>100.0</v>
      </c>
      <c r="AO50" s="4">
        <v>7.5</v>
      </c>
      <c r="AP50" s="4">
        <v>0.0</v>
      </c>
      <c r="AQ50" s="4">
        <v>153.0</v>
      </c>
      <c r="AR50" s="4">
        <v>157.0</v>
      </c>
      <c r="AS50" s="7" t="s">
        <v>326</v>
      </c>
      <c r="AT50" s="4" t="s">
        <v>327</v>
      </c>
    </row>
    <row r="51">
      <c r="A51" s="4">
        <v>50.0</v>
      </c>
      <c r="B51" s="7" t="str">
        <f>HYPERLINK("http://www.ucsb.edu/","University of California Santa Barbara")</f>
        <v>University of California Santa Barbara</v>
      </c>
      <c r="C51" s="4" t="s">
        <v>328</v>
      </c>
      <c r="D51" s="4" t="s">
        <v>62</v>
      </c>
      <c r="E51" s="4">
        <v>93106.0</v>
      </c>
      <c r="F51" s="4" t="s">
        <v>83</v>
      </c>
      <c r="G51" s="12">
        <v>23051.0</v>
      </c>
      <c r="H51" s="5">
        <v>0.327</v>
      </c>
      <c r="I51" s="7" t="s">
        <v>50</v>
      </c>
      <c r="J51" s="1"/>
      <c r="K51" s="1"/>
      <c r="L51" s="1"/>
      <c r="M51" s="7" t="s">
        <v>11</v>
      </c>
      <c r="N51" s="1"/>
      <c r="O51" s="1"/>
      <c r="P51" s="1"/>
      <c r="Q51" s="7" t="s">
        <v>15</v>
      </c>
      <c r="R51" s="1"/>
      <c r="S51" s="1"/>
      <c r="T51" s="7" t="s">
        <v>139</v>
      </c>
      <c r="U51" s="1"/>
      <c r="V51" s="1"/>
      <c r="W51" s="1"/>
      <c r="X51" s="7" t="s">
        <v>22</v>
      </c>
      <c r="Y51" s="1"/>
      <c r="Z51" s="7" t="s">
        <v>77</v>
      </c>
      <c r="AA51" s="1"/>
      <c r="AB51" s="1"/>
      <c r="AC51" s="1"/>
      <c r="AD51" s="1"/>
      <c r="AE51" s="1"/>
      <c r="AF51" s="1"/>
      <c r="AG51" s="1"/>
      <c r="AH51" s="1"/>
      <c r="AI51" s="10">
        <v>21985.0</v>
      </c>
      <c r="AJ51" s="4" t="s">
        <v>51</v>
      </c>
      <c r="AK51" s="13">
        <v>42430.0</v>
      </c>
      <c r="AL51" s="10">
        <v>80.0</v>
      </c>
      <c r="AM51" s="4">
        <v>3.5</v>
      </c>
      <c r="AN51" s="4">
        <v>100.0</v>
      </c>
      <c r="AO51" s="4">
        <v>7.0</v>
      </c>
      <c r="AP51" s="4">
        <v>0.0</v>
      </c>
      <c r="AQ51" s="4">
        <v>161.0</v>
      </c>
      <c r="AR51" s="4">
        <v>167.0</v>
      </c>
      <c r="AS51" s="4" t="s">
        <v>329</v>
      </c>
      <c r="AT51" s="4" t="s">
        <v>330</v>
      </c>
    </row>
    <row r="52">
      <c r="A52" s="4">
        <v>51.0</v>
      </c>
      <c r="B52" s="7" t="str">
        <f>HYPERLINK("http://www.uiowa.edu/","University of Iowa")</f>
        <v>University of Iowa</v>
      </c>
      <c r="C52" s="4" t="s">
        <v>331</v>
      </c>
      <c r="D52" s="4" t="s">
        <v>332</v>
      </c>
      <c r="E52" s="4">
        <v>52242.0</v>
      </c>
      <c r="F52" s="4" t="s">
        <v>83</v>
      </c>
      <c r="G52" s="12">
        <v>31387.0</v>
      </c>
      <c r="H52" s="5">
        <v>0.802</v>
      </c>
      <c r="I52" s="7" t="s">
        <v>50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7" t="s">
        <v>132</v>
      </c>
      <c r="U52" s="1"/>
      <c r="V52" s="1"/>
      <c r="W52" s="1"/>
      <c r="X52" s="7" t="s">
        <v>22</v>
      </c>
      <c r="Y52" s="1"/>
      <c r="Z52" s="1"/>
      <c r="AA52" s="7" t="s">
        <v>259</v>
      </c>
      <c r="AB52" s="1"/>
      <c r="AC52" s="1"/>
      <c r="AD52" s="1"/>
      <c r="AE52" s="1"/>
      <c r="AF52" s="1"/>
      <c r="AG52" s="1"/>
      <c r="AH52" s="1"/>
      <c r="AI52" s="10">
        <v>27272.0</v>
      </c>
      <c r="AJ52" s="13">
        <v>42372.0</v>
      </c>
      <c r="AK52" s="13">
        <v>42377.0</v>
      </c>
      <c r="AL52" s="10">
        <v>100.0</v>
      </c>
      <c r="AM52" s="4">
        <v>3.0</v>
      </c>
      <c r="AN52" s="4">
        <v>81.0</v>
      </c>
      <c r="AO52" s="4">
        <v>7.0</v>
      </c>
      <c r="AP52" s="4">
        <v>68.0</v>
      </c>
      <c r="AQ52" s="4">
        <v>151.0</v>
      </c>
      <c r="AR52" s="4">
        <v>152.0</v>
      </c>
      <c r="AS52" s="4" t="s">
        <v>333</v>
      </c>
      <c r="AT52" s="4" t="s">
        <v>334</v>
      </c>
    </row>
    <row r="53">
      <c r="A53" s="4">
        <v>52.0</v>
      </c>
      <c r="B53" s="7" t="str">
        <f>HYPERLINK("http://www.iastate.edu/","Iowa State University")</f>
        <v>Iowa State University</v>
      </c>
      <c r="C53" s="4" t="s">
        <v>335</v>
      </c>
      <c r="D53" s="4" t="s">
        <v>332</v>
      </c>
      <c r="E53" s="4">
        <v>50013.0</v>
      </c>
      <c r="F53" s="4" t="s">
        <v>183</v>
      </c>
      <c r="G53" s="12">
        <v>34732.0</v>
      </c>
      <c r="H53" s="5">
        <v>0.869</v>
      </c>
      <c r="I53" s="7" t="s">
        <v>50</v>
      </c>
      <c r="J53" s="1"/>
      <c r="K53" s="1"/>
      <c r="L53" s="1"/>
      <c r="M53" s="7" t="s">
        <v>11</v>
      </c>
      <c r="N53" s="7" t="s">
        <v>12</v>
      </c>
      <c r="O53" s="1"/>
      <c r="P53" s="1"/>
      <c r="Q53" s="7" t="s">
        <v>15</v>
      </c>
      <c r="R53" s="7" t="s">
        <v>16</v>
      </c>
      <c r="S53" s="1"/>
      <c r="T53" s="7" t="s">
        <v>18</v>
      </c>
      <c r="U53" s="7" t="s">
        <v>336</v>
      </c>
      <c r="V53" s="1"/>
      <c r="W53" s="7" t="s">
        <v>291</v>
      </c>
      <c r="X53" s="7" t="s">
        <v>22</v>
      </c>
      <c r="Y53" s="1"/>
      <c r="Z53" s="7" t="s">
        <v>58</v>
      </c>
      <c r="AA53" s="7" t="s">
        <v>337</v>
      </c>
      <c r="AB53" s="1"/>
      <c r="AC53" s="1"/>
      <c r="AD53" s="1"/>
      <c r="AE53" s="1"/>
      <c r="AF53" s="1"/>
      <c r="AG53" s="1"/>
      <c r="AH53" s="1"/>
      <c r="AI53" s="10">
        <v>22250.0</v>
      </c>
      <c r="AJ53" s="13">
        <v>42372.0</v>
      </c>
      <c r="AK53" s="13">
        <v>42379.0</v>
      </c>
      <c r="AL53" s="10">
        <v>100.0</v>
      </c>
      <c r="AM53" s="4">
        <v>3.0</v>
      </c>
      <c r="AN53" s="4">
        <v>79.0</v>
      </c>
      <c r="AO53" s="4">
        <v>6.5</v>
      </c>
      <c r="AP53" s="4">
        <v>53.0</v>
      </c>
      <c r="AQ53" s="4">
        <v>145.0</v>
      </c>
      <c r="AR53" s="4">
        <v>155.0</v>
      </c>
      <c r="AS53" s="4" t="s">
        <v>338</v>
      </c>
      <c r="AT53" s="4" t="s">
        <v>339</v>
      </c>
    </row>
    <row r="54">
      <c r="A54" s="4">
        <v>53.0</v>
      </c>
      <c r="B54" s="7" t="str">
        <f>HYPERLINK("http://www.uga.edu/","University of Georgia")</f>
        <v>University of Georgia</v>
      </c>
      <c r="C54" s="4" t="s">
        <v>340</v>
      </c>
      <c r="D54" s="4" t="s">
        <v>288</v>
      </c>
      <c r="E54" s="4">
        <v>30602.0</v>
      </c>
      <c r="F54" s="4" t="s">
        <v>83</v>
      </c>
      <c r="G54" s="12">
        <v>36130.0</v>
      </c>
      <c r="H54" s="5">
        <v>0.558</v>
      </c>
      <c r="I54" s="7" t="s">
        <v>50</v>
      </c>
      <c r="J54" s="1"/>
      <c r="K54" s="7" t="s">
        <v>9</v>
      </c>
      <c r="L54" s="1"/>
      <c r="M54" s="1"/>
      <c r="N54" s="1"/>
      <c r="O54" s="1"/>
      <c r="P54" s="1"/>
      <c r="Q54" s="7" t="s">
        <v>15</v>
      </c>
      <c r="R54" s="1"/>
      <c r="S54" s="1"/>
      <c r="T54" s="1"/>
      <c r="U54" s="7" t="s">
        <v>19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0">
        <v>34450.0</v>
      </c>
      <c r="AJ54" s="4" t="s">
        <v>341</v>
      </c>
      <c r="AK54" s="4" t="s">
        <v>153</v>
      </c>
      <c r="AL54" s="10">
        <v>100.0</v>
      </c>
      <c r="AM54" s="4">
        <v>3.36</v>
      </c>
      <c r="AN54" s="4">
        <v>80.0</v>
      </c>
      <c r="AO54" s="4">
        <v>6.5</v>
      </c>
      <c r="AP54" s="4">
        <v>0.0</v>
      </c>
      <c r="AQ54" s="4">
        <v>154.0</v>
      </c>
      <c r="AR54" s="4">
        <v>149.0</v>
      </c>
      <c r="AS54" s="4" t="s">
        <v>342</v>
      </c>
      <c r="AT54" s="4" t="s">
        <v>343</v>
      </c>
    </row>
    <row r="55">
      <c r="A55" s="4">
        <v>54.0</v>
      </c>
      <c r="B55" s="7" t="str">
        <f>HYPERLINK("http://www.ucsc.edu/","University of California Santa Cruz")</f>
        <v>University of California Santa Cruz</v>
      </c>
      <c r="C55" s="4" t="s">
        <v>344</v>
      </c>
      <c r="D55" s="4" t="s">
        <v>62</v>
      </c>
      <c r="E55" s="4">
        <v>95064.0</v>
      </c>
      <c r="F55" s="4" t="s">
        <v>83</v>
      </c>
      <c r="G55" s="12">
        <v>17866.0</v>
      </c>
      <c r="H55" s="14">
        <v>0.57</v>
      </c>
      <c r="I55" s="7" t="s">
        <v>50</v>
      </c>
      <c r="J55" s="1"/>
      <c r="K55" s="1"/>
      <c r="L55" s="1"/>
      <c r="M55" s="1"/>
      <c r="N55" s="1"/>
      <c r="O55" s="1"/>
      <c r="P55" s="1"/>
      <c r="Q55" s="4" t="s">
        <v>15</v>
      </c>
      <c r="R55" s="4" t="s">
        <v>16</v>
      </c>
      <c r="S55" s="1"/>
      <c r="T55" s="4" t="s">
        <v>18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0">
        <v>25250.0</v>
      </c>
      <c r="AJ55" s="4" t="s">
        <v>345</v>
      </c>
      <c r="AK55" s="20">
        <v>42380.0</v>
      </c>
      <c r="AL55" s="10">
        <v>110.0</v>
      </c>
      <c r="AM55" s="4">
        <v>3.41</v>
      </c>
      <c r="AN55" s="4">
        <v>89.0</v>
      </c>
      <c r="AO55" s="4">
        <v>7.0</v>
      </c>
      <c r="AP55" s="4">
        <v>0.0</v>
      </c>
      <c r="AQ55" s="4">
        <v>162.0</v>
      </c>
      <c r="AR55" s="4">
        <v>162.0</v>
      </c>
      <c r="AS55" s="4" t="s">
        <v>346</v>
      </c>
      <c r="AT55" s="4" t="s">
        <v>347</v>
      </c>
    </row>
    <row r="56">
      <c r="A56" s="4">
        <v>55.0</v>
      </c>
      <c r="B56" s="7" t="str">
        <f>HYPERLINK("http://www.uky.edu/","University of Kentucky")</f>
        <v>University of Kentucky</v>
      </c>
      <c r="C56" s="4" t="s">
        <v>348</v>
      </c>
      <c r="D56" s="4" t="s">
        <v>349</v>
      </c>
      <c r="E56" s="4">
        <v>40506.0</v>
      </c>
      <c r="F56" s="4" t="s">
        <v>83</v>
      </c>
      <c r="G56" s="12">
        <v>30131.0</v>
      </c>
      <c r="H56" s="5">
        <v>0.686</v>
      </c>
      <c r="I56" s="7" t="s">
        <v>50</v>
      </c>
      <c r="J56" s="1"/>
      <c r="K56" s="1"/>
      <c r="L56" s="1"/>
      <c r="M56" s="7" t="s">
        <v>11</v>
      </c>
      <c r="N56" s="7" t="s">
        <v>12</v>
      </c>
      <c r="O56" s="1"/>
      <c r="P56" s="1"/>
      <c r="Q56" s="7" t="s">
        <v>15</v>
      </c>
      <c r="R56" s="1"/>
      <c r="S56" s="1"/>
      <c r="T56" s="7" t="s">
        <v>18</v>
      </c>
      <c r="U56" s="1"/>
      <c r="V56" s="1"/>
      <c r="W56" s="1"/>
      <c r="X56" s="7" t="s">
        <v>22</v>
      </c>
      <c r="Y56" s="1"/>
      <c r="Z56" s="7" t="s">
        <v>58</v>
      </c>
      <c r="AA56" s="1"/>
      <c r="AB56" s="1"/>
      <c r="AC56" s="7" t="s">
        <v>350</v>
      </c>
      <c r="AD56" s="1"/>
      <c r="AE56" s="7" t="s">
        <v>351</v>
      </c>
      <c r="AF56" s="1"/>
      <c r="AG56" s="1"/>
      <c r="AH56" s="1"/>
      <c r="AI56" s="11">
        <v>13376.0</v>
      </c>
      <c r="AJ56" s="20">
        <v>42371.0</v>
      </c>
      <c r="AK56" s="4" t="s">
        <v>352</v>
      </c>
      <c r="AL56" s="10">
        <v>75.0</v>
      </c>
      <c r="AM56" s="4">
        <v>2.5</v>
      </c>
      <c r="AN56" s="4">
        <v>79.0</v>
      </c>
      <c r="AO56" s="4">
        <v>6.5</v>
      </c>
      <c r="AP56" s="4">
        <v>0.0</v>
      </c>
      <c r="AQ56" s="4">
        <v>154.0</v>
      </c>
      <c r="AR56" s="4">
        <v>151.0</v>
      </c>
      <c r="AS56" s="7" t="s">
        <v>353</v>
      </c>
      <c r="AT56" s="4" t="s">
        <v>354</v>
      </c>
    </row>
    <row r="57">
      <c r="A57" s="4">
        <v>56.0</v>
      </c>
      <c r="B57" s="7" t="str">
        <f>HYPERLINK("http://www.colostate.edu/","Colorado State University")</f>
        <v>Colorado State University</v>
      </c>
      <c r="C57" s="4" t="s">
        <v>355</v>
      </c>
      <c r="D57" s="4" t="s">
        <v>297</v>
      </c>
      <c r="E57" s="4">
        <v>80523.0</v>
      </c>
      <c r="F57" s="4" t="s">
        <v>83</v>
      </c>
      <c r="G57" s="12">
        <v>32236.0</v>
      </c>
      <c r="H57" s="5">
        <v>0.805</v>
      </c>
      <c r="I57" s="7" t="s">
        <v>50</v>
      </c>
      <c r="J57" s="1"/>
      <c r="K57" s="1"/>
      <c r="L57" s="1"/>
      <c r="M57" s="7" t="s">
        <v>11</v>
      </c>
      <c r="N57" s="7" t="s">
        <v>12</v>
      </c>
      <c r="O57" s="1"/>
      <c r="P57" s="1"/>
      <c r="Q57" s="1"/>
      <c r="R57" s="1"/>
      <c r="S57" s="1"/>
      <c r="T57" s="7" t="s">
        <v>132</v>
      </c>
      <c r="U57" s="1"/>
      <c r="V57" s="1"/>
      <c r="W57" s="7" t="s">
        <v>291</v>
      </c>
      <c r="X57" s="7" t="s">
        <v>22</v>
      </c>
      <c r="Y57" s="1"/>
      <c r="Z57" s="1"/>
      <c r="AA57" s="7" t="s">
        <v>25</v>
      </c>
      <c r="AB57" s="1"/>
      <c r="AC57" s="1"/>
      <c r="AD57" s="1"/>
      <c r="AE57" s="1"/>
      <c r="AF57" s="1"/>
      <c r="AG57" s="1"/>
      <c r="AH57" s="1"/>
      <c r="AI57" s="10">
        <v>24896.0</v>
      </c>
      <c r="AJ57" s="20">
        <v>42375.0</v>
      </c>
      <c r="AK57" s="4" t="s">
        <v>122</v>
      </c>
      <c r="AL57" s="10">
        <v>70.0</v>
      </c>
      <c r="AM57" s="4">
        <v>3.5</v>
      </c>
      <c r="AN57" s="4">
        <v>80.0</v>
      </c>
      <c r="AO57" s="4">
        <v>6.5</v>
      </c>
      <c r="AP57" s="4">
        <v>58.0</v>
      </c>
      <c r="AQ57" s="4">
        <v>153.0</v>
      </c>
      <c r="AR57" s="4">
        <v>157.0</v>
      </c>
      <c r="AS57" s="4" t="s">
        <v>356</v>
      </c>
      <c r="AT57" s="4" t="s">
        <v>357</v>
      </c>
    </row>
    <row r="58">
      <c r="A58" s="4">
        <v>57.0</v>
      </c>
      <c r="B58" s="7" t="str">
        <f>HYPERLINK("http://www.buffalo.edu/","University at Buffalo")</f>
        <v>University at Buffalo</v>
      </c>
      <c r="C58" s="4" t="s">
        <v>358</v>
      </c>
      <c r="D58" s="4" t="s">
        <v>68</v>
      </c>
      <c r="E58" s="4">
        <v>14260.0</v>
      </c>
      <c r="F58" s="4" t="s">
        <v>183</v>
      </c>
      <c r="G58" s="12">
        <v>29850.0</v>
      </c>
      <c r="H58" s="5">
        <v>0.578</v>
      </c>
      <c r="I58" s="7" t="s">
        <v>50</v>
      </c>
      <c r="J58" s="1"/>
      <c r="K58" s="1"/>
      <c r="L58" s="1"/>
      <c r="M58" s="1"/>
      <c r="N58" s="4" t="s">
        <v>12</v>
      </c>
      <c r="O58" s="1"/>
      <c r="P58" s="1"/>
      <c r="Q58" s="4" t="s">
        <v>102</v>
      </c>
      <c r="R58" s="1"/>
      <c r="S58" s="1"/>
      <c r="T58" s="4" t="s">
        <v>18</v>
      </c>
      <c r="U58" s="1"/>
      <c r="V58" s="1"/>
      <c r="W58" s="1"/>
      <c r="X58" s="4" t="s">
        <v>22</v>
      </c>
      <c r="Y58" s="1"/>
      <c r="Z58" s="1"/>
      <c r="AA58" s="4" t="s">
        <v>259</v>
      </c>
      <c r="AB58" s="1"/>
      <c r="AC58" s="1"/>
      <c r="AD58" s="1"/>
      <c r="AE58" s="1"/>
      <c r="AF58" s="1"/>
      <c r="AG58" s="1"/>
      <c r="AH58" s="1"/>
      <c r="AI58" s="10">
        <v>22210.0</v>
      </c>
      <c r="AJ58" s="4" t="s">
        <v>157</v>
      </c>
      <c r="AK58" s="4" t="s">
        <v>359</v>
      </c>
      <c r="AL58" s="10">
        <v>75.0</v>
      </c>
      <c r="AM58" s="4">
        <v>3.0</v>
      </c>
      <c r="AN58" s="4">
        <v>79.0</v>
      </c>
      <c r="AO58" s="4">
        <v>6.5</v>
      </c>
      <c r="AP58" s="4">
        <v>55.0</v>
      </c>
      <c r="AQ58" s="4">
        <v>157.0</v>
      </c>
      <c r="AR58" s="4">
        <v>167.0</v>
      </c>
      <c r="AS58" s="4" t="s">
        <v>360</v>
      </c>
      <c r="AT58" s="4" t="s">
        <v>361</v>
      </c>
    </row>
    <row r="59">
      <c r="A59" s="4">
        <v>58.0</v>
      </c>
      <c r="B59" s="7" t="str">
        <f>HYPERLINK("http://www.brown.edu/","Brown University")</f>
        <v>Brown University</v>
      </c>
      <c r="C59" s="4" t="s">
        <v>362</v>
      </c>
      <c r="D59" s="4" t="s">
        <v>363</v>
      </c>
      <c r="E59" s="4">
        <v>2912.0</v>
      </c>
      <c r="F59" s="4" t="s">
        <v>176</v>
      </c>
      <c r="G59" s="12">
        <v>8848.0</v>
      </c>
      <c r="H59" s="14">
        <v>0.09</v>
      </c>
      <c r="I59" s="7" t="s">
        <v>50</v>
      </c>
      <c r="J59" s="1"/>
      <c r="K59" s="1"/>
      <c r="L59" s="1"/>
      <c r="M59" s="1"/>
      <c r="N59" s="1"/>
      <c r="O59" s="1"/>
      <c r="P59" s="1"/>
      <c r="Q59" s="7" t="s">
        <v>15</v>
      </c>
      <c r="R59" s="1"/>
      <c r="S59" s="1"/>
      <c r="T59" s="4" t="s">
        <v>364</v>
      </c>
      <c r="U59" s="1"/>
      <c r="V59" s="1"/>
      <c r="W59" s="1"/>
      <c r="X59" s="1"/>
      <c r="Y59" s="1"/>
      <c r="Z59" s="7" t="s">
        <v>24</v>
      </c>
      <c r="AA59" s="1"/>
      <c r="AB59" s="1"/>
      <c r="AC59" s="1"/>
      <c r="AD59" s="1"/>
      <c r="AE59" s="1"/>
      <c r="AF59" s="1"/>
      <c r="AG59" s="1"/>
      <c r="AH59" s="1"/>
      <c r="AI59" s="10">
        <v>51152.0</v>
      </c>
      <c r="AJ59" s="4" t="s">
        <v>345</v>
      </c>
      <c r="AK59" s="4" t="s">
        <v>51</v>
      </c>
      <c r="AL59" s="10">
        <v>200.0</v>
      </c>
      <c r="AM59" s="4">
        <v>3.67</v>
      </c>
      <c r="AN59" s="4">
        <v>90.0</v>
      </c>
      <c r="AO59" s="4">
        <v>7.0</v>
      </c>
      <c r="AP59" s="4">
        <v>0.0</v>
      </c>
      <c r="AQ59" s="4">
        <v>157.0</v>
      </c>
      <c r="AR59" s="4">
        <v>160.0</v>
      </c>
      <c r="AS59" s="7" t="s">
        <v>365</v>
      </c>
      <c r="AT59" s="4" t="s">
        <v>366</v>
      </c>
    </row>
    <row r="60">
      <c r="A60" s="4">
        <v>59.0</v>
      </c>
      <c r="B60" s="7" t="str">
        <f>HYPERLINK("http://oregonstate.edu/","Oregon State University")</f>
        <v>Oregon State University</v>
      </c>
      <c r="C60" s="4" t="s">
        <v>367</v>
      </c>
      <c r="D60" s="4" t="s">
        <v>368</v>
      </c>
      <c r="E60" s="4">
        <v>97331.0</v>
      </c>
      <c r="F60" s="4" t="s">
        <v>183</v>
      </c>
      <c r="G60" s="12">
        <v>28886.0</v>
      </c>
      <c r="H60" s="14">
        <v>0.78</v>
      </c>
      <c r="I60" s="7" t="s">
        <v>50</v>
      </c>
      <c r="J60" s="1"/>
      <c r="K60" s="1"/>
      <c r="L60" s="1"/>
      <c r="M60" s="7" t="s">
        <v>11</v>
      </c>
      <c r="N60" s="7" t="s">
        <v>12</v>
      </c>
      <c r="O60" s="1"/>
      <c r="P60" s="1"/>
      <c r="Q60" s="7" t="s">
        <v>15</v>
      </c>
      <c r="R60" s="1"/>
      <c r="S60" s="1"/>
      <c r="T60" s="7" t="s">
        <v>139</v>
      </c>
      <c r="U60" s="7" t="s">
        <v>277</v>
      </c>
      <c r="V60" s="1"/>
      <c r="W60" s="1"/>
      <c r="X60" s="7" t="s">
        <v>22</v>
      </c>
      <c r="Y60" s="1"/>
      <c r="Z60" s="7" t="s">
        <v>369</v>
      </c>
      <c r="AA60" s="7" t="s">
        <v>259</v>
      </c>
      <c r="AB60" s="7" t="s">
        <v>76</v>
      </c>
      <c r="AC60" s="1"/>
      <c r="AD60" s="1"/>
      <c r="AE60" s="1"/>
      <c r="AF60" s="1"/>
      <c r="AG60" s="1"/>
      <c r="AH60" s="1"/>
      <c r="AI60" s="10">
        <v>21255.0</v>
      </c>
      <c r="AJ60" s="20">
        <v>42373.0</v>
      </c>
      <c r="AK60" s="20">
        <v>42379.0</v>
      </c>
      <c r="AL60" s="10">
        <v>85.0</v>
      </c>
      <c r="AM60" s="4">
        <v>3.0</v>
      </c>
      <c r="AN60" s="4">
        <v>80.0</v>
      </c>
      <c r="AO60" s="4">
        <v>6.5</v>
      </c>
      <c r="AP60" s="4">
        <v>0.0</v>
      </c>
      <c r="AQ60" s="4">
        <v>146.0</v>
      </c>
      <c r="AR60" s="4">
        <v>150.0</v>
      </c>
      <c r="AS60" s="7" t="s">
        <v>370</v>
      </c>
      <c r="AT60" s="4" t="s">
        <v>371</v>
      </c>
    </row>
    <row r="61">
      <c r="A61" s="4">
        <v>60.0</v>
      </c>
      <c r="B61" s="7" t="str">
        <f>HYPERLINK("http://www.rochester.edu/","University of Rochester")</f>
        <v>University of Rochester</v>
      </c>
      <c r="C61" s="4" t="s">
        <v>372</v>
      </c>
      <c r="D61" s="4" t="s">
        <v>68</v>
      </c>
      <c r="E61" s="4">
        <v>14627.0</v>
      </c>
      <c r="F61" s="4" t="s">
        <v>253</v>
      </c>
      <c r="G61" s="12">
        <v>11060.0</v>
      </c>
      <c r="H61" s="14">
        <v>0.35</v>
      </c>
      <c r="I61" s="7" t="s">
        <v>50</v>
      </c>
      <c r="J61" s="1"/>
      <c r="K61" s="1"/>
      <c r="L61" s="1"/>
      <c r="M61" s="7" t="s">
        <v>11</v>
      </c>
      <c r="N61" s="1"/>
      <c r="O61" s="1"/>
      <c r="P61" s="1"/>
      <c r="Q61" s="7" t="s">
        <v>15</v>
      </c>
      <c r="R61" s="1"/>
      <c r="S61" s="1"/>
      <c r="T61" s="7" t="s">
        <v>18</v>
      </c>
      <c r="U61" s="1"/>
      <c r="V61" s="1"/>
      <c r="W61" s="1"/>
      <c r="X61" s="7" t="s">
        <v>22</v>
      </c>
      <c r="Y61" s="1"/>
      <c r="Z61" s="7" t="s">
        <v>24</v>
      </c>
      <c r="AA61" s="1"/>
      <c r="AB61" s="1"/>
      <c r="AC61" s="1"/>
      <c r="AD61" s="1"/>
      <c r="AE61" s="1"/>
      <c r="AF61" s="1"/>
      <c r="AG61" s="1"/>
      <c r="AH61" s="1"/>
      <c r="AI61" s="10">
        <v>13338.0</v>
      </c>
      <c r="AJ61" s="4" t="s">
        <v>373</v>
      </c>
      <c r="AK61" s="20">
        <v>42381.0</v>
      </c>
      <c r="AL61" s="10">
        <v>60.0</v>
      </c>
      <c r="AM61" s="4">
        <v>3.0</v>
      </c>
      <c r="AN61" s="4">
        <v>100.0</v>
      </c>
      <c r="AO61" s="4">
        <v>7.0</v>
      </c>
      <c r="AP61" s="4">
        <v>0.0</v>
      </c>
      <c r="AQ61" s="4">
        <v>145.0</v>
      </c>
      <c r="AR61" s="4">
        <v>158.0</v>
      </c>
      <c r="AS61" s="4" t="s">
        <v>374</v>
      </c>
      <c r="AT61" s="4" t="s">
        <v>375</v>
      </c>
    </row>
    <row r="62">
      <c r="A62" s="4">
        <v>61.0</v>
      </c>
      <c r="B62" s="7" t="str">
        <f>HYPERLINK("http://www.ucr.edu/","University of California Riverside")</f>
        <v>University of California Riverside</v>
      </c>
      <c r="C62" s="4" t="s">
        <v>376</v>
      </c>
      <c r="D62" s="4" t="s">
        <v>62</v>
      </c>
      <c r="E62" s="4">
        <v>92521.0</v>
      </c>
      <c r="F62" s="4" t="s">
        <v>377</v>
      </c>
      <c r="G62" s="12">
        <v>21539.0</v>
      </c>
      <c r="H62" s="14">
        <v>0.56</v>
      </c>
      <c r="I62" s="7" t="s">
        <v>50</v>
      </c>
      <c r="J62" s="1"/>
      <c r="K62" s="1"/>
      <c r="L62" s="1"/>
      <c r="M62" s="1"/>
      <c r="N62" s="1"/>
      <c r="O62" s="1"/>
      <c r="P62" s="1"/>
      <c r="Q62" s="7" t="s">
        <v>15</v>
      </c>
      <c r="R62" s="1"/>
      <c r="S62" s="1"/>
      <c r="T62" s="7" t="s">
        <v>18</v>
      </c>
      <c r="U62" s="7" t="s">
        <v>378</v>
      </c>
      <c r="V62" s="1"/>
      <c r="W62" s="1"/>
      <c r="X62" s="7" t="s">
        <v>22</v>
      </c>
      <c r="Y62" s="1"/>
      <c r="Z62" s="7" t="s">
        <v>58</v>
      </c>
      <c r="AA62" s="1"/>
      <c r="AB62" s="1"/>
      <c r="AC62" s="1"/>
      <c r="AD62" s="1"/>
      <c r="AE62" s="1"/>
      <c r="AF62" s="1"/>
      <c r="AG62" s="1"/>
      <c r="AH62" s="1"/>
      <c r="AI62" s="11">
        <v>16830.18</v>
      </c>
      <c r="AJ62" s="20">
        <v>42491.0</v>
      </c>
      <c r="AK62" s="20">
        <v>42381.0</v>
      </c>
      <c r="AL62" s="10">
        <v>80.0</v>
      </c>
      <c r="AM62" s="4">
        <v>3.0</v>
      </c>
      <c r="AN62" s="4">
        <v>80.0</v>
      </c>
      <c r="AO62" s="4">
        <v>7.0</v>
      </c>
      <c r="AP62" s="4">
        <v>0.0</v>
      </c>
      <c r="AQ62" s="4">
        <v>150.0</v>
      </c>
      <c r="AR62" s="4">
        <v>150.0</v>
      </c>
      <c r="AS62" s="4" t="s">
        <v>379</v>
      </c>
      <c r="AT62" s="4" t="s">
        <v>380</v>
      </c>
    </row>
    <row r="63">
      <c r="A63" s="4">
        <v>62.0</v>
      </c>
      <c r="B63" s="7" t="str">
        <f>HYPERLINK("http://www.emory.edu/","Emory University")</f>
        <v>Emory University</v>
      </c>
      <c r="C63" s="4" t="s">
        <v>289</v>
      </c>
      <c r="D63" s="4" t="s">
        <v>288</v>
      </c>
      <c r="E63" s="4">
        <v>30322.0</v>
      </c>
      <c r="F63" s="4" t="s">
        <v>164</v>
      </c>
      <c r="G63" s="12">
        <v>14769.0</v>
      </c>
      <c r="H63" s="5">
        <v>0.236</v>
      </c>
      <c r="I63" s="7" t="s">
        <v>50</v>
      </c>
      <c r="J63" s="1"/>
      <c r="K63" s="1"/>
      <c r="L63" s="1"/>
      <c r="M63" s="1"/>
      <c r="N63" s="1"/>
      <c r="O63" s="1"/>
      <c r="P63" s="1"/>
      <c r="Q63" s="4" t="s">
        <v>381</v>
      </c>
      <c r="R63" s="1"/>
      <c r="S63" s="1"/>
      <c r="T63" s="1"/>
      <c r="U63" s="4" t="s">
        <v>382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0">
        <v>63058.0</v>
      </c>
      <c r="AJ63" s="13">
        <v>42381.0</v>
      </c>
      <c r="AK63" s="21"/>
      <c r="AL63" s="10">
        <v>75.0</v>
      </c>
      <c r="AM63" s="4">
        <v>3.7</v>
      </c>
      <c r="AN63" s="4">
        <v>80.0</v>
      </c>
      <c r="AO63" s="4">
        <v>7.0</v>
      </c>
      <c r="AP63" s="4">
        <v>68.0</v>
      </c>
      <c r="AQ63" s="1"/>
      <c r="AR63" s="1"/>
      <c r="AS63" s="7" t="s">
        <v>383</v>
      </c>
      <c r="AT63" s="4" t="s">
        <v>384</v>
      </c>
    </row>
    <row r="64">
      <c r="A64" s="4">
        <v>63.0</v>
      </c>
      <c r="B64" s="7" t="str">
        <f>HYPERLINK("http://www.unl.edu/","University of Nebraska Lincoln")</f>
        <v>University of Nebraska Lincoln</v>
      </c>
      <c r="C64" s="4" t="s">
        <v>385</v>
      </c>
      <c r="D64" s="4" t="s">
        <v>386</v>
      </c>
      <c r="E64" s="4">
        <v>68588.0</v>
      </c>
      <c r="F64" s="4" t="s">
        <v>83</v>
      </c>
      <c r="G64" s="12">
        <v>25006.0</v>
      </c>
      <c r="H64" s="5">
        <v>0.699</v>
      </c>
      <c r="I64" s="7" t="s">
        <v>50</v>
      </c>
      <c r="J64" s="1"/>
      <c r="K64" s="4" t="s">
        <v>387</v>
      </c>
      <c r="L64" s="1"/>
      <c r="M64" s="1"/>
      <c r="N64" s="4" t="s">
        <v>12</v>
      </c>
      <c r="O64" s="1"/>
      <c r="P64" s="1"/>
      <c r="Q64" s="7" t="s">
        <v>388</v>
      </c>
      <c r="R64" s="1"/>
      <c r="S64" s="4" t="s">
        <v>20</v>
      </c>
      <c r="T64" s="1"/>
      <c r="U64" s="4" t="s">
        <v>19</v>
      </c>
      <c r="V64" s="1"/>
      <c r="W64" s="1"/>
      <c r="X64" s="4" t="s">
        <v>389</v>
      </c>
      <c r="Y64" s="1"/>
      <c r="Z64" s="7" t="s">
        <v>390</v>
      </c>
      <c r="AA64" s="1"/>
      <c r="AB64" s="1"/>
      <c r="AC64" s="1"/>
      <c r="AD64" s="1"/>
      <c r="AE64" s="1"/>
      <c r="AF64" s="1"/>
      <c r="AG64" s="1"/>
      <c r="AH64" s="1"/>
      <c r="AI64" s="10">
        <v>21040.0</v>
      </c>
      <c r="AJ64" s="20">
        <v>42372.0</v>
      </c>
      <c r="AK64" s="20">
        <v>42380.0</v>
      </c>
      <c r="AL64" s="10">
        <v>50.0</v>
      </c>
      <c r="AM64" s="4">
        <v>3.0</v>
      </c>
      <c r="AN64" s="4">
        <v>79.0</v>
      </c>
      <c r="AO64" s="4">
        <v>6.5</v>
      </c>
      <c r="AP64" s="4">
        <v>0.0</v>
      </c>
      <c r="AQ64" s="4">
        <v>153.0</v>
      </c>
      <c r="AR64" s="4">
        <v>149.0</v>
      </c>
      <c r="AS64" s="4" t="s">
        <v>391</v>
      </c>
      <c r="AT64" s="4" t="s">
        <v>392</v>
      </c>
    </row>
    <row r="65">
      <c r="A65" s="4">
        <v>64.0</v>
      </c>
      <c r="B65" s="7" t="str">
        <f>HYPERLINK("http://www.fsu.edu/","Florida State University")</f>
        <v>Florida State University</v>
      </c>
      <c r="C65" s="4" t="s">
        <v>393</v>
      </c>
      <c r="D65" s="4" t="s">
        <v>136</v>
      </c>
      <c r="E65" s="4">
        <v>32313.0</v>
      </c>
      <c r="F65" s="4" t="s">
        <v>169</v>
      </c>
      <c r="G65" s="12">
        <v>41473.0</v>
      </c>
      <c r="H65" s="5">
        <v>0.531</v>
      </c>
      <c r="I65" s="7" t="s">
        <v>50</v>
      </c>
      <c r="J65" s="1"/>
      <c r="K65" s="1"/>
      <c r="L65" s="1"/>
      <c r="M65" s="1"/>
      <c r="N65" s="7" t="s">
        <v>100</v>
      </c>
      <c r="O65" s="1"/>
      <c r="P65" s="1"/>
      <c r="Q65" s="1"/>
      <c r="R65" s="1"/>
      <c r="S65" s="1"/>
      <c r="T65" s="7" t="s">
        <v>132</v>
      </c>
      <c r="U65" s="1"/>
      <c r="V65" s="1"/>
      <c r="W65" s="1"/>
      <c r="X65" s="7" t="s">
        <v>22</v>
      </c>
      <c r="Y65" s="1"/>
      <c r="Z65" s="1"/>
      <c r="AA65" s="7" t="s">
        <v>394</v>
      </c>
      <c r="AB65" s="1"/>
      <c r="AC65" s="1"/>
      <c r="AD65" s="1"/>
      <c r="AE65" s="1"/>
      <c r="AF65" s="1"/>
      <c r="AG65" s="1"/>
      <c r="AH65" s="1"/>
      <c r="AI65" s="10">
        <v>20033.0</v>
      </c>
      <c r="AJ65" s="20">
        <v>42376.0</v>
      </c>
      <c r="AK65" s="20">
        <v>42380.0</v>
      </c>
      <c r="AL65" s="10">
        <v>30.0</v>
      </c>
      <c r="AM65" s="4">
        <v>3.0</v>
      </c>
      <c r="AN65" s="4">
        <v>80.0</v>
      </c>
      <c r="AO65" s="4">
        <v>6.5</v>
      </c>
      <c r="AP65" s="4">
        <v>55.0</v>
      </c>
      <c r="AQ65" s="4">
        <v>150.0</v>
      </c>
      <c r="AR65" s="4">
        <v>159.0</v>
      </c>
      <c r="AS65" s="4" t="s">
        <v>395</v>
      </c>
      <c r="AT65" s="4" t="s">
        <v>396</v>
      </c>
    </row>
    <row r="66">
      <c r="A66" s="4">
        <v>65.0</v>
      </c>
      <c r="B66" s="7" t="str">
        <f>HYPERLINK("http://www.umass.edu/","University of Massachusetts Amherst")</f>
        <v>University of Massachusetts Amherst</v>
      </c>
      <c r="C66" s="4" t="s">
        <v>397</v>
      </c>
      <c r="D66" s="4" t="s">
        <v>47</v>
      </c>
      <c r="E66" s="4" t="s">
        <v>398</v>
      </c>
      <c r="F66" s="4" t="s">
        <v>83</v>
      </c>
      <c r="G66" s="12">
        <v>28635.0</v>
      </c>
      <c r="H66" s="5">
        <v>0.583</v>
      </c>
      <c r="I66" s="7" t="s">
        <v>50</v>
      </c>
      <c r="J66" s="1"/>
      <c r="K66" s="1"/>
      <c r="L66" s="1"/>
      <c r="M66" s="7" t="s">
        <v>11</v>
      </c>
      <c r="N66" s="7" t="s">
        <v>12</v>
      </c>
      <c r="O66" s="1"/>
      <c r="P66" s="1"/>
      <c r="Q66" s="1"/>
      <c r="R66" s="1"/>
      <c r="S66" s="1"/>
      <c r="T66" s="7" t="s">
        <v>139</v>
      </c>
      <c r="U66" s="7" t="s">
        <v>19</v>
      </c>
      <c r="V66" s="1"/>
      <c r="W66" s="1"/>
      <c r="X66" s="7" t="s">
        <v>22</v>
      </c>
      <c r="Y66" s="1"/>
      <c r="Z66" s="1"/>
      <c r="AA66" s="4" t="s">
        <v>399</v>
      </c>
      <c r="AB66" s="1"/>
      <c r="AC66" s="1"/>
      <c r="AD66" s="1"/>
      <c r="AE66" s="1"/>
      <c r="AF66" s="1"/>
      <c r="AG66" s="1"/>
      <c r="AH66" s="1"/>
      <c r="AI66" s="10">
        <v>31000.0</v>
      </c>
      <c r="AJ66" s="4" t="s">
        <v>373</v>
      </c>
      <c r="AK66" s="1"/>
      <c r="AL66" s="10">
        <v>75.0</v>
      </c>
      <c r="AM66" s="4">
        <v>3.0</v>
      </c>
      <c r="AN66" s="4">
        <v>80.0</v>
      </c>
      <c r="AO66" s="4">
        <v>6.5</v>
      </c>
      <c r="AP66" s="4">
        <v>0.0</v>
      </c>
      <c r="AQ66" s="4">
        <v>160.0</v>
      </c>
      <c r="AR66" s="4">
        <v>164.0</v>
      </c>
      <c r="AS66" s="7" t="s">
        <v>400</v>
      </c>
      <c r="AT66" s="4" t="s">
        <v>401</v>
      </c>
    </row>
    <row r="67">
      <c r="A67" s="4">
        <v>66.0</v>
      </c>
      <c r="B67" s="7" t="str">
        <f>HYPERLINK("http://www.missouri.edu/","University of Missouri Columbia")</f>
        <v>University of Missouri Columbia</v>
      </c>
      <c r="C67" s="4" t="s">
        <v>402</v>
      </c>
      <c r="D67" s="4" t="s">
        <v>267</v>
      </c>
      <c r="E67" s="4">
        <v>65211.0</v>
      </c>
      <c r="F67" s="4" t="s">
        <v>83</v>
      </c>
      <c r="G67" s="12">
        <v>35441.0</v>
      </c>
      <c r="H67" s="5">
        <v>0.786</v>
      </c>
      <c r="I67" s="7" t="s">
        <v>50</v>
      </c>
      <c r="J67" s="1"/>
      <c r="K67" s="1"/>
      <c r="L67" s="7" t="s">
        <v>10</v>
      </c>
      <c r="M67" s="7" t="s">
        <v>11</v>
      </c>
      <c r="N67" s="7" t="s">
        <v>12</v>
      </c>
      <c r="O67" s="1"/>
      <c r="P67" s="1"/>
      <c r="Q67" s="7" t="s">
        <v>15</v>
      </c>
      <c r="R67" s="7" t="s">
        <v>16</v>
      </c>
      <c r="S67" s="1"/>
      <c r="T67" s="7" t="s">
        <v>18</v>
      </c>
      <c r="U67" s="1"/>
      <c r="V67" s="1"/>
      <c r="W67" s="1"/>
      <c r="X67" s="7" t="s">
        <v>22</v>
      </c>
      <c r="Y67" s="1"/>
      <c r="Z67" s="1"/>
      <c r="AA67" s="7" t="s">
        <v>259</v>
      </c>
      <c r="AB67" s="1"/>
      <c r="AC67" s="1"/>
      <c r="AD67" s="1"/>
      <c r="AE67" s="1"/>
      <c r="AF67" s="1"/>
      <c r="AG67" s="1"/>
      <c r="AH67" s="1"/>
      <c r="AI67" s="10">
        <v>40126.0</v>
      </c>
      <c r="AJ67" s="4" t="s">
        <v>345</v>
      </c>
      <c r="AK67" s="4" t="s">
        <v>153</v>
      </c>
      <c r="AL67" s="10">
        <v>25.0</v>
      </c>
      <c r="AM67" s="4">
        <v>3.0</v>
      </c>
      <c r="AN67" s="4">
        <v>80.0</v>
      </c>
      <c r="AO67" s="4">
        <v>6.0</v>
      </c>
      <c r="AP67" s="4">
        <v>0.0</v>
      </c>
      <c r="AQ67" s="4">
        <v>150.0</v>
      </c>
      <c r="AR67" s="4">
        <v>150.0</v>
      </c>
      <c r="AS67" s="4" t="s">
        <v>403</v>
      </c>
      <c r="AT67" s="4" t="s">
        <v>404</v>
      </c>
    </row>
    <row r="68">
      <c r="A68" s="4">
        <v>67.0</v>
      </c>
      <c r="B68" s="7" t="str">
        <f>HYPERLINK("http://www.psu.edu/","(2) Pennsylvania State University")</f>
        <v>(2) Pennsylvania State University</v>
      </c>
      <c r="C68" s="4" t="s">
        <v>405</v>
      </c>
      <c r="D68" s="4" t="s">
        <v>117</v>
      </c>
      <c r="E68" s="4">
        <v>16802.0</v>
      </c>
      <c r="F68" s="4" t="s">
        <v>74</v>
      </c>
      <c r="G68" s="12">
        <v>97494.0</v>
      </c>
      <c r="H68" s="5">
        <v>0.503</v>
      </c>
      <c r="I68" s="7" t="s">
        <v>50</v>
      </c>
      <c r="J68" s="1"/>
      <c r="K68" s="7" t="s">
        <v>9</v>
      </c>
      <c r="L68" s="1"/>
      <c r="M68" s="7" t="s">
        <v>11</v>
      </c>
      <c r="N68" s="7" t="s">
        <v>12</v>
      </c>
      <c r="O68" s="1"/>
      <c r="P68" s="1"/>
      <c r="Q68" s="7" t="s">
        <v>245</v>
      </c>
      <c r="R68" s="4" t="s">
        <v>16</v>
      </c>
      <c r="S68" s="1"/>
      <c r="T68" s="7" t="s">
        <v>18</v>
      </c>
      <c r="U68" s="7" t="s">
        <v>19</v>
      </c>
      <c r="V68" s="1"/>
      <c r="W68" s="1"/>
      <c r="X68" s="7" t="s">
        <v>22</v>
      </c>
      <c r="Y68" s="1"/>
      <c r="Z68" s="1"/>
      <c r="AA68" s="7" t="s">
        <v>259</v>
      </c>
      <c r="AB68" s="1"/>
      <c r="AC68" s="1"/>
      <c r="AD68" s="1"/>
      <c r="AE68" s="1"/>
      <c r="AF68" s="1"/>
      <c r="AG68" s="1"/>
      <c r="AH68" s="1"/>
      <c r="AI68" s="10">
        <v>17192.0</v>
      </c>
      <c r="AJ68" s="4" t="s">
        <v>51</v>
      </c>
      <c r="AK68" s="20">
        <v>42377.0</v>
      </c>
      <c r="AL68" s="10">
        <v>65.0</v>
      </c>
      <c r="AM68" s="4">
        <v>3.0</v>
      </c>
      <c r="AN68" s="4">
        <v>80.0</v>
      </c>
      <c r="AO68" s="4">
        <v>6.5</v>
      </c>
      <c r="AP68" s="4">
        <v>0.0</v>
      </c>
      <c r="AQ68" s="4">
        <v>160.0</v>
      </c>
      <c r="AR68" s="4">
        <v>157.0</v>
      </c>
      <c r="AS68" s="4" t="s">
        <v>406</v>
      </c>
      <c r="AT68" s="4" t="s">
        <v>407</v>
      </c>
    </row>
    <row r="69">
      <c r="A69" s="4">
        <v>68.0</v>
      </c>
      <c r="B69" s="7" t="str">
        <f>HYPERLINK("http://www.ku.edu/","University of Kansas")</f>
        <v>University of Kansas</v>
      </c>
      <c r="C69" s="4" t="s">
        <v>408</v>
      </c>
      <c r="D69" s="4" t="s">
        <v>409</v>
      </c>
      <c r="E69" s="4">
        <v>66045.0</v>
      </c>
      <c r="F69" s="4" t="s">
        <v>83</v>
      </c>
      <c r="G69" s="12">
        <v>27983.0</v>
      </c>
      <c r="H69" s="5">
        <v>0.884</v>
      </c>
      <c r="I69" s="7" t="s">
        <v>50</v>
      </c>
      <c r="J69" s="1"/>
      <c r="K69" s="1"/>
      <c r="L69" s="1"/>
      <c r="M69" s="4" t="s">
        <v>11</v>
      </c>
      <c r="N69" s="4" t="s">
        <v>12</v>
      </c>
      <c r="O69" s="1"/>
      <c r="P69" s="1"/>
      <c r="Q69" s="4" t="s">
        <v>15</v>
      </c>
      <c r="R69" s="4" t="s">
        <v>16</v>
      </c>
      <c r="S69" s="1"/>
      <c r="T69" s="4" t="s">
        <v>18</v>
      </c>
      <c r="U69" s="4" t="s">
        <v>19</v>
      </c>
      <c r="V69" s="1"/>
      <c r="W69" s="1"/>
      <c r="X69" s="4" t="s">
        <v>22</v>
      </c>
      <c r="Y69" s="1"/>
      <c r="Z69" s="1"/>
      <c r="AA69" s="4" t="s">
        <v>25</v>
      </c>
      <c r="AB69" s="1"/>
      <c r="AC69" s="1"/>
      <c r="AD69" s="1"/>
      <c r="AE69" s="4" t="s">
        <v>29</v>
      </c>
      <c r="AF69" s="1"/>
      <c r="AG69" s="1"/>
      <c r="AH69" s="1"/>
      <c r="AI69" s="10">
        <v>20100.0</v>
      </c>
      <c r="AJ69" s="4" t="s">
        <v>51</v>
      </c>
      <c r="AK69" s="4" t="s">
        <v>410</v>
      </c>
      <c r="AL69" s="10">
        <v>85.0</v>
      </c>
      <c r="AM69" s="4">
        <v>3.0</v>
      </c>
      <c r="AN69" s="4">
        <v>71.0</v>
      </c>
      <c r="AO69" s="4">
        <v>6.5</v>
      </c>
      <c r="AP69" s="4">
        <v>0.0</v>
      </c>
      <c r="AQ69" s="4">
        <v>151.0</v>
      </c>
      <c r="AR69" s="4">
        <v>162.0</v>
      </c>
      <c r="AS69" s="4" t="s">
        <v>411</v>
      </c>
      <c r="AT69" s="4" t="s">
        <v>412</v>
      </c>
    </row>
    <row r="70">
      <c r="A70" s="4">
        <v>69.0</v>
      </c>
      <c r="B70" s="7" t="str">
        <f>HYPERLINK("http://www.usf.edu/","University of South Florida")</f>
        <v>University of South Florida</v>
      </c>
      <c r="C70" s="4" t="s">
        <v>413</v>
      </c>
      <c r="D70" s="4" t="s">
        <v>136</v>
      </c>
      <c r="E70" s="4">
        <v>33620.0</v>
      </c>
      <c r="F70" s="4" t="s">
        <v>74</v>
      </c>
      <c r="G70" s="12">
        <v>48793.0</v>
      </c>
      <c r="H70" s="5">
        <v>0.475</v>
      </c>
      <c r="I70" s="7" t="s">
        <v>50</v>
      </c>
      <c r="J70" s="1"/>
      <c r="K70" s="1"/>
      <c r="L70" s="1"/>
      <c r="M70" s="4" t="s">
        <v>11</v>
      </c>
      <c r="N70" s="4" t="s">
        <v>12</v>
      </c>
      <c r="O70" s="1"/>
      <c r="P70" s="1"/>
      <c r="Q70" s="1"/>
      <c r="R70" s="1"/>
      <c r="S70" s="1"/>
      <c r="T70" s="4" t="s">
        <v>18</v>
      </c>
      <c r="U70" s="1"/>
      <c r="V70" s="1"/>
      <c r="W70" s="1"/>
      <c r="X70" s="4" t="s">
        <v>22</v>
      </c>
      <c r="Y70" s="1"/>
      <c r="Z70" s="7" t="s">
        <v>58</v>
      </c>
      <c r="AA70" s="4" t="s">
        <v>399</v>
      </c>
      <c r="AB70" s="1"/>
      <c r="AC70" s="1"/>
      <c r="AD70" s="1"/>
      <c r="AE70" s="1"/>
      <c r="AF70" s="1"/>
      <c r="AG70" s="1"/>
      <c r="AH70" s="1"/>
      <c r="AI70" s="10">
        <v>21126.0</v>
      </c>
      <c r="AJ70" s="20">
        <v>42371.0</v>
      </c>
      <c r="AK70" s="20">
        <v>42377.0</v>
      </c>
      <c r="AL70" s="10">
        <v>30.0</v>
      </c>
      <c r="AM70" s="4">
        <v>3.5</v>
      </c>
      <c r="AN70" s="4">
        <v>79.0</v>
      </c>
      <c r="AO70" s="4">
        <v>6.5</v>
      </c>
      <c r="AP70" s="4">
        <v>0.0</v>
      </c>
      <c r="AQ70" s="4">
        <v>151.0</v>
      </c>
      <c r="AR70" s="4">
        <v>159.0</v>
      </c>
      <c r="AS70" s="4" t="s">
        <v>414</v>
      </c>
      <c r="AT70" s="4" t="s">
        <v>415</v>
      </c>
    </row>
    <row r="71">
      <c r="A71" s="4">
        <v>70.0</v>
      </c>
      <c r="B71" s="7" t="str">
        <f>HYPERLINK("http://www.utk.edu/","University of Tennessee Knoxville")</f>
        <v>University of Tennessee Knoxville</v>
      </c>
      <c r="C71" s="4" t="s">
        <v>416</v>
      </c>
      <c r="D71" s="4" t="s">
        <v>262</v>
      </c>
      <c r="E71" s="4">
        <v>37849.0</v>
      </c>
      <c r="F71" s="4" t="s">
        <v>83</v>
      </c>
      <c r="G71" s="12">
        <v>27845.0</v>
      </c>
      <c r="H71" s="14">
        <v>0.75</v>
      </c>
      <c r="I71" s="7" t="s">
        <v>50</v>
      </c>
      <c r="J71" s="1"/>
      <c r="K71" s="1"/>
      <c r="L71" s="1"/>
      <c r="M71" s="4" t="s">
        <v>11</v>
      </c>
      <c r="N71" s="4" t="s">
        <v>12</v>
      </c>
      <c r="O71" s="1"/>
      <c r="P71" s="1"/>
      <c r="Q71" s="4" t="s">
        <v>15</v>
      </c>
      <c r="R71" s="4" t="s">
        <v>16</v>
      </c>
      <c r="S71" s="1"/>
      <c r="T71" s="1"/>
      <c r="U71" s="4" t="s">
        <v>19</v>
      </c>
      <c r="V71" s="1"/>
      <c r="W71" s="1"/>
      <c r="X71" s="4" t="s">
        <v>22</v>
      </c>
      <c r="Y71" s="7" t="s">
        <v>76</v>
      </c>
      <c r="Z71" s="7" t="s">
        <v>58</v>
      </c>
      <c r="AA71" s="7" t="s">
        <v>259</v>
      </c>
      <c r="AB71" s="1"/>
      <c r="AC71" s="1"/>
      <c r="AD71" s="1"/>
      <c r="AE71" s="1"/>
      <c r="AF71" s="1"/>
      <c r="AG71" s="1"/>
      <c r="AH71" s="1"/>
      <c r="AI71" s="10">
        <v>37930.0</v>
      </c>
      <c r="AJ71" s="4" t="s">
        <v>417</v>
      </c>
      <c r="AK71" s="20">
        <v>42379.0</v>
      </c>
      <c r="AL71" s="10">
        <v>60.0</v>
      </c>
      <c r="AM71" s="4">
        <v>3.3</v>
      </c>
      <c r="AN71" s="4">
        <v>80.0</v>
      </c>
      <c r="AO71" s="4">
        <v>6.5</v>
      </c>
      <c r="AP71" s="4">
        <v>0.0</v>
      </c>
      <c r="AQ71" s="4">
        <v>144.0</v>
      </c>
      <c r="AR71" s="4">
        <v>156.0</v>
      </c>
      <c r="AS71" s="4" t="s">
        <v>418</v>
      </c>
      <c r="AT71" s="4" t="s">
        <v>419</v>
      </c>
    </row>
    <row r="72">
      <c r="A72" s="4">
        <v>71.0</v>
      </c>
      <c r="B72" s="7" t="str">
        <f>HYPERLINK("http://www.uic.edu/","University of Illinois Chicago")</f>
        <v>University of Illinois Chicago</v>
      </c>
      <c r="C72" s="4" t="s">
        <v>161</v>
      </c>
      <c r="D72" s="4" t="s">
        <v>162</v>
      </c>
      <c r="E72" s="4">
        <v>60607.0</v>
      </c>
      <c r="F72" s="4" t="s">
        <v>83</v>
      </c>
      <c r="G72" s="12">
        <v>29048.0</v>
      </c>
      <c r="H72" s="5">
        <v>0.727</v>
      </c>
      <c r="I72" s="7" t="s">
        <v>50</v>
      </c>
      <c r="J72" s="1"/>
      <c r="K72" s="1"/>
      <c r="L72" s="1"/>
      <c r="M72" s="7" t="s">
        <v>11</v>
      </c>
      <c r="N72" s="7" t="s">
        <v>12</v>
      </c>
      <c r="O72" s="1"/>
      <c r="P72" s="1"/>
      <c r="Q72" s="7" t="s">
        <v>15</v>
      </c>
      <c r="R72" s="1"/>
      <c r="S72" s="1"/>
      <c r="T72" s="7" t="s">
        <v>139</v>
      </c>
      <c r="U72" s="1"/>
      <c r="V72" s="1"/>
      <c r="W72" s="1"/>
      <c r="X72" s="7" t="s">
        <v>22</v>
      </c>
      <c r="Y72" s="1"/>
      <c r="Z72" s="7" t="s">
        <v>58</v>
      </c>
      <c r="AA72" s="7" t="s">
        <v>259</v>
      </c>
      <c r="AB72" s="1"/>
      <c r="AC72" s="1"/>
      <c r="AD72" s="1"/>
      <c r="AE72" s="1"/>
      <c r="AF72" s="1"/>
      <c r="AG72" s="1"/>
      <c r="AH72" s="1"/>
      <c r="AI72" s="10">
        <v>31626.0</v>
      </c>
      <c r="AJ72" s="20">
        <v>42371.0</v>
      </c>
      <c r="AK72" s="4" t="s">
        <v>420</v>
      </c>
      <c r="AL72" s="10">
        <v>70.0</v>
      </c>
      <c r="AM72" s="4">
        <v>3.0</v>
      </c>
      <c r="AN72" s="4">
        <v>80.0</v>
      </c>
      <c r="AO72" s="4">
        <v>6.5</v>
      </c>
      <c r="AP72" s="4">
        <v>54.0</v>
      </c>
      <c r="AQ72" s="4">
        <v>150.0</v>
      </c>
      <c r="AR72" s="4">
        <v>164.0</v>
      </c>
      <c r="AS72" s="4" t="s">
        <v>421</v>
      </c>
      <c r="AT72" s="4" t="s">
        <v>422</v>
      </c>
    </row>
    <row r="73">
      <c r="A73" s="4">
        <v>72.0</v>
      </c>
      <c r="B73" s="7" t="str">
        <f>HYPERLINK("http://www.rice.edu/","Rice University")</f>
        <v>Rice University</v>
      </c>
      <c r="C73" s="4" t="s">
        <v>423</v>
      </c>
      <c r="D73" s="4" t="s">
        <v>131</v>
      </c>
      <c r="E73" s="4">
        <v>77005.0</v>
      </c>
      <c r="F73" s="4" t="s">
        <v>253</v>
      </c>
      <c r="G73" s="12">
        <v>6621.0</v>
      </c>
      <c r="H73" s="14">
        <v>0.14</v>
      </c>
      <c r="I73" s="7" t="s">
        <v>50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7" t="s">
        <v>139</v>
      </c>
      <c r="U73" s="1"/>
      <c r="V73" s="1"/>
      <c r="W73" s="1"/>
      <c r="X73" s="7" t="s">
        <v>22</v>
      </c>
      <c r="Y73" s="1"/>
      <c r="Z73" s="7" t="s">
        <v>58</v>
      </c>
      <c r="AA73" s="1"/>
      <c r="AB73" s="1"/>
      <c r="AC73" s="1"/>
      <c r="AD73" s="1"/>
      <c r="AE73" s="1"/>
      <c r="AF73" s="1"/>
      <c r="AG73" s="1"/>
      <c r="AH73" s="1"/>
      <c r="AI73" s="10">
        <v>32000.0</v>
      </c>
      <c r="AJ73" s="20">
        <v>42371.0</v>
      </c>
      <c r="AK73" s="4" t="s">
        <v>153</v>
      </c>
      <c r="AL73" s="10">
        <v>85.0</v>
      </c>
      <c r="AM73" s="4">
        <v>3.0</v>
      </c>
      <c r="AN73" s="4">
        <v>90.0</v>
      </c>
      <c r="AO73" s="4">
        <v>7.0</v>
      </c>
      <c r="AP73" s="4">
        <v>0.0</v>
      </c>
      <c r="AQ73" s="4">
        <v>156.0</v>
      </c>
      <c r="AR73" s="4">
        <v>166.0</v>
      </c>
      <c r="AS73" s="4" t="s">
        <v>424</v>
      </c>
      <c r="AT73" s="4" t="s">
        <v>425</v>
      </c>
    </row>
    <row r="74">
      <c r="A74" s="4">
        <v>73.0</v>
      </c>
      <c r="B74" s="7" t="str">
        <f>HYPERLINK("http://www.wsu.edu/","Washington State University Pullman")</f>
        <v>Washington State University Pullman</v>
      </c>
      <c r="C74" s="4" t="s">
        <v>426</v>
      </c>
      <c r="D74" s="4" t="s">
        <v>99</v>
      </c>
      <c r="E74" s="4">
        <v>99164.0</v>
      </c>
      <c r="F74" s="4" t="s">
        <v>83</v>
      </c>
      <c r="G74" s="12">
        <v>28686.0</v>
      </c>
      <c r="H74" s="5">
        <v>0.809</v>
      </c>
      <c r="I74" s="7" t="s">
        <v>50</v>
      </c>
      <c r="J74" s="1"/>
      <c r="K74" s="1"/>
      <c r="L74" s="1"/>
      <c r="M74" s="7" t="s">
        <v>11</v>
      </c>
      <c r="N74" s="7" t="s">
        <v>12</v>
      </c>
      <c r="O74" s="1"/>
      <c r="P74" s="1"/>
      <c r="Q74" s="7" t="s">
        <v>15</v>
      </c>
      <c r="R74" s="1"/>
      <c r="S74" s="4" t="s">
        <v>16</v>
      </c>
      <c r="T74" s="4" t="s">
        <v>18</v>
      </c>
      <c r="U74" s="4" t="s">
        <v>19</v>
      </c>
      <c r="V74" s="1"/>
      <c r="W74" s="1"/>
      <c r="X74" s="7" t="s">
        <v>22</v>
      </c>
      <c r="Y74" s="1"/>
      <c r="Z74" s="7" t="s">
        <v>58</v>
      </c>
      <c r="AA74" s="1"/>
      <c r="AB74" s="1"/>
      <c r="AC74" s="1"/>
      <c r="AD74" s="1"/>
      <c r="AE74" s="1"/>
      <c r="AF74" s="1"/>
      <c r="AG74" s="1"/>
      <c r="AH74" s="1"/>
      <c r="AI74" s="10">
        <v>42208.0</v>
      </c>
      <c r="AJ74" s="20">
        <v>42376.0</v>
      </c>
      <c r="AK74" s="20">
        <v>42644.0</v>
      </c>
      <c r="AL74" s="10">
        <v>75.0</v>
      </c>
      <c r="AM74" s="4">
        <v>3.0</v>
      </c>
      <c r="AN74" s="4">
        <v>93.0</v>
      </c>
      <c r="AO74" s="4">
        <v>7.0</v>
      </c>
      <c r="AP74" s="4">
        <v>0.0</v>
      </c>
      <c r="AQ74" s="4">
        <v>160.0</v>
      </c>
      <c r="AR74" s="4">
        <v>164.0</v>
      </c>
      <c r="AS74" s="4" t="s">
        <v>427</v>
      </c>
      <c r="AT74" s="4" t="s">
        <v>428</v>
      </c>
    </row>
    <row r="75">
      <c r="A75" s="4">
        <v>74.0</v>
      </c>
      <c r="B75" s="7" t="str">
        <f>HYPERLINK("http://www.ou.edu/","University of Oklahoma")</f>
        <v>University of Oklahoma</v>
      </c>
      <c r="C75" s="4" t="s">
        <v>429</v>
      </c>
      <c r="D75" s="4" t="s">
        <v>430</v>
      </c>
      <c r="E75" s="4">
        <v>73019.0</v>
      </c>
      <c r="F75" s="4" t="s">
        <v>431</v>
      </c>
      <c r="G75" s="12">
        <v>28966.0</v>
      </c>
      <c r="H75" s="5">
        <v>0.813</v>
      </c>
      <c r="I75" s="7" t="s">
        <v>50</v>
      </c>
      <c r="J75" s="1"/>
      <c r="K75" s="1"/>
      <c r="L75" s="1"/>
      <c r="M75" s="1"/>
      <c r="N75" s="7" t="s">
        <v>432</v>
      </c>
      <c r="O75" s="1"/>
      <c r="P75" s="1"/>
      <c r="Q75" s="7" t="s">
        <v>15</v>
      </c>
      <c r="R75" s="1"/>
      <c r="S75" s="1"/>
      <c r="T75" s="7" t="s">
        <v>139</v>
      </c>
      <c r="U75" s="1"/>
      <c r="V75" s="1"/>
      <c r="W75" s="1"/>
      <c r="X75" s="1"/>
      <c r="Y75" s="1"/>
      <c r="Z75" s="1"/>
      <c r="AA75" s="7" t="s">
        <v>141</v>
      </c>
      <c r="AB75" s="1"/>
      <c r="AC75" s="1"/>
      <c r="AD75" s="1"/>
      <c r="AE75" s="4" t="s">
        <v>29</v>
      </c>
      <c r="AF75" s="1"/>
      <c r="AG75" s="1"/>
      <c r="AH75" s="1"/>
      <c r="AI75" s="10">
        <v>15104.0</v>
      </c>
      <c r="AJ75" s="13">
        <v>42373.0</v>
      </c>
      <c r="AK75" s="4" t="s">
        <v>433</v>
      </c>
      <c r="AL75" s="10">
        <v>100.0</v>
      </c>
      <c r="AM75" s="4">
        <v>3.0</v>
      </c>
      <c r="AN75" s="4">
        <v>79.0</v>
      </c>
      <c r="AO75" s="4">
        <v>6.5</v>
      </c>
      <c r="AP75" s="4">
        <v>0.0</v>
      </c>
      <c r="AQ75" s="4">
        <v>158.0</v>
      </c>
      <c r="AR75" s="4">
        <v>164.0</v>
      </c>
      <c r="AS75" s="7" t="s">
        <v>434</v>
      </c>
      <c r="AT75" s="4" t="s">
        <v>435</v>
      </c>
    </row>
    <row r="76">
      <c r="A76" s="4">
        <v>75.0</v>
      </c>
      <c r="B76" s="7" t="str">
        <f>HYPERLINK("http://www.uoregon.edu/","University of Oregon")</f>
        <v>University of Oregon</v>
      </c>
      <c r="C76" s="4" t="s">
        <v>436</v>
      </c>
      <c r="D76" s="4" t="s">
        <v>368</v>
      </c>
      <c r="E76" s="4">
        <v>97403.0</v>
      </c>
      <c r="F76" s="4" t="s">
        <v>431</v>
      </c>
      <c r="G76" s="12">
        <v>24125.0</v>
      </c>
      <c r="H76" s="14">
        <v>0.75</v>
      </c>
      <c r="I76" s="7" t="s">
        <v>50</v>
      </c>
      <c r="J76" s="1"/>
      <c r="K76" s="1"/>
      <c r="L76" s="1"/>
      <c r="M76" s="1"/>
      <c r="N76" s="1"/>
      <c r="O76" s="1"/>
      <c r="P76" s="1"/>
      <c r="Q76" s="7" t="s">
        <v>437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2">
        <v>14035.0</v>
      </c>
      <c r="AJ76" s="4" t="s">
        <v>438</v>
      </c>
      <c r="AK76" s="1"/>
      <c r="AL76" s="10">
        <v>50.0</v>
      </c>
      <c r="AM76" s="4">
        <v>3.0</v>
      </c>
      <c r="AN76" s="4">
        <v>100.0</v>
      </c>
      <c r="AO76" s="4">
        <v>7.0</v>
      </c>
      <c r="AP76" s="4">
        <v>0.0</v>
      </c>
      <c r="AQ76" s="4">
        <v>153.0</v>
      </c>
      <c r="AR76" s="4">
        <v>151.0</v>
      </c>
      <c r="AS76" s="4" t="s">
        <v>439</v>
      </c>
      <c r="AT76" s="4" t="s">
        <v>440</v>
      </c>
    </row>
    <row r="77">
      <c r="A77" s="4">
        <v>76.0</v>
      </c>
      <c r="B77" s="7" t="str">
        <f>HYPERLINK("http://www.unm.edu/","University of New Mexico")</f>
        <v>University of New Mexico</v>
      </c>
      <c r="C77" s="4" t="s">
        <v>441</v>
      </c>
      <c r="D77" s="4" t="s">
        <v>442</v>
      </c>
      <c r="E77" s="4">
        <v>87104.0</v>
      </c>
      <c r="F77" s="4" t="s">
        <v>443</v>
      </c>
      <c r="G77" s="12">
        <v>27353.0</v>
      </c>
      <c r="H77" s="14">
        <v>0.45</v>
      </c>
      <c r="I77" s="7" t="s">
        <v>50</v>
      </c>
      <c r="J77" s="1"/>
      <c r="K77" s="1"/>
      <c r="L77" s="1"/>
      <c r="M77" s="7" t="s">
        <v>11</v>
      </c>
      <c r="N77" s="7" t="s">
        <v>12</v>
      </c>
      <c r="O77" s="1"/>
      <c r="P77" s="1"/>
      <c r="Q77" s="7" t="s">
        <v>15</v>
      </c>
      <c r="R77" s="1"/>
      <c r="S77" s="7" t="s">
        <v>16</v>
      </c>
      <c r="T77" s="7" t="s">
        <v>18</v>
      </c>
      <c r="U77" s="1"/>
      <c r="V77" s="1"/>
      <c r="W77" s="1"/>
      <c r="X77" s="7" t="s">
        <v>22</v>
      </c>
      <c r="Y77" s="7" t="s">
        <v>76</v>
      </c>
      <c r="Z77" s="1"/>
      <c r="AA77" s="1"/>
      <c r="AB77" s="4" t="s">
        <v>444</v>
      </c>
      <c r="AC77" s="1"/>
      <c r="AD77" s="1"/>
      <c r="AE77" s="1"/>
      <c r="AF77" s="1"/>
      <c r="AG77" s="1"/>
      <c r="AH77" s="1"/>
      <c r="AI77" s="10">
        <v>31715.0</v>
      </c>
      <c r="AJ77" s="20">
        <v>42374.0</v>
      </c>
      <c r="AK77" s="20">
        <v>42379.0</v>
      </c>
      <c r="AL77" s="11">
        <v>50.0</v>
      </c>
      <c r="AM77" s="4">
        <v>2.25</v>
      </c>
      <c r="AN77" s="4">
        <v>80.0</v>
      </c>
      <c r="AO77" s="4">
        <v>6.5</v>
      </c>
      <c r="AP77" s="4">
        <v>0.0</v>
      </c>
      <c r="AQ77" s="4">
        <v>146.0</v>
      </c>
      <c r="AR77" s="4">
        <v>151.0</v>
      </c>
      <c r="AS77" s="4" t="s">
        <v>445</v>
      </c>
      <c r="AT77" s="4" t="s">
        <v>446</v>
      </c>
    </row>
    <row r="78">
      <c r="A78" s="4">
        <v>77.0</v>
      </c>
      <c r="B78" s="7" t="str">
        <f>HYPERLINK("http://www.dartmouth.edu/","Dartmouth College")</f>
        <v>Dartmouth College</v>
      </c>
      <c r="C78" s="4" t="s">
        <v>447</v>
      </c>
      <c r="D78" s="4" t="s">
        <v>448</v>
      </c>
      <c r="E78" s="4" t="s">
        <v>449</v>
      </c>
      <c r="F78" s="4" t="s">
        <v>253</v>
      </c>
      <c r="G78" s="12">
        <v>6350.0</v>
      </c>
      <c r="H78" s="5">
        <v>0.105</v>
      </c>
      <c r="I78" s="7" t="s">
        <v>50</v>
      </c>
      <c r="J78" s="1"/>
      <c r="K78" s="1"/>
      <c r="L78" s="1"/>
      <c r="M78" s="1"/>
      <c r="N78" s="1"/>
      <c r="O78" s="1"/>
      <c r="P78" s="1"/>
      <c r="Q78" s="7" t="s">
        <v>450</v>
      </c>
      <c r="R78" s="1"/>
      <c r="S78" s="1"/>
      <c r="T78" s="7" t="s">
        <v>451</v>
      </c>
      <c r="U78" s="7" t="s">
        <v>452</v>
      </c>
      <c r="V78" s="1"/>
      <c r="W78" s="1"/>
      <c r="X78" s="7" t="s">
        <v>453</v>
      </c>
      <c r="Y78" s="1"/>
      <c r="Z78" s="7" t="s">
        <v>58</v>
      </c>
      <c r="AA78" s="1"/>
      <c r="AB78" s="1"/>
      <c r="AC78" s="1"/>
      <c r="AD78" s="1"/>
      <c r="AE78" s="1"/>
      <c r="AF78" s="1"/>
      <c r="AG78" s="1"/>
      <c r="AH78" s="1"/>
      <c r="AI78" s="10">
        <v>16665.0</v>
      </c>
      <c r="AJ78" s="4" t="s">
        <v>417</v>
      </c>
      <c r="AK78" s="1"/>
      <c r="AL78" s="10">
        <v>45.0</v>
      </c>
      <c r="AM78" s="4">
        <v>3.0</v>
      </c>
      <c r="AN78" s="4">
        <v>90.0</v>
      </c>
      <c r="AO78" s="4">
        <v>7.0</v>
      </c>
      <c r="AP78" s="4">
        <v>0.0</v>
      </c>
      <c r="AQ78" s="4">
        <v>153.0</v>
      </c>
      <c r="AR78" s="4">
        <v>155.0</v>
      </c>
      <c r="AS78" s="4" t="s">
        <v>454</v>
      </c>
      <c r="AT78" s="4" t="s">
        <v>455</v>
      </c>
    </row>
    <row r="79">
      <c r="A79" s="4">
        <v>78.0</v>
      </c>
      <c r="B79" s="7" t="str">
        <f>HYPERLINK("http://www.nd.edu/","University of Notre Dame")</f>
        <v>University of Notre Dame</v>
      </c>
      <c r="C79" s="4" t="s">
        <v>456</v>
      </c>
      <c r="D79" s="4" t="s">
        <v>202</v>
      </c>
      <c r="E79" s="4">
        <v>46556.0</v>
      </c>
      <c r="F79" s="4" t="s">
        <v>457</v>
      </c>
      <c r="G79" s="12">
        <v>12124.0</v>
      </c>
      <c r="H79" s="5">
        <v>0.183</v>
      </c>
      <c r="I79" s="7" t="s">
        <v>50</v>
      </c>
      <c r="J79" s="1"/>
      <c r="K79" s="1"/>
      <c r="L79" s="1"/>
      <c r="M79" s="1"/>
      <c r="N79" s="4" t="s">
        <v>458</v>
      </c>
      <c r="O79" s="1"/>
      <c r="P79" s="1"/>
      <c r="Q79" s="4" t="s">
        <v>459</v>
      </c>
      <c r="R79" s="4" t="s">
        <v>16</v>
      </c>
      <c r="S79" s="1"/>
      <c r="T79" s="4" t="s">
        <v>18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0">
        <v>47700.0</v>
      </c>
      <c r="AJ79" s="4" t="s">
        <v>373</v>
      </c>
      <c r="AK79" s="1"/>
      <c r="AL79" s="11">
        <v>75.0</v>
      </c>
      <c r="AM79" s="4">
        <v>3.0</v>
      </c>
      <c r="AN79" s="4">
        <v>80.0</v>
      </c>
      <c r="AO79" s="4">
        <v>7.0</v>
      </c>
      <c r="AP79" s="4">
        <v>0.0</v>
      </c>
      <c r="AQ79" s="4">
        <v>144.0</v>
      </c>
      <c r="AR79" s="4">
        <v>153.0</v>
      </c>
      <c r="AS79" s="4" t="s">
        <v>460</v>
      </c>
      <c r="AT79" s="4" t="s">
        <v>461</v>
      </c>
    </row>
    <row r="80">
      <c r="A80" s="4">
        <v>79.0</v>
      </c>
      <c r="B80" s="7" t="str">
        <f>HYPERLINK("http://www.sc.edu/","University of South Carolina")</f>
        <v>University of South Carolina</v>
      </c>
      <c r="C80" s="4" t="s">
        <v>402</v>
      </c>
      <c r="D80" s="4" t="s">
        <v>462</v>
      </c>
      <c r="E80" s="4">
        <v>29208.0</v>
      </c>
      <c r="F80" s="4" t="s">
        <v>431</v>
      </c>
      <c r="G80" s="12">
        <v>32972.0</v>
      </c>
      <c r="H80" s="14">
        <v>0.65</v>
      </c>
      <c r="I80" s="7" t="s">
        <v>50</v>
      </c>
      <c r="J80" s="1"/>
      <c r="K80" s="1"/>
      <c r="L80" s="1"/>
      <c r="M80" s="4" t="s">
        <v>11</v>
      </c>
      <c r="N80" s="4" t="s">
        <v>12</v>
      </c>
      <c r="O80" s="1"/>
      <c r="P80" s="1"/>
      <c r="Q80" s="4" t="s">
        <v>459</v>
      </c>
      <c r="R80" s="4" t="s">
        <v>16</v>
      </c>
      <c r="S80" s="1"/>
      <c r="T80" s="4" t="s">
        <v>463</v>
      </c>
      <c r="U80" s="1"/>
      <c r="V80" s="1"/>
      <c r="W80" s="1"/>
      <c r="X80" s="4" t="s">
        <v>464</v>
      </c>
      <c r="Y80" s="4" t="s">
        <v>465</v>
      </c>
      <c r="Z80" s="1"/>
      <c r="AA80" s="4" t="s">
        <v>256</v>
      </c>
      <c r="AB80" s="1"/>
      <c r="AC80" s="1"/>
      <c r="AD80" s="1"/>
      <c r="AE80" s="1"/>
      <c r="AF80" s="1"/>
      <c r="AG80" s="1"/>
      <c r="AH80" s="1"/>
      <c r="AI80" s="10">
        <v>35504.0</v>
      </c>
      <c r="AJ80" s="20">
        <v>42374.0</v>
      </c>
      <c r="AK80" s="20">
        <v>42379.0</v>
      </c>
      <c r="AL80" s="10">
        <v>100.0</v>
      </c>
      <c r="AM80" s="4">
        <v>3.5</v>
      </c>
      <c r="AN80" s="4">
        <v>95.0</v>
      </c>
      <c r="AO80" s="4">
        <v>7.0</v>
      </c>
      <c r="AP80" s="4">
        <v>0.0</v>
      </c>
      <c r="AQ80" s="4">
        <v>148.0</v>
      </c>
      <c r="AR80" s="4">
        <v>160.0</v>
      </c>
      <c r="AS80" s="4" t="s">
        <v>466</v>
      </c>
      <c r="AT80" s="4" t="s">
        <v>467</v>
      </c>
    </row>
    <row r="81">
      <c r="A81" s="4">
        <v>80.0</v>
      </c>
      <c r="B81" s="7" t="str">
        <f>HYPERLINK("http://www.gmu.edu/","George Mason University")</f>
        <v>George Mason University</v>
      </c>
      <c r="C81" s="4" t="s">
        <v>468</v>
      </c>
      <c r="D81" s="4" t="s">
        <v>469</v>
      </c>
      <c r="E81" s="4">
        <v>22030.0</v>
      </c>
      <c r="F81" s="4" t="s">
        <v>431</v>
      </c>
      <c r="G81" s="12">
        <v>33723.0</v>
      </c>
      <c r="H81" s="14">
        <v>0.67</v>
      </c>
      <c r="I81" s="7" t="s">
        <v>50</v>
      </c>
      <c r="J81" s="1"/>
      <c r="K81" s="1"/>
      <c r="L81" s="1"/>
      <c r="M81" s="1"/>
      <c r="N81" s="1"/>
      <c r="O81" s="1"/>
      <c r="P81" s="1"/>
      <c r="Q81" s="4" t="s">
        <v>15</v>
      </c>
      <c r="R81" s="4" t="s">
        <v>16</v>
      </c>
      <c r="S81" s="1"/>
      <c r="T81" s="4" t="s">
        <v>18</v>
      </c>
      <c r="U81" s="1"/>
      <c r="V81" s="1"/>
      <c r="W81" s="4" t="s">
        <v>272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0">
        <v>26978.0</v>
      </c>
      <c r="AJ81" s="20">
        <v>42379.0</v>
      </c>
      <c r="AK81" s="1"/>
      <c r="AL81" s="10">
        <v>65.0</v>
      </c>
      <c r="AM81" s="4">
        <v>3.0</v>
      </c>
      <c r="AN81" s="4">
        <v>80.0</v>
      </c>
      <c r="AO81" s="4">
        <v>6.5</v>
      </c>
      <c r="AP81" s="4">
        <v>0.0</v>
      </c>
      <c r="AQ81" s="4">
        <v>165.0</v>
      </c>
      <c r="AR81" s="4">
        <v>163.0</v>
      </c>
      <c r="AS81" s="4" t="s">
        <v>470</v>
      </c>
      <c r="AT81" s="4" t="s">
        <v>471</v>
      </c>
    </row>
    <row r="82">
      <c r="A82" s="4">
        <v>81.0</v>
      </c>
      <c r="B82" s="7" t="str">
        <f>HYPERLINK("http://www.miami.edu/","University of Miami")</f>
        <v>University of Miami</v>
      </c>
      <c r="C82" s="4" t="s">
        <v>472</v>
      </c>
      <c r="D82" s="4" t="s">
        <v>136</v>
      </c>
      <c r="E82" s="4">
        <v>33124.0</v>
      </c>
      <c r="F82" s="4" t="s">
        <v>253</v>
      </c>
      <c r="G82" s="12">
        <v>16774.0</v>
      </c>
      <c r="H82" s="5">
        <v>0.378</v>
      </c>
      <c r="I82" s="7" t="s">
        <v>50</v>
      </c>
      <c r="J82" s="1"/>
      <c r="K82" s="1"/>
      <c r="L82" s="1"/>
      <c r="M82" s="1"/>
      <c r="N82" s="7" t="s">
        <v>12</v>
      </c>
      <c r="O82" s="7" t="s">
        <v>324</v>
      </c>
      <c r="P82" s="1"/>
      <c r="Q82" s="1"/>
      <c r="R82" s="1"/>
      <c r="S82" s="1"/>
      <c r="T82" s="7" t="s">
        <v>139</v>
      </c>
      <c r="U82" s="7" t="s">
        <v>473</v>
      </c>
      <c r="V82" s="1"/>
      <c r="W82" s="1"/>
      <c r="X82" s="7" t="s">
        <v>22</v>
      </c>
      <c r="Y82" s="1"/>
      <c r="Z82" s="1"/>
      <c r="AA82" s="7" t="s">
        <v>259</v>
      </c>
      <c r="AB82" s="1"/>
      <c r="AC82" s="1"/>
      <c r="AD82" s="1"/>
      <c r="AE82" s="1"/>
      <c r="AF82" s="1"/>
      <c r="AG82" s="1"/>
      <c r="AH82" s="1"/>
      <c r="AI82" s="11">
        <v>45600.0</v>
      </c>
      <c r="AJ82" s="13">
        <v>42381.0</v>
      </c>
      <c r="AK82" s="4" t="s">
        <v>474</v>
      </c>
      <c r="AL82" s="10">
        <v>65.0</v>
      </c>
      <c r="AM82" s="4">
        <v>3.0</v>
      </c>
      <c r="AN82" s="4">
        <v>80.0</v>
      </c>
      <c r="AO82" s="4">
        <v>6.5</v>
      </c>
      <c r="AP82" s="4">
        <v>0.0</v>
      </c>
      <c r="AQ82" s="4">
        <v>143.0</v>
      </c>
      <c r="AR82" s="4">
        <v>154.0</v>
      </c>
      <c r="AS82" s="4" t="s">
        <v>475</v>
      </c>
      <c r="AT82" s="4" t="s">
        <v>476</v>
      </c>
    </row>
    <row r="83">
      <c r="A83" s="4">
        <v>82.0</v>
      </c>
      <c r="B83" s="7" t="str">
        <f>HYPERLINK("http://www.georgetown.edu/","Georgetown University")</f>
        <v>Georgetown University</v>
      </c>
      <c r="C83" s="4" t="s">
        <v>99</v>
      </c>
      <c r="D83" s="4" t="s">
        <v>477</v>
      </c>
      <c r="E83" s="4">
        <v>20057.0</v>
      </c>
      <c r="F83" s="4" t="s">
        <v>253</v>
      </c>
      <c r="G83" s="12">
        <v>17858.0</v>
      </c>
      <c r="H83" s="5">
        <v>0.164</v>
      </c>
      <c r="I83" s="7" t="s">
        <v>50</v>
      </c>
      <c r="J83" s="1"/>
      <c r="K83" s="1"/>
      <c r="L83" s="1"/>
      <c r="M83" s="1"/>
      <c r="N83" s="1"/>
      <c r="O83" s="1"/>
      <c r="P83" s="1"/>
      <c r="Q83" s="4" t="s">
        <v>15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1">
        <v>1928.0</v>
      </c>
      <c r="AJ83" s="4" t="s">
        <v>373</v>
      </c>
      <c r="AK83" s="20">
        <v>42379.0</v>
      </c>
      <c r="AL83" s="10">
        <v>90.0</v>
      </c>
      <c r="AM83" s="4">
        <v>3.0</v>
      </c>
      <c r="AN83" s="4">
        <v>80.0</v>
      </c>
      <c r="AO83" s="4">
        <v>7.0</v>
      </c>
      <c r="AP83" s="4">
        <v>0.0</v>
      </c>
      <c r="AQ83" s="4">
        <v>158.0</v>
      </c>
      <c r="AR83" s="4">
        <v>163.0</v>
      </c>
      <c r="AS83" s="4" t="s">
        <v>478</v>
      </c>
      <c r="AT83" s="4" t="s">
        <v>479</v>
      </c>
    </row>
    <row r="84">
      <c r="A84" s="4">
        <v>83.0</v>
      </c>
      <c r="B84" s="7" t="str">
        <f>HYPERLINK("http://www.uconn.edu/","University of Connecticut")</f>
        <v>University of Connecticut</v>
      </c>
      <c r="C84" s="4" t="s">
        <v>480</v>
      </c>
      <c r="D84" s="4" t="s">
        <v>126</v>
      </c>
      <c r="E84" s="4">
        <v>6269.0</v>
      </c>
      <c r="F84" s="4" t="s">
        <v>431</v>
      </c>
      <c r="G84" s="12">
        <v>31119.0</v>
      </c>
      <c r="H84" s="14">
        <v>0.5</v>
      </c>
      <c r="I84" s="7" t="s">
        <v>50</v>
      </c>
      <c r="J84" s="1"/>
      <c r="K84" s="1"/>
      <c r="L84" s="1"/>
      <c r="M84" s="7" t="s">
        <v>11</v>
      </c>
      <c r="N84" s="1"/>
      <c r="O84" s="1"/>
      <c r="P84" s="1"/>
      <c r="Q84" s="4" t="s">
        <v>15</v>
      </c>
      <c r="R84" s="4" t="s">
        <v>16</v>
      </c>
      <c r="S84" s="1"/>
      <c r="T84" s="4" t="s">
        <v>139</v>
      </c>
      <c r="U84" s="4" t="s">
        <v>481</v>
      </c>
      <c r="V84" s="1"/>
      <c r="W84" s="1"/>
      <c r="X84" s="4" t="s">
        <v>22</v>
      </c>
      <c r="Y84" s="1"/>
      <c r="Z84" s="4" t="s">
        <v>58</v>
      </c>
      <c r="AA84" s="1"/>
      <c r="AB84" s="1"/>
      <c r="AC84" s="1"/>
      <c r="AD84" s="1"/>
      <c r="AE84" s="1"/>
      <c r="AF84" s="1"/>
      <c r="AG84" s="1"/>
      <c r="AH84" s="1"/>
      <c r="AI84" s="10">
        <v>1879.0</v>
      </c>
      <c r="AJ84" s="4" t="s">
        <v>157</v>
      </c>
      <c r="AK84" s="4" t="s">
        <v>153</v>
      </c>
      <c r="AL84" s="11">
        <v>75.0</v>
      </c>
      <c r="AM84" s="4">
        <v>3.0</v>
      </c>
      <c r="AN84" s="4">
        <v>79.0</v>
      </c>
      <c r="AO84" s="4">
        <v>6.5</v>
      </c>
      <c r="AP84" s="4">
        <v>53.0</v>
      </c>
      <c r="AQ84" s="4">
        <v>153.0</v>
      </c>
      <c r="AR84" s="4">
        <v>157.0</v>
      </c>
      <c r="AS84" s="4" t="s">
        <v>482</v>
      </c>
      <c r="AT84" s="4" t="s">
        <v>483</v>
      </c>
    </row>
    <row r="85">
      <c r="A85" s="4">
        <v>84.0</v>
      </c>
      <c r="B85" s="7" t="str">
        <f>HYPERLINK("http://www.udel.edu/","University of Delaware")</f>
        <v>University of Delaware</v>
      </c>
      <c r="C85" s="4" t="s">
        <v>484</v>
      </c>
      <c r="D85" s="4" t="s">
        <v>485</v>
      </c>
      <c r="E85" s="4">
        <v>19717.0</v>
      </c>
      <c r="F85" s="4" t="s">
        <v>486</v>
      </c>
      <c r="G85" s="12">
        <v>22680.0</v>
      </c>
      <c r="H85" s="14">
        <v>0.68</v>
      </c>
      <c r="I85" s="7" t="s">
        <v>50</v>
      </c>
      <c r="J85" s="1"/>
      <c r="K85" s="1"/>
      <c r="L85" s="1"/>
      <c r="M85" s="1"/>
      <c r="N85" s="1"/>
      <c r="O85" s="4" t="s">
        <v>487</v>
      </c>
      <c r="P85" s="1"/>
      <c r="Q85" s="4" t="s">
        <v>459</v>
      </c>
      <c r="R85" s="1"/>
      <c r="S85" s="1"/>
      <c r="T85" s="4" t="s">
        <v>488</v>
      </c>
      <c r="U85" s="1"/>
      <c r="V85" s="1"/>
      <c r="W85" s="1"/>
      <c r="X85" s="4" t="s">
        <v>464</v>
      </c>
      <c r="Y85" s="1"/>
      <c r="Z85" s="4" t="s">
        <v>77</v>
      </c>
      <c r="AA85" s="1"/>
      <c r="AB85" s="1"/>
      <c r="AC85" s="1"/>
      <c r="AD85" s="1"/>
      <c r="AE85" s="1"/>
      <c r="AF85" s="1"/>
      <c r="AG85" s="1"/>
      <c r="AH85" s="1"/>
      <c r="AI85" s="10">
        <v>50220.0</v>
      </c>
      <c r="AJ85" s="4" t="s">
        <v>489</v>
      </c>
      <c r="AK85" s="4" t="s">
        <v>490</v>
      </c>
      <c r="AL85" s="11">
        <v>75.0</v>
      </c>
      <c r="AM85" s="4">
        <v>3.0</v>
      </c>
      <c r="AN85" s="4">
        <v>79.0</v>
      </c>
      <c r="AO85" s="4">
        <v>6.5</v>
      </c>
      <c r="AP85" s="4">
        <v>0.0</v>
      </c>
      <c r="AQ85" s="4">
        <v>150.0</v>
      </c>
      <c r="AR85" s="4">
        <v>150.0</v>
      </c>
      <c r="AS85" s="4" t="s">
        <v>491</v>
      </c>
      <c r="AT85" s="4" t="s">
        <v>492</v>
      </c>
    </row>
    <row r="86">
      <c r="A86" s="4">
        <v>85.0</v>
      </c>
      <c r="B86" s="7" t="str">
        <f>HYPERLINK("http://www.uh.edu/","University of Houston")</f>
        <v>University of Houston</v>
      </c>
      <c r="C86" s="4" t="s">
        <v>423</v>
      </c>
      <c r="D86" s="4" t="s">
        <v>131</v>
      </c>
      <c r="E86" s="4">
        <v>77204.0</v>
      </c>
      <c r="F86" s="4" t="s">
        <v>486</v>
      </c>
      <c r="G86" s="12">
        <v>42704.0</v>
      </c>
      <c r="H86" s="14">
        <v>0.63</v>
      </c>
      <c r="I86" s="7" t="s">
        <v>50</v>
      </c>
      <c r="J86" s="1"/>
      <c r="K86" s="1"/>
      <c r="L86" s="1"/>
      <c r="M86" s="7" t="s">
        <v>11</v>
      </c>
      <c r="N86" s="7" t="s">
        <v>12</v>
      </c>
      <c r="O86" s="1"/>
      <c r="P86" s="1"/>
      <c r="Q86" s="7" t="s">
        <v>493</v>
      </c>
      <c r="R86" s="4" t="s">
        <v>16</v>
      </c>
      <c r="S86" s="1"/>
      <c r="T86" s="7" t="s">
        <v>18</v>
      </c>
      <c r="U86" s="7" t="s">
        <v>19</v>
      </c>
      <c r="V86" s="1"/>
      <c r="W86" s="1"/>
      <c r="X86" s="7" t="s">
        <v>22</v>
      </c>
      <c r="Y86" s="1"/>
      <c r="Z86" s="7" t="s">
        <v>494</v>
      </c>
      <c r="AA86" s="1"/>
      <c r="AB86" s="1"/>
      <c r="AC86" s="1"/>
      <c r="AD86" s="1"/>
      <c r="AE86" s="7" t="s">
        <v>29</v>
      </c>
      <c r="AF86" s="1"/>
      <c r="AG86" s="1"/>
      <c r="AH86" s="1"/>
      <c r="AI86" s="10">
        <v>23077.0</v>
      </c>
      <c r="AJ86" s="20">
        <v>42401.0</v>
      </c>
      <c r="AK86" s="20">
        <v>42378.0</v>
      </c>
      <c r="AL86" s="11">
        <v>75.0</v>
      </c>
      <c r="AM86" s="4">
        <v>3.0</v>
      </c>
      <c r="AN86" s="4">
        <v>79.0</v>
      </c>
      <c r="AO86" s="4">
        <v>6.5</v>
      </c>
      <c r="AP86" s="4">
        <v>0.0</v>
      </c>
      <c r="AQ86" s="4">
        <v>151.0</v>
      </c>
      <c r="AR86" s="4">
        <v>159.0</v>
      </c>
      <c r="AS86" s="4" t="s">
        <v>495</v>
      </c>
      <c r="AT86" s="4" t="s">
        <v>496</v>
      </c>
    </row>
    <row r="87">
      <c r="A87" s="4">
        <v>86.0</v>
      </c>
      <c r="B87" s="7" t="str">
        <f>HYPERLINK("http://www.gwu.edu/","George Washington University")</f>
        <v>George Washington University</v>
      </c>
      <c r="C87" s="4" t="s">
        <v>497</v>
      </c>
      <c r="D87" s="4" t="s">
        <v>498</v>
      </c>
      <c r="E87" s="4">
        <v>20052.0</v>
      </c>
      <c r="F87" s="4" t="s">
        <v>164</v>
      </c>
      <c r="G87" s="12">
        <v>25613.0</v>
      </c>
      <c r="H87" s="5">
        <v>0.395</v>
      </c>
      <c r="I87" s="7" t="s">
        <v>50</v>
      </c>
      <c r="J87" s="1"/>
      <c r="K87" s="1"/>
      <c r="L87" s="1"/>
      <c r="M87" s="1"/>
      <c r="N87" s="1"/>
      <c r="O87" s="1"/>
      <c r="P87" s="1"/>
      <c r="Q87" s="4" t="s">
        <v>459</v>
      </c>
      <c r="R87" s="7" t="s">
        <v>16</v>
      </c>
      <c r="S87" s="1"/>
      <c r="T87" s="7" t="s">
        <v>18</v>
      </c>
      <c r="U87" s="1"/>
      <c r="V87" s="1"/>
      <c r="W87" s="1"/>
      <c r="X87" s="7" t="s">
        <v>145</v>
      </c>
      <c r="Y87" s="1"/>
      <c r="Z87" s="1"/>
      <c r="AA87" s="7" t="s">
        <v>25</v>
      </c>
      <c r="AB87" s="1"/>
      <c r="AC87" s="1"/>
      <c r="AD87" s="1"/>
      <c r="AE87" s="1"/>
      <c r="AF87" s="1"/>
      <c r="AG87" s="1"/>
      <c r="AH87" s="1"/>
      <c r="AI87" s="10">
        <v>50700.0</v>
      </c>
      <c r="AJ87" s="4" t="s">
        <v>373</v>
      </c>
      <c r="AK87" s="20">
        <v>42378.0</v>
      </c>
      <c r="AL87" s="11">
        <v>75.0</v>
      </c>
      <c r="AM87" s="14">
        <v>0.3</v>
      </c>
      <c r="AN87" s="4">
        <v>80.0</v>
      </c>
      <c r="AO87" s="4">
        <v>6.0</v>
      </c>
      <c r="AP87" s="4">
        <v>53.0</v>
      </c>
      <c r="AQ87" s="4">
        <v>155.0</v>
      </c>
      <c r="AR87" s="4">
        <v>151.0</v>
      </c>
      <c r="AS87" s="4" t="s">
        <v>499</v>
      </c>
      <c r="AT87" s="4" t="s">
        <v>500</v>
      </c>
    </row>
    <row r="88">
      <c r="A88" s="4">
        <v>87.0</v>
      </c>
      <c r="B88" s="7" t="str">
        <f>HYPERLINK("http://www.uc.edu/","University of Cincinnati")</f>
        <v>University of Cincinnati</v>
      </c>
      <c r="C88" s="4" t="s">
        <v>501</v>
      </c>
      <c r="D88" s="4" t="s">
        <v>243</v>
      </c>
      <c r="E88" s="4">
        <v>45220.0</v>
      </c>
      <c r="F88" s="4" t="s">
        <v>502</v>
      </c>
      <c r="G88" s="12">
        <v>43691.0</v>
      </c>
      <c r="H88" s="14">
        <v>0.76</v>
      </c>
      <c r="I88" s="7" t="s">
        <v>50</v>
      </c>
      <c r="J88" s="1"/>
      <c r="K88" s="1"/>
      <c r="L88" s="1"/>
      <c r="M88" s="7" t="s">
        <v>11</v>
      </c>
      <c r="N88" s="7" t="s">
        <v>12</v>
      </c>
      <c r="O88" s="1"/>
      <c r="P88" s="1"/>
      <c r="Q88" s="7" t="s">
        <v>15</v>
      </c>
      <c r="R88" s="7" t="s">
        <v>16</v>
      </c>
      <c r="S88" s="1"/>
      <c r="T88" s="7" t="s">
        <v>18</v>
      </c>
      <c r="U88" s="7" t="s">
        <v>19</v>
      </c>
      <c r="V88" s="1"/>
      <c r="W88" s="1"/>
      <c r="X88" s="7" t="s">
        <v>22</v>
      </c>
      <c r="Y88" s="1"/>
      <c r="Z88" s="7" t="s">
        <v>24</v>
      </c>
      <c r="AA88" s="1"/>
      <c r="AB88" s="1"/>
      <c r="AC88" s="1"/>
      <c r="AD88" s="1"/>
      <c r="AE88" s="1"/>
      <c r="AF88" s="1"/>
      <c r="AG88" s="1"/>
      <c r="AH88" s="1"/>
      <c r="AI88" s="10">
        <v>13609.0</v>
      </c>
      <c r="AJ88" s="4" t="s">
        <v>373</v>
      </c>
      <c r="AK88" s="4">
        <v>0.0</v>
      </c>
      <c r="AL88" s="10">
        <v>75.0</v>
      </c>
      <c r="AM88" s="4">
        <v>3.0</v>
      </c>
      <c r="AN88" s="4">
        <v>100.0</v>
      </c>
      <c r="AO88" s="4">
        <v>6.5</v>
      </c>
      <c r="AP88" s="4">
        <v>0.0</v>
      </c>
      <c r="AQ88" s="4">
        <v>153.0</v>
      </c>
      <c r="AR88" s="4">
        <v>144.0</v>
      </c>
      <c r="AS88" s="4" t="s">
        <v>503</v>
      </c>
      <c r="AT88" s="4" t="s">
        <v>504</v>
      </c>
    </row>
    <row r="89">
      <c r="A89" s="4">
        <v>88.0</v>
      </c>
      <c r="B89" s="7" t="str">
        <f>HYPERLINK("http://home.byu.edu/","Brigham Young University")</f>
        <v>Brigham Young University</v>
      </c>
      <c r="C89" s="4" t="s">
        <v>505</v>
      </c>
      <c r="D89" s="4" t="s">
        <v>313</v>
      </c>
      <c r="E89" s="4">
        <v>84602.0</v>
      </c>
      <c r="F89" s="4" t="s">
        <v>164</v>
      </c>
      <c r="G89" s="12">
        <v>29672.0</v>
      </c>
      <c r="H89" s="14">
        <v>0.49</v>
      </c>
      <c r="I89" s="7" t="s">
        <v>50</v>
      </c>
      <c r="J89" s="1"/>
      <c r="K89" s="1"/>
      <c r="L89" s="1"/>
      <c r="M89" s="4" t="s">
        <v>11</v>
      </c>
      <c r="N89" s="4" t="s">
        <v>12</v>
      </c>
      <c r="O89" s="1"/>
      <c r="P89" s="1"/>
      <c r="Q89" s="4" t="s">
        <v>15</v>
      </c>
      <c r="R89" s="1"/>
      <c r="S89" s="1"/>
      <c r="T89" s="4" t="s">
        <v>139</v>
      </c>
      <c r="U89" s="1"/>
      <c r="V89" s="1"/>
      <c r="W89" s="1"/>
      <c r="X89" s="4" t="s">
        <v>22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0">
        <v>11970.0</v>
      </c>
      <c r="AJ89" s="4" t="s">
        <v>489</v>
      </c>
      <c r="AK89" s="4">
        <v>0.0</v>
      </c>
      <c r="AL89" s="10">
        <v>50.0</v>
      </c>
      <c r="AM89" s="4">
        <v>3.3</v>
      </c>
      <c r="AN89" s="4">
        <v>85.0</v>
      </c>
      <c r="AO89" s="4">
        <v>7.0</v>
      </c>
      <c r="AP89" s="4">
        <v>0.0</v>
      </c>
      <c r="AQ89" s="4">
        <v>154.0</v>
      </c>
      <c r="AR89" s="4">
        <v>158.0</v>
      </c>
      <c r="AS89" s="7" t="s">
        <v>506</v>
      </c>
      <c r="AT89" s="4" t="s">
        <v>507</v>
      </c>
    </row>
    <row r="90">
      <c r="A90" s="4">
        <v>89.0</v>
      </c>
      <c r="B90" s="7" t="str">
        <f>HYPERLINK("http://www.temple.edu/","Temple University")</f>
        <v>Temple University</v>
      </c>
      <c r="C90" s="4" t="s">
        <v>116</v>
      </c>
      <c r="D90" s="4" t="s">
        <v>117</v>
      </c>
      <c r="E90" s="4">
        <v>19121.0</v>
      </c>
      <c r="F90" s="4" t="s">
        <v>83</v>
      </c>
      <c r="G90" s="12">
        <v>37788.0</v>
      </c>
      <c r="H90" s="5">
        <v>0.617</v>
      </c>
      <c r="I90" s="7" t="s">
        <v>50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7" t="s">
        <v>508</v>
      </c>
      <c r="U90" s="1"/>
      <c r="V90" s="1"/>
      <c r="W90" s="1"/>
      <c r="X90" s="7" t="s">
        <v>509</v>
      </c>
      <c r="Y90" s="1"/>
      <c r="Z90" s="1"/>
      <c r="AA90" s="7" t="s">
        <v>510</v>
      </c>
      <c r="AB90" s="1"/>
      <c r="AC90" s="1"/>
      <c r="AD90" s="1"/>
      <c r="AE90" s="1"/>
      <c r="AF90" s="1"/>
      <c r="AG90" s="1"/>
      <c r="AH90" s="1"/>
      <c r="AI90" s="10">
        <v>26825.0</v>
      </c>
      <c r="AJ90" s="13">
        <v>42379.0</v>
      </c>
      <c r="AK90" s="1"/>
      <c r="AL90" s="10">
        <v>75.0</v>
      </c>
      <c r="AM90" s="4">
        <v>3.0</v>
      </c>
      <c r="AN90" s="4">
        <v>79.0</v>
      </c>
      <c r="AO90" s="4">
        <v>6.5</v>
      </c>
      <c r="AP90" s="4">
        <v>53.0</v>
      </c>
      <c r="AQ90" s="4">
        <v>152.0</v>
      </c>
      <c r="AR90" s="4">
        <v>152.0</v>
      </c>
      <c r="AS90" s="7" t="s">
        <v>511</v>
      </c>
      <c r="AT90" s="4" t="s">
        <v>512</v>
      </c>
    </row>
    <row r="91">
      <c r="A91" s="4">
        <v>90.0</v>
      </c>
      <c r="B91" s="7" t="str">
        <f>HYPERLINK("http://www.lsu.edu/","Louisiana State University")</f>
        <v>Louisiana State University</v>
      </c>
      <c r="C91" s="4" t="s">
        <v>513</v>
      </c>
      <c r="D91" s="4" t="s">
        <v>514</v>
      </c>
      <c r="E91" s="4">
        <v>70803.0</v>
      </c>
      <c r="F91" s="4" t="s">
        <v>502</v>
      </c>
      <c r="G91" s="12">
        <v>30451.0</v>
      </c>
      <c r="H91" s="14">
        <v>0.75</v>
      </c>
      <c r="I91" s="7" t="s">
        <v>50</v>
      </c>
      <c r="J91" s="1"/>
      <c r="K91" s="4" t="s">
        <v>515</v>
      </c>
      <c r="L91" s="1"/>
      <c r="M91" s="4" t="s">
        <v>11</v>
      </c>
      <c r="N91" s="4" t="s">
        <v>516</v>
      </c>
      <c r="O91" s="1"/>
      <c r="P91" s="1"/>
      <c r="Q91" s="4" t="s">
        <v>15</v>
      </c>
      <c r="R91" s="1"/>
      <c r="S91" s="1"/>
      <c r="T91" s="4" t="s">
        <v>18</v>
      </c>
      <c r="U91" s="4" t="s">
        <v>19</v>
      </c>
      <c r="V91" s="1"/>
      <c r="W91" s="1"/>
      <c r="X91" s="4" t="s">
        <v>22</v>
      </c>
      <c r="Y91" s="1"/>
      <c r="Z91" s="1"/>
      <c r="AA91" s="1"/>
      <c r="AB91" s="1"/>
      <c r="AC91" s="1"/>
      <c r="AD91" s="1"/>
      <c r="AE91" s="4" t="s">
        <v>29</v>
      </c>
      <c r="AF91" s="1"/>
      <c r="AG91" s="1"/>
      <c r="AH91" s="1"/>
      <c r="AI91" s="10">
        <v>27822.0</v>
      </c>
      <c r="AJ91" s="4" t="s">
        <v>517</v>
      </c>
      <c r="AK91" s="4" t="s">
        <v>474</v>
      </c>
      <c r="AL91" s="11">
        <v>50.0</v>
      </c>
      <c r="AM91" s="4">
        <v>3.2</v>
      </c>
      <c r="AN91" s="4">
        <v>79.0</v>
      </c>
      <c r="AO91" s="4">
        <v>6.5</v>
      </c>
      <c r="AP91" s="4">
        <v>0.0</v>
      </c>
      <c r="AQ91" s="4">
        <v>145.0</v>
      </c>
      <c r="AR91" s="4">
        <v>155.0</v>
      </c>
      <c r="AS91" s="7" t="s">
        <v>518</v>
      </c>
      <c r="AT91" s="4" t="s">
        <v>519</v>
      </c>
    </row>
    <row r="92">
      <c r="A92" s="4">
        <v>91.0</v>
      </c>
      <c r="B92" s="7" t="str">
        <f>HYPERLINK("http://www.case.edu/","Case Western Reserve University")</f>
        <v>Case Western Reserve University</v>
      </c>
      <c r="C92" s="4" t="s">
        <v>520</v>
      </c>
      <c r="D92" s="4" t="s">
        <v>243</v>
      </c>
      <c r="E92" s="4">
        <v>44106.0</v>
      </c>
      <c r="F92" s="4" t="s">
        <v>49</v>
      </c>
      <c r="G92" s="12">
        <v>11771.0</v>
      </c>
      <c r="H92" s="5">
        <v>0.383</v>
      </c>
      <c r="I92" s="7" t="s">
        <v>50</v>
      </c>
      <c r="J92" s="1"/>
      <c r="K92" s="1"/>
      <c r="L92" s="1"/>
      <c r="M92" s="4" t="s">
        <v>11</v>
      </c>
      <c r="N92" s="4" t="s">
        <v>12</v>
      </c>
      <c r="O92" s="1"/>
      <c r="P92" s="1"/>
      <c r="Q92" s="1"/>
      <c r="R92" s="1"/>
      <c r="S92" s="1"/>
      <c r="T92" s="4" t="s">
        <v>18</v>
      </c>
      <c r="U92" s="1"/>
      <c r="V92" s="1"/>
      <c r="W92" s="1"/>
      <c r="X92" s="4" t="s">
        <v>22</v>
      </c>
      <c r="Y92" s="1"/>
      <c r="Z92" s="4" t="s">
        <v>58</v>
      </c>
      <c r="AA92" s="4" t="s">
        <v>521</v>
      </c>
      <c r="AB92" s="1"/>
      <c r="AC92" s="1"/>
      <c r="AD92" s="1"/>
      <c r="AE92" s="1"/>
      <c r="AF92" s="1"/>
      <c r="AG92" s="1"/>
      <c r="AH92" s="1"/>
      <c r="AI92" s="10">
        <v>13000.0</v>
      </c>
      <c r="AJ92" s="4" t="s">
        <v>522</v>
      </c>
      <c r="AK92" s="4" t="s">
        <v>523</v>
      </c>
      <c r="AL92" s="11">
        <v>50.0</v>
      </c>
      <c r="AM92" s="4">
        <v>3.0</v>
      </c>
      <c r="AN92" s="4">
        <v>90.0</v>
      </c>
      <c r="AO92" s="4">
        <v>7.0</v>
      </c>
      <c r="AP92" s="4">
        <v>0.0</v>
      </c>
      <c r="AQ92" s="4">
        <v>154.0</v>
      </c>
      <c r="AR92" s="4">
        <v>158.0</v>
      </c>
      <c r="AS92" s="7" t="s">
        <v>524</v>
      </c>
      <c r="AT92" s="4" t="s">
        <v>525</v>
      </c>
    </row>
    <row r="93">
      <c r="A93" s="4">
        <v>92.0</v>
      </c>
      <c r="B93" s="7" t="str">
        <f>HYPERLINK("http://www.iupui.edu/","Indiana University/Purdue University Indianapolis")</f>
        <v>Indiana University/Purdue University Indianapolis</v>
      </c>
      <c r="C93" s="4" t="s">
        <v>526</v>
      </c>
      <c r="D93" s="4" t="s">
        <v>202</v>
      </c>
      <c r="E93" s="4">
        <v>46202.0</v>
      </c>
      <c r="F93" s="4" t="s">
        <v>49</v>
      </c>
      <c r="G93" s="12">
        <v>38770.0</v>
      </c>
      <c r="H93" s="14">
        <v>0.69</v>
      </c>
      <c r="I93" s="7" t="s">
        <v>50</v>
      </c>
      <c r="J93" s="1"/>
      <c r="K93" s="1"/>
      <c r="L93" s="1"/>
      <c r="M93" s="1"/>
      <c r="N93" s="1"/>
      <c r="O93" s="1"/>
      <c r="P93" s="1"/>
      <c r="Q93" s="7" t="s">
        <v>120</v>
      </c>
      <c r="R93" s="1"/>
      <c r="S93" s="1"/>
      <c r="T93" s="4" t="s">
        <v>18</v>
      </c>
      <c r="U93" s="1"/>
      <c r="V93" s="1"/>
      <c r="W93" s="1"/>
      <c r="X93" s="4" t="s">
        <v>22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0">
        <v>19011.0</v>
      </c>
      <c r="AJ93" s="13">
        <v>42373.0</v>
      </c>
      <c r="AK93" s="4" t="s">
        <v>523</v>
      </c>
      <c r="AL93" s="10">
        <v>65.0</v>
      </c>
      <c r="AM93" s="4">
        <v>3.0</v>
      </c>
      <c r="AN93" s="4">
        <v>79.0</v>
      </c>
      <c r="AO93" s="4">
        <v>6.5</v>
      </c>
      <c r="AP93" s="4">
        <v>0.0</v>
      </c>
      <c r="AQ93" s="4">
        <v>160.0</v>
      </c>
      <c r="AR93" s="4">
        <v>160.0</v>
      </c>
      <c r="AS93" s="7" t="s">
        <v>527</v>
      </c>
      <c r="AT93" s="4" t="s">
        <v>528</v>
      </c>
    </row>
    <row r="94">
      <c r="A94" s="4">
        <v>93.0</v>
      </c>
      <c r="B94" s="7" t="str">
        <f>HYPERLINK("http://www.unt.edu/","University of North Texas")</f>
        <v>University of North Texas</v>
      </c>
      <c r="C94" s="4" t="s">
        <v>529</v>
      </c>
      <c r="D94" s="4" t="s">
        <v>131</v>
      </c>
      <c r="E94" s="4">
        <v>76203.0</v>
      </c>
      <c r="F94" s="4" t="s">
        <v>530</v>
      </c>
      <c r="G94" s="12">
        <v>36486.0</v>
      </c>
      <c r="H94" s="5">
        <v>0.621</v>
      </c>
      <c r="I94" s="7" t="s">
        <v>50</v>
      </c>
      <c r="J94" s="1"/>
      <c r="K94" s="1"/>
      <c r="L94" s="1"/>
      <c r="M94" s="1"/>
      <c r="N94" s="1"/>
      <c r="O94" s="1"/>
      <c r="P94" s="1"/>
      <c r="Q94" s="4" t="s">
        <v>15</v>
      </c>
      <c r="R94" s="4" t="s">
        <v>531</v>
      </c>
      <c r="S94" s="1"/>
      <c r="T94" s="4" t="s">
        <v>18</v>
      </c>
      <c r="U94" s="1"/>
      <c r="V94" s="1"/>
      <c r="W94" s="1"/>
      <c r="X94" s="4" t="s">
        <v>22</v>
      </c>
      <c r="Y94" s="1"/>
      <c r="Z94" s="4" t="s">
        <v>58</v>
      </c>
      <c r="AA94" s="1"/>
      <c r="AB94" s="1"/>
      <c r="AC94" s="1"/>
      <c r="AD94" s="1"/>
      <c r="AE94" s="1"/>
      <c r="AF94" s="1"/>
      <c r="AG94" s="1"/>
      <c r="AH94" s="1"/>
      <c r="AI94" s="10">
        <v>13470.0</v>
      </c>
      <c r="AJ94" s="4" t="s">
        <v>88</v>
      </c>
      <c r="AK94" s="4" t="s">
        <v>532</v>
      </c>
      <c r="AL94" s="11">
        <v>85.0</v>
      </c>
      <c r="AM94" s="4">
        <v>3.0</v>
      </c>
      <c r="AN94" s="4">
        <v>90.0</v>
      </c>
      <c r="AO94" s="4">
        <v>7.0</v>
      </c>
      <c r="AP94" s="4">
        <v>0.0</v>
      </c>
      <c r="AQ94" s="4">
        <v>150.0</v>
      </c>
      <c r="AR94" s="4">
        <v>155.0</v>
      </c>
      <c r="AS94" s="7" t="s">
        <v>533</v>
      </c>
      <c r="AT94" s="4" t="s">
        <v>534</v>
      </c>
    </row>
    <row r="95">
      <c r="A95" s="4">
        <v>94.0</v>
      </c>
      <c r="B95" s="7" t="str">
        <f>HYPERLINK("http://www.syr.edu/","Syracuse University")</f>
        <v>Syracuse University</v>
      </c>
      <c r="C95" s="4" t="s">
        <v>535</v>
      </c>
      <c r="D95" s="4" t="s">
        <v>68</v>
      </c>
      <c r="E95" s="4">
        <v>13244.0</v>
      </c>
      <c r="F95" s="4" t="s">
        <v>164</v>
      </c>
      <c r="G95" s="12">
        <v>21492.0</v>
      </c>
      <c r="H95" s="5">
        <v>0.532</v>
      </c>
      <c r="I95" s="7" t="s">
        <v>50</v>
      </c>
      <c r="J95" s="1"/>
      <c r="K95" s="1"/>
      <c r="L95" s="1"/>
      <c r="M95" s="4" t="s">
        <v>11</v>
      </c>
      <c r="N95" s="4" t="s">
        <v>516</v>
      </c>
      <c r="O95" s="1"/>
      <c r="P95" s="1"/>
      <c r="Q95" s="4" t="s">
        <v>15</v>
      </c>
      <c r="R95" s="1"/>
      <c r="S95" s="1"/>
      <c r="T95" s="4" t="s">
        <v>18</v>
      </c>
      <c r="U95" s="4" t="s">
        <v>19</v>
      </c>
      <c r="V95" s="1"/>
      <c r="W95" s="1"/>
      <c r="X95" s="4" t="s">
        <v>22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0">
        <v>24984.0</v>
      </c>
      <c r="AJ95" s="13">
        <v>42375.0</v>
      </c>
      <c r="AK95" s="4" t="s">
        <v>536</v>
      </c>
      <c r="AL95" s="10">
        <v>75.0</v>
      </c>
      <c r="AM95" s="4">
        <v>3.3</v>
      </c>
      <c r="AN95" s="4">
        <v>80.0</v>
      </c>
      <c r="AO95" s="4">
        <v>6.5</v>
      </c>
      <c r="AP95" s="4">
        <v>0.0</v>
      </c>
      <c r="AQ95" s="4">
        <v>148.0</v>
      </c>
      <c r="AR95" s="4">
        <v>162.0</v>
      </c>
      <c r="AS95" s="4" t="s">
        <v>537</v>
      </c>
      <c r="AT95" s="4" t="s">
        <v>538</v>
      </c>
    </row>
    <row r="96">
      <c r="A96" s="4">
        <v>95.0</v>
      </c>
      <c r="B96" s="7" t="str">
        <f>HYPERLINK("http://wayne.edu/","Wayne State University")</f>
        <v>Wayne State University</v>
      </c>
      <c r="C96" s="4" t="s">
        <v>82</v>
      </c>
      <c r="D96" s="4" t="s">
        <v>539</v>
      </c>
      <c r="E96" s="4">
        <v>48202.0</v>
      </c>
      <c r="F96" s="4" t="s">
        <v>540</v>
      </c>
      <c r="G96" s="12">
        <v>25619.0</v>
      </c>
      <c r="H96" s="5">
        <v>0.773</v>
      </c>
      <c r="I96" s="7" t="s">
        <v>50</v>
      </c>
      <c r="J96" s="1"/>
      <c r="K96" s="1"/>
      <c r="L96" s="1"/>
      <c r="M96" s="4" t="s">
        <v>11</v>
      </c>
      <c r="N96" s="4" t="s">
        <v>516</v>
      </c>
      <c r="O96" s="1"/>
      <c r="P96" s="1"/>
      <c r="Q96" s="4" t="s">
        <v>15</v>
      </c>
      <c r="R96" s="4" t="s">
        <v>531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0">
        <v>35000.0</v>
      </c>
      <c r="AJ96" s="13">
        <v>42374.0</v>
      </c>
      <c r="AK96" s="4" t="s">
        <v>541</v>
      </c>
      <c r="AL96" s="10">
        <v>0.0</v>
      </c>
      <c r="AM96" s="4">
        <v>3.0</v>
      </c>
      <c r="AN96" s="4">
        <v>79.0</v>
      </c>
      <c r="AO96" s="4">
        <v>6.5</v>
      </c>
      <c r="AP96" s="4">
        <v>0.0</v>
      </c>
      <c r="AQ96" s="4">
        <v>150.0</v>
      </c>
      <c r="AR96" s="4">
        <v>155.0</v>
      </c>
      <c r="AS96" s="4" t="s">
        <v>542</v>
      </c>
      <c r="AT96" s="4" t="s">
        <v>543</v>
      </c>
    </row>
    <row r="97">
      <c r="A97" s="4">
        <v>96.0</v>
      </c>
      <c r="B97" s="7" t="str">
        <f>HYPERLINK("http://www.uab.edu/","University of Alabama Birmingham")</f>
        <v>University of Alabama Birmingham</v>
      </c>
      <c r="C97" s="4" t="s">
        <v>544</v>
      </c>
      <c r="D97" s="4" t="s">
        <v>545</v>
      </c>
      <c r="E97" s="4">
        <v>35294.0</v>
      </c>
      <c r="F97" s="4" t="s">
        <v>83</v>
      </c>
      <c r="G97" s="12">
        <v>17189.0</v>
      </c>
      <c r="H97" s="5">
        <v>0.857</v>
      </c>
      <c r="I97" s="7" t="s">
        <v>50</v>
      </c>
      <c r="J97" s="1"/>
      <c r="K97" s="1"/>
      <c r="L97" s="1"/>
      <c r="M97" s="1"/>
      <c r="N97" s="7" t="s">
        <v>12</v>
      </c>
      <c r="O97" s="1"/>
      <c r="P97" s="1"/>
      <c r="Q97" s="4" t="s">
        <v>15</v>
      </c>
      <c r="R97" s="1"/>
      <c r="S97" s="1"/>
      <c r="T97" s="7" t="s">
        <v>18</v>
      </c>
      <c r="U97" s="1"/>
      <c r="V97" s="1"/>
      <c r="W97" s="1"/>
      <c r="X97" s="7" t="s">
        <v>22</v>
      </c>
      <c r="Y97" s="1"/>
      <c r="Z97" s="7" t="s">
        <v>390</v>
      </c>
      <c r="AA97" s="1"/>
      <c r="AB97" s="1"/>
      <c r="AC97" s="1"/>
      <c r="AD97" s="1"/>
      <c r="AE97" s="1"/>
      <c r="AF97" s="1"/>
      <c r="AG97" s="1"/>
      <c r="AH97" s="6"/>
      <c r="AI97" s="10">
        <v>17294.0</v>
      </c>
      <c r="AJ97" s="13">
        <v>42375.0</v>
      </c>
      <c r="AK97" s="4" t="s">
        <v>523</v>
      </c>
      <c r="AL97" s="11">
        <v>60.0</v>
      </c>
      <c r="AM97" s="4">
        <v>3.0</v>
      </c>
      <c r="AN97" s="4">
        <v>80.0</v>
      </c>
      <c r="AO97" s="4">
        <v>6.0</v>
      </c>
      <c r="AP97" s="4">
        <v>59.0</v>
      </c>
      <c r="AQ97" s="4">
        <v>150.0</v>
      </c>
      <c r="AR97" s="4">
        <v>150.0</v>
      </c>
      <c r="AS97" s="4" t="s">
        <v>546</v>
      </c>
      <c r="AT97" s="4" t="s">
        <v>547</v>
      </c>
    </row>
    <row r="98">
      <c r="A98" s="4">
        <v>97.0</v>
      </c>
      <c r="B98" s="7" t="str">
        <f>HYPERLINK("http://www.usu.edu/","Utah State University")</f>
        <v>Utah State University</v>
      </c>
      <c r="C98" s="4" t="s">
        <v>548</v>
      </c>
      <c r="D98" s="4" t="s">
        <v>313</v>
      </c>
      <c r="E98" s="4">
        <v>84322.0</v>
      </c>
      <c r="F98" s="4" t="s">
        <v>183</v>
      </c>
      <c r="G98" s="12">
        <v>27662.0</v>
      </c>
      <c r="H98" s="5">
        <v>0.978</v>
      </c>
      <c r="I98" s="7" t="s">
        <v>50</v>
      </c>
      <c r="J98" s="1"/>
      <c r="K98" s="1"/>
      <c r="L98" s="1"/>
      <c r="M98" s="1"/>
      <c r="N98" s="4" t="s">
        <v>516</v>
      </c>
      <c r="O98" s="1"/>
      <c r="P98" s="1"/>
      <c r="Q98" s="4" t="s">
        <v>15</v>
      </c>
      <c r="R98" s="4" t="s">
        <v>531</v>
      </c>
      <c r="S98" s="1"/>
      <c r="T98" s="4" t="s">
        <v>18</v>
      </c>
      <c r="U98" s="4" t="s">
        <v>19</v>
      </c>
      <c r="V98" s="1"/>
      <c r="W98" s="1"/>
      <c r="X98" s="4" t="s">
        <v>22</v>
      </c>
      <c r="Y98" s="1"/>
      <c r="Z98" s="1"/>
      <c r="AA98" s="1"/>
      <c r="AB98" s="1"/>
      <c r="AC98" s="1"/>
      <c r="AD98" s="1"/>
      <c r="AE98" s="1"/>
      <c r="AF98" s="1"/>
      <c r="AG98" s="1"/>
      <c r="AH98" s="6"/>
      <c r="AI98" s="10">
        <v>18207.0</v>
      </c>
      <c r="AJ98" s="13">
        <v>42444.0</v>
      </c>
      <c r="AK98" s="4" t="s">
        <v>153</v>
      </c>
      <c r="AL98" s="10">
        <v>55.0</v>
      </c>
      <c r="AM98" s="4">
        <v>3.0</v>
      </c>
      <c r="AN98" s="4">
        <v>79.0</v>
      </c>
      <c r="AO98" s="4">
        <v>6.0</v>
      </c>
      <c r="AP98" s="4">
        <v>0.0</v>
      </c>
      <c r="AQ98" s="4">
        <v>149.0</v>
      </c>
      <c r="AR98" s="4">
        <v>158.0</v>
      </c>
      <c r="AS98" s="7" t="s">
        <v>549</v>
      </c>
      <c r="AT98" s="4" t="s">
        <v>550</v>
      </c>
    </row>
    <row r="99">
      <c r="A99" s="4">
        <v>98.0</v>
      </c>
      <c r="B99" s="7" t="str">
        <f>HYPERLINK("http://www.vcu.edu/","Virginia Commonwealth University")</f>
        <v>Virginia Commonwealth University</v>
      </c>
      <c r="C99" s="4" t="s">
        <v>551</v>
      </c>
      <c r="D99" s="4" t="s">
        <v>230</v>
      </c>
      <c r="E99" s="4">
        <v>23284.0</v>
      </c>
      <c r="F99" s="4" t="s">
        <v>183</v>
      </c>
      <c r="G99" s="12">
        <v>31242.0</v>
      </c>
      <c r="H99" s="5">
        <v>0.689</v>
      </c>
      <c r="I99" s="7" t="s">
        <v>50</v>
      </c>
      <c r="J99" s="1"/>
      <c r="K99" s="1"/>
      <c r="L99" s="1"/>
      <c r="M99" s="4" t="s">
        <v>11</v>
      </c>
      <c r="N99" s="1"/>
      <c r="O99" s="1"/>
      <c r="P99" s="1"/>
      <c r="Q99" s="4" t="s">
        <v>15</v>
      </c>
      <c r="R99" s="4" t="s">
        <v>531</v>
      </c>
      <c r="S99" s="1"/>
      <c r="T99" s="4" t="s">
        <v>18</v>
      </c>
      <c r="U99" s="1"/>
      <c r="V99" s="1"/>
      <c r="W99" s="1"/>
      <c r="X99" s="4" t="s">
        <v>22</v>
      </c>
      <c r="Y99" s="4" t="s">
        <v>76</v>
      </c>
      <c r="Z99" s="1"/>
      <c r="AA99" s="1"/>
      <c r="AB99" s="1"/>
      <c r="AC99" s="1"/>
      <c r="AD99" s="1"/>
      <c r="AE99" s="1"/>
      <c r="AF99" s="1"/>
      <c r="AG99" s="1"/>
      <c r="AH99" s="6"/>
      <c r="AI99" s="10">
        <v>44938.0</v>
      </c>
      <c r="AJ99" s="4" t="s">
        <v>552</v>
      </c>
      <c r="AK99" s="4" t="s">
        <v>553</v>
      </c>
      <c r="AL99" s="10">
        <v>65.0</v>
      </c>
      <c r="AM99" s="4">
        <v>3.0</v>
      </c>
      <c r="AN99" s="4">
        <v>80.0</v>
      </c>
      <c r="AO99" s="4">
        <v>6.5</v>
      </c>
      <c r="AP99" s="4">
        <v>65.0</v>
      </c>
      <c r="AQ99" s="4">
        <v>148.0</v>
      </c>
      <c r="AR99" s="4">
        <v>148.0</v>
      </c>
      <c r="AS99" s="4" t="s">
        <v>554</v>
      </c>
      <c r="AT99" s="4" t="s">
        <v>555</v>
      </c>
    </row>
    <row r="100">
      <c r="A100" s="4">
        <v>99.0</v>
      </c>
      <c r="B100" s="7" t="str">
        <f>HYPERLINK("http://www.uvm.edu/","University of Vermont")</f>
        <v>University of Vermont</v>
      </c>
      <c r="C100" s="4" t="s">
        <v>556</v>
      </c>
      <c r="D100" s="4" t="s">
        <v>557</v>
      </c>
      <c r="E100" s="4">
        <v>5405.0</v>
      </c>
      <c r="F100" s="4" t="s">
        <v>83</v>
      </c>
      <c r="G100" s="12">
        <v>12856.0</v>
      </c>
      <c r="H100" s="5">
        <v>0.734</v>
      </c>
      <c r="I100" s="7" t="s">
        <v>50</v>
      </c>
      <c r="J100" s="1"/>
      <c r="K100" s="1"/>
      <c r="L100" s="1"/>
      <c r="M100" s="1"/>
      <c r="N100" s="4" t="s">
        <v>516</v>
      </c>
      <c r="O100" s="1"/>
      <c r="P100" s="1"/>
      <c r="Q100" s="4" t="s">
        <v>15</v>
      </c>
      <c r="R100" s="1"/>
      <c r="S100" s="1"/>
      <c r="T100" s="4" t="s">
        <v>18</v>
      </c>
      <c r="U100" s="7" t="s">
        <v>19</v>
      </c>
      <c r="V100" s="1"/>
      <c r="W100" s="1"/>
      <c r="X100" s="4" t="s">
        <v>22</v>
      </c>
      <c r="Y100" s="1"/>
      <c r="Z100" s="7" t="s">
        <v>58</v>
      </c>
      <c r="AA100" s="1"/>
      <c r="AB100" s="1"/>
      <c r="AC100" s="1"/>
      <c r="AD100" s="1"/>
      <c r="AE100" s="1"/>
      <c r="AF100" s="1"/>
      <c r="AG100" s="1"/>
      <c r="AH100" s="6"/>
      <c r="AI100" s="10">
        <v>38160.0</v>
      </c>
      <c r="AJ100" s="4" t="s">
        <v>522</v>
      </c>
      <c r="AK100" s="4" t="s">
        <v>153</v>
      </c>
      <c r="AL100" s="11">
        <v>55.0</v>
      </c>
      <c r="AM100" s="4">
        <v>3.67</v>
      </c>
      <c r="AN100" s="4">
        <v>80.0</v>
      </c>
      <c r="AO100" s="4">
        <v>6.5</v>
      </c>
      <c r="AP100" s="4">
        <v>0.0</v>
      </c>
      <c r="AQ100" s="4">
        <v>154.0</v>
      </c>
      <c r="AR100" s="4">
        <v>156.0</v>
      </c>
      <c r="AS100" s="7" t="s">
        <v>558</v>
      </c>
      <c r="AT100" s="7" t="s">
        <v>559</v>
      </c>
    </row>
    <row r="101">
      <c r="A101" s="4">
        <v>100.0</v>
      </c>
      <c r="B101" s="7" t="str">
        <f>HYPERLINK("http://www.ucf.edu/","University of Central Florida")</f>
        <v>University of Central Florida</v>
      </c>
      <c r="C101" s="4" t="s">
        <v>560</v>
      </c>
      <c r="D101" s="4" t="s">
        <v>136</v>
      </c>
      <c r="E101" s="4">
        <v>32816.0</v>
      </c>
      <c r="F101" s="4" t="s">
        <v>183</v>
      </c>
      <c r="G101" s="12">
        <v>60767.0</v>
      </c>
      <c r="H101" s="5">
        <v>0.496</v>
      </c>
      <c r="I101" s="7" t="s">
        <v>50</v>
      </c>
      <c r="J101" s="1"/>
      <c r="K101" s="1"/>
      <c r="L101" s="1"/>
      <c r="M101" s="1"/>
      <c r="N101" s="4" t="s">
        <v>516</v>
      </c>
      <c r="O101" s="1"/>
      <c r="P101" s="1"/>
      <c r="Q101" s="4" t="s">
        <v>15</v>
      </c>
      <c r="R101" s="4" t="s">
        <v>531</v>
      </c>
      <c r="S101" s="1"/>
      <c r="T101" s="4" t="s">
        <v>18</v>
      </c>
      <c r="U101" s="7" t="s">
        <v>19</v>
      </c>
      <c r="V101" s="1"/>
      <c r="W101" s="1"/>
      <c r="X101" s="4" t="s">
        <v>22</v>
      </c>
      <c r="Y101" s="1"/>
      <c r="Z101" s="7" t="s">
        <v>58</v>
      </c>
      <c r="AA101" s="4" t="s">
        <v>561</v>
      </c>
      <c r="AB101" s="1"/>
      <c r="AC101" s="1"/>
      <c r="AD101" s="1"/>
      <c r="AE101" s="1"/>
      <c r="AF101" s="1"/>
      <c r="AG101" s="1"/>
      <c r="AH101" s="6"/>
      <c r="AI101" s="10">
        <v>35821.5</v>
      </c>
      <c r="AJ101" s="4" t="s">
        <v>88</v>
      </c>
      <c r="AK101" s="4" t="s">
        <v>552</v>
      </c>
      <c r="AL101" s="11">
        <v>31.0</v>
      </c>
      <c r="AM101" s="4">
        <v>3.0</v>
      </c>
      <c r="AN101" s="4">
        <v>91.0</v>
      </c>
      <c r="AO101" s="4">
        <v>7.0</v>
      </c>
      <c r="AP101" s="4">
        <v>0.0</v>
      </c>
      <c r="AQ101" s="4">
        <v>146.0</v>
      </c>
      <c r="AR101" s="4">
        <v>144.0</v>
      </c>
      <c r="AS101" s="7" t="s">
        <v>562</v>
      </c>
      <c r="AT101" s="4" t="s">
        <v>563</v>
      </c>
    </row>
    <row r="102">
      <c r="A102" s="4">
        <v>101.0</v>
      </c>
      <c r="B102" s="7" t="str">
        <f>HYPERLINK("http://www.drexel.edu/","Drexel University")</f>
        <v>Drexel University</v>
      </c>
      <c r="C102" s="4" t="s">
        <v>116</v>
      </c>
      <c r="D102" s="4" t="s">
        <v>117</v>
      </c>
      <c r="E102" s="4">
        <v>19104.0</v>
      </c>
      <c r="F102" s="4" t="s">
        <v>49</v>
      </c>
      <c r="G102" s="12">
        <v>26359.0</v>
      </c>
      <c r="H102" s="14">
        <v>0.76</v>
      </c>
      <c r="I102" s="7" t="s">
        <v>50</v>
      </c>
      <c r="J102" s="1"/>
      <c r="K102" s="1"/>
      <c r="L102" s="1"/>
      <c r="M102" s="7" t="s">
        <v>11</v>
      </c>
      <c r="N102" s="7" t="s">
        <v>12</v>
      </c>
      <c r="O102" s="1"/>
      <c r="P102" s="1"/>
      <c r="Q102" s="1"/>
      <c r="R102" s="7" t="s">
        <v>16</v>
      </c>
      <c r="S102" s="7" t="s">
        <v>17</v>
      </c>
      <c r="T102" s="7" t="s">
        <v>18</v>
      </c>
      <c r="U102" s="7" t="s">
        <v>19</v>
      </c>
      <c r="V102" s="1"/>
      <c r="W102" s="1"/>
      <c r="X102" s="7" t="s">
        <v>564</v>
      </c>
      <c r="Y102" s="1"/>
      <c r="Z102" s="7" t="s">
        <v>58</v>
      </c>
      <c r="AA102" s="1"/>
      <c r="AB102" s="1"/>
      <c r="AC102" s="1"/>
      <c r="AD102" s="1"/>
      <c r="AE102" s="1"/>
      <c r="AF102" s="1"/>
      <c r="AG102" s="1"/>
      <c r="AH102" s="6"/>
      <c r="AI102" s="10">
        <v>12847.0</v>
      </c>
      <c r="AJ102" s="4" t="s">
        <v>565</v>
      </c>
      <c r="AK102" s="4">
        <v>0.0</v>
      </c>
      <c r="AL102" s="10">
        <v>75.0</v>
      </c>
      <c r="AM102" s="4">
        <v>3.0</v>
      </c>
      <c r="AN102" s="4">
        <v>100.0</v>
      </c>
      <c r="AO102" s="4">
        <v>7.0</v>
      </c>
      <c r="AP102" s="4">
        <v>0.0</v>
      </c>
      <c r="AQ102" s="4">
        <v>153.0</v>
      </c>
      <c r="AR102" s="4">
        <v>160.0</v>
      </c>
      <c r="AS102" s="7" t="s">
        <v>566</v>
      </c>
      <c r="AT102" s="4" t="s">
        <v>567</v>
      </c>
    </row>
    <row r="103">
      <c r="A103" s="4">
        <v>102.0</v>
      </c>
      <c r="B103" s="7" t="str">
        <f>HYPERLINK("http://www.k-state.edu/","Kansas State University")</f>
        <v>Kansas State University</v>
      </c>
      <c r="C103" s="4" t="s">
        <v>568</v>
      </c>
      <c r="D103" s="4" t="s">
        <v>409</v>
      </c>
      <c r="E103" s="4">
        <v>66506.0</v>
      </c>
      <c r="F103" s="4" t="s">
        <v>569</v>
      </c>
      <c r="G103" s="12">
        <v>24766.0</v>
      </c>
      <c r="H103" s="14">
        <v>0.95</v>
      </c>
      <c r="I103" s="7" t="s">
        <v>50</v>
      </c>
      <c r="J103" s="1"/>
      <c r="K103" s="1"/>
      <c r="L103" s="1"/>
      <c r="M103" s="7" t="s">
        <v>11</v>
      </c>
      <c r="N103" s="7" t="s">
        <v>12</v>
      </c>
      <c r="O103" s="1"/>
      <c r="P103" s="1"/>
      <c r="Q103" s="7" t="s">
        <v>15</v>
      </c>
      <c r="R103" s="1"/>
      <c r="S103" s="1"/>
      <c r="T103" s="7" t="s">
        <v>570</v>
      </c>
      <c r="U103" s="1"/>
      <c r="V103" s="1"/>
      <c r="W103" s="1"/>
      <c r="X103" s="7" t="s">
        <v>464</v>
      </c>
      <c r="Y103" s="4" t="s">
        <v>76</v>
      </c>
      <c r="Z103" s="1"/>
      <c r="AA103" s="4" t="s">
        <v>561</v>
      </c>
      <c r="AB103" s="1"/>
      <c r="AC103" s="1"/>
      <c r="AD103" s="1"/>
      <c r="AE103" s="1"/>
      <c r="AF103" s="1"/>
      <c r="AG103" s="1"/>
      <c r="AH103" s="6"/>
      <c r="AI103" s="11">
        <v>20439.75</v>
      </c>
      <c r="AJ103" s="13">
        <v>42583.0</v>
      </c>
      <c r="AK103" s="13">
        <v>42377.0</v>
      </c>
      <c r="AL103" s="10">
        <v>75.0</v>
      </c>
      <c r="AM103" s="4">
        <v>3.0</v>
      </c>
      <c r="AN103" s="4">
        <v>79.0</v>
      </c>
      <c r="AO103" s="4">
        <v>6.5</v>
      </c>
      <c r="AP103" s="4">
        <v>58.0</v>
      </c>
      <c r="AQ103" s="4">
        <v>145.0</v>
      </c>
      <c r="AR103" s="4">
        <v>155.0</v>
      </c>
      <c r="AS103" s="7" t="s">
        <v>571</v>
      </c>
      <c r="AT103" s="4" t="s">
        <v>572</v>
      </c>
    </row>
    <row r="104">
      <c r="A104" s="4">
        <v>103.0</v>
      </c>
      <c r="B104" s="7" t="str">
        <f>HYPERLINK("http://www.rpi.edu/","Rensselaer Polytechnic Institute")</f>
        <v>Rensselaer Polytechnic Institute</v>
      </c>
      <c r="C104" s="4" t="s">
        <v>573</v>
      </c>
      <c r="D104" s="4" t="s">
        <v>574</v>
      </c>
      <c r="E104" s="4">
        <v>12180.0</v>
      </c>
      <c r="F104" s="4" t="s">
        <v>575</v>
      </c>
      <c r="G104" s="4">
        <v>7028.0</v>
      </c>
      <c r="H104" s="14">
        <v>0.38</v>
      </c>
      <c r="I104" s="7" t="s">
        <v>50</v>
      </c>
      <c r="J104" s="4" t="s">
        <v>576</v>
      </c>
      <c r="K104" s="1"/>
      <c r="L104" s="1"/>
      <c r="M104" s="1"/>
      <c r="N104" s="7" t="s">
        <v>12</v>
      </c>
      <c r="O104" s="1"/>
      <c r="P104" s="1"/>
      <c r="Q104" s="4" t="s">
        <v>577</v>
      </c>
      <c r="R104" s="4" t="s">
        <v>531</v>
      </c>
      <c r="S104" s="1"/>
      <c r="T104" s="4" t="s">
        <v>18</v>
      </c>
      <c r="U104" s="4" t="s">
        <v>19</v>
      </c>
      <c r="V104" s="1"/>
      <c r="W104" s="1"/>
      <c r="X104" s="4" t="s">
        <v>464</v>
      </c>
      <c r="Y104" s="4" t="s">
        <v>465</v>
      </c>
      <c r="Z104" s="4" t="s">
        <v>369</v>
      </c>
      <c r="AA104" s="4" t="s">
        <v>578</v>
      </c>
      <c r="AB104" s="1"/>
      <c r="AC104" s="1"/>
      <c r="AD104" s="1"/>
      <c r="AE104" s="1"/>
      <c r="AF104" s="1"/>
      <c r="AG104" s="1"/>
      <c r="AH104" s="6"/>
      <c r="AI104" s="10">
        <v>46700.0</v>
      </c>
      <c r="AJ104" s="13">
        <v>42370.0</v>
      </c>
      <c r="AK104" s="4" t="s">
        <v>579</v>
      </c>
      <c r="AL104" s="10">
        <v>75.0</v>
      </c>
      <c r="AM104" s="4">
        <v>3.0</v>
      </c>
      <c r="AN104" s="4">
        <v>100.0</v>
      </c>
      <c r="AO104" s="4">
        <v>7.0</v>
      </c>
      <c r="AP104" s="4">
        <v>68.0</v>
      </c>
      <c r="AQ104" s="4">
        <v>157.0</v>
      </c>
      <c r="AR104" s="4">
        <v>163.0</v>
      </c>
      <c r="AS104" s="7" t="s">
        <v>580</v>
      </c>
      <c r="AT104" s="4" t="s">
        <v>581</v>
      </c>
    </row>
    <row r="105">
      <c r="A105" s="4">
        <v>104.0</v>
      </c>
      <c r="B105" s="7" t="str">
        <f>HYPERLINK("http://www.ua.edu/","University of Alabama")</f>
        <v>University of Alabama</v>
      </c>
      <c r="C105" s="4" t="s">
        <v>582</v>
      </c>
      <c r="D105" s="4" t="s">
        <v>545</v>
      </c>
      <c r="E105" s="4">
        <v>35487.0</v>
      </c>
      <c r="F105" s="4" t="s">
        <v>569</v>
      </c>
      <c r="G105" s="12">
        <v>36155.0</v>
      </c>
      <c r="H105" s="14">
        <v>0.51</v>
      </c>
      <c r="I105" s="7" t="s">
        <v>50</v>
      </c>
      <c r="J105" s="1"/>
      <c r="K105" s="1"/>
      <c r="L105" s="1"/>
      <c r="M105" s="4" t="s">
        <v>583</v>
      </c>
      <c r="N105" s="7" t="s">
        <v>12</v>
      </c>
      <c r="O105" s="1"/>
      <c r="P105" s="1"/>
      <c r="Q105" s="4" t="s">
        <v>459</v>
      </c>
      <c r="R105" s="1"/>
      <c r="S105" s="1"/>
      <c r="T105" s="4" t="s">
        <v>584</v>
      </c>
      <c r="U105" s="4" t="s">
        <v>277</v>
      </c>
      <c r="V105" s="1"/>
      <c r="W105" s="1"/>
      <c r="X105" s="4" t="s">
        <v>464</v>
      </c>
      <c r="Y105" s="1"/>
      <c r="Z105" s="4" t="s">
        <v>585</v>
      </c>
      <c r="AA105" s="1"/>
      <c r="AB105" s="1"/>
      <c r="AC105" s="1"/>
      <c r="AD105" s="1"/>
      <c r="AE105" s="1"/>
      <c r="AF105" s="1"/>
      <c r="AG105" s="1"/>
      <c r="AH105" s="6"/>
      <c r="AI105" s="11">
        <v>20755.0</v>
      </c>
      <c r="AJ105" s="4" t="s">
        <v>586</v>
      </c>
      <c r="AK105" s="4" t="s">
        <v>587</v>
      </c>
      <c r="AL105" s="10">
        <v>60.0</v>
      </c>
      <c r="AM105" s="4">
        <v>3.0</v>
      </c>
      <c r="AN105" s="4">
        <v>79.0</v>
      </c>
      <c r="AO105" s="4">
        <v>6.5</v>
      </c>
      <c r="AP105" s="4">
        <v>59.0</v>
      </c>
      <c r="AQ105" s="4">
        <v>150.0</v>
      </c>
      <c r="AR105" s="4">
        <v>150.0</v>
      </c>
      <c r="AS105" s="4" t="s">
        <v>588</v>
      </c>
      <c r="AT105" s="4" t="s">
        <v>589</v>
      </c>
    </row>
    <row r="106">
      <c r="A106" s="4">
        <v>105.0</v>
      </c>
      <c r="B106" s="7" t="str">
        <f>HYPERLINK("http://www.clemson.edu/","Clemson University")</f>
        <v>Clemson University</v>
      </c>
      <c r="C106" s="4" t="s">
        <v>590</v>
      </c>
      <c r="D106" s="4" t="s">
        <v>462</v>
      </c>
      <c r="E106" s="4">
        <v>29634.0</v>
      </c>
      <c r="F106" s="4" t="s">
        <v>569</v>
      </c>
      <c r="G106" s="12">
        <v>22698.0</v>
      </c>
      <c r="H106" s="14">
        <v>0.52</v>
      </c>
      <c r="I106" s="4" t="s">
        <v>591</v>
      </c>
      <c r="J106" s="1"/>
      <c r="K106" s="1"/>
      <c r="L106" s="1"/>
      <c r="M106" s="7" t="s">
        <v>11</v>
      </c>
      <c r="N106" s="7" t="s">
        <v>12</v>
      </c>
      <c r="O106" s="1"/>
      <c r="P106" s="1"/>
      <c r="Q106" s="4" t="s">
        <v>15</v>
      </c>
      <c r="R106" s="4" t="s">
        <v>531</v>
      </c>
      <c r="S106" s="1"/>
      <c r="T106" s="7" t="s">
        <v>18</v>
      </c>
      <c r="U106" s="1"/>
      <c r="V106" s="1"/>
      <c r="W106" s="1"/>
      <c r="X106" s="4" t="s">
        <v>592</v>
      </c>
      <c r="Y106" s="1"/>
      <c r="Z106" s="4" t="s">
        <v>58</v>
      </c>
      <c r="AA106" s="4" t="s">
        <v>293</v>
      </c>
      <c r="AB106" s="1"/>
      <c r="AC106" s="1"/>
      <c r="AD106" s="1"/>
      <c r="AE106" s="1"/>
      <c r="AF106" s="1"/>
      <c r="AG106" s="1"/>
      <c r="AH106" s="6"/>
      <c r="AI106" s="10">
        <v>10275.0</v>
      </c>
      <c r="AJ106" s="4" t="s">
        <v>88</v>
      </c>
      <c r="AK106" s="4" t="s">
        <v>158</v>
      </c>
      <c r="AL106" s="10">
        <v>90.0</v>
      </c>
      <c r="AM106" s="4">
        <v>3.4</v>
      </c>
      <c r="AN106" s="4">
        <v>100.0</v>
      </c>
      <c r="AO106" s="4">
        <v>7.0</v>
      </c>
      <c r="AP106" s="4">
        <v>0.0</v>
      </c>
      <c r="AQ106" s="4">
        <v>155.0</v>
      </c>
      <c r="AR106" s="4">
        <v>165.0</v>
      </c>
      <c r="AS106" s="7" t="s">
        <v>593</v>
      </c>
      <c r="AT106" s="4" t="s">
        <v>594</v>
      </c>
    </row>
    <row r="107">
      <c r="A107" s="4">
        <v>106.0</v>
      </c>
      <c r="B107" s="7" t="str">
        <f>HYPERLINK("http://go.okstate.edu/","Oklahoma State University Stillwater")</f>
        <v>Oklahoma State University Stillwater</v>
      </c>
      <c r="C107" s="4" t="s">
        <v>595</v>
      </c>
      <c r="D107" s="4" t="s">
        <v>430</v>
      </c>
      <c r="E107" s="4">
        <v>74074.0</v>
      </c>
      <c r="F107" s="4" t="s">
        <v>569</v>
      </c>
      <c r="G107" s="12">
        <v>25962.0</v>
      </c>
      <c r="H107" s="14">
        <v>0.75</v>
      </c>
      <c r="I107" s="4" t="s">
        <v>50</v>
      </c>
      <c r="J107" s="1"/>
      <c r="K107" s="1"/>
      <c r="L107" s="1"/>
      <c r="M107" s="7" t="s">
        <v>11</v>
      </c>
      <c r="N107" s="4" t="s">
        <v>596</v>
      </c>
      <c r="O107" s="1"/>
      <c r="P107" s="1"/>
      <c r="Q107" s="1"/>
      <c r="R107" s="4" t="s">
        <v>531</v>
      </c>
      <c r="S107" s="1"/>
      <c r="T107" s="7" t="s">
        <v>18</v>
      </c>
      <c r="U107" s="1"/>
      <c r="V107" s="1"/>
      <c r="W107" s="1"/>
      <c r="X107" s="1"/>
      <c r="Y107" s="1"/>
      <c r="Z107" s="1"/>
      <c r="AA107" s="4" t="s">
        <v>597</v>
      </c>
      <c r="AB107" s="1"/>
      <c r="AC107" s="1"/>
      <c r="AD107" s="1"/>
      <c r="AE107" s="4" t="s">
        <v>598</v>
      </c>
      <c r="AF107" s="1"/>
      <c r="AG107" s="1"/>
      <c r="AH107" s="6"/>
      <c r="AI107" s="11">
        <v>11251.8</v>
      </c>
      <c r="AJ107" s="13">
        <v>42371.0</v>
      </c>
      <c r="AK107" s="13">
        <v>42377.0</v>
      </c>
      <c r="AL107" s="10">
        <v>75.0</v>
      </c>
      <c r="AM107" s="4">
        <v>3.0</v>
      </c>
      <c r="AN107" s="4">
        <v>79.0</v>
      </c>
      <c r="AO107" s="4">
        <v>6.5</v>
      </c>
      <c r="AP107" s="4">
        <v>0.0</v>
      </c>
      <c r="AQ107" s="4">
        <v>153.0</v>
      </c>
      <c r="AR107" s="4">
        <v>141.0</v>
      </c>
      <c r="AS107" s="7" t="s">
        <v>599</v>
      </c>
      <c r="AT107" s="4" t="s">
        <v>600</v>
      </c>
    </row>
    <row r="108">
      <c r="A108" s="4">
        <v>107.0</v>
      </c>
      <c r="B108" s="7" t="str">
        <f>HYPERLINK("http://www.stonybrook.edu/","Stony Brook University")</f>
        <v>Stony Brook University</v>
      </c>
      <c r="C108" s="4" t="s">
        <v>601</v>
      </c>
      <c r="D108" s="4" t="s">
        <v>68</v>
      </c>
      <c r="E108" s="4">
        <v>11794.0</v>
      </c>
      <c r="F108" s="4" t="s">
        <v>569</v>
      </c>
      <c r="G108" s="12">
        <v>25272.0</v>
      </c>
      <c r="H108" s="5">
        <v>0.413</v>
      </c>
      <c r="I108" s="4" t="s">
        <v>591</v>
      </c>
      <c r="J108" s="1"/>
      <c r="K108" s="1"/>
      <c r="L108" s="1"/>
      <c r="M108" s="1"/>
      <c r="N108" s="4" t="s">
        <v>12</v>
      </c>
      <c r="O108" s="1"/>
      <c r="P108" s="1"/>
      <c r="Q108" s="4" t="s">
        <v>15</v>
      </c>
      <c r="R108" s="4" t="s">
        <v>531</v>
      </c>
      <c r="S108" s="1"/>
      <c r="T108" s="7" t="s">
        <v>18</v>
      </c>
      <c r="U108" s="1"/>
      <c r="V108" s="1"/>
      <c r="W108" s="1"/>
      <c r="X108" s="7" t="s">
        <v>464</v>
      </c>
      <c r="Y108" s="1"/>
      <c r="Z108" s="4" t="s">
        <v>58</v>
      </c>
      <c r="AA108" s="1"/>
      <c r="AB108" s="1"/>
      <c r="AC108" s="1"/>
      <c r="AD108" s="1"/>
      <c r="AE108" s="1"/>
      <c r="AF108" s="1"/>
      <c r="AG108" s="1"/>
      <c r="AH108" s="6"/>
      <c r="AI108" s="11">
        <v>11880.5</v>
      </c>
      <c r="AJ108" s="4" t="s">
        <v>88</v>
      </c>
      <c r="AK108" s="13">
        <v>42379.0</v>
      </c>
      <c r="AL108" s="10">
        <v>100.0</v>
      </c>
      <c r="AM108" s="4">
        <v>3.0</v>
      </c>
      <c r="AN108" s="4">
        <v>85.0</v>
      </c>
      <c r="AO108" s="4">
        <v>6.5</v>
      </c>
      <c r="AP108" s="4">
        <v>0.0</v>
      </c>
      <c r="AQ108" s="4">
        <v>157.0</v>
      </c>
      <c r="AR108" s="4">
        <v>163.0</v>
      </c>
      <c r="AS108" s="4" t="s">
        <v>602</v>
      </c>
      <c r="AT108" s="4" t="s">
        <v>603</v>
      </c>
    </row>
    <row r="109">
      <c r="A109" s="4">
        <v>108.0</v>
      </c>
      <c r="B109" s="7" t="str">
        <f>HYPERLINK("http://www.sdsu.edu/","San Diego State University")</f>
        <v>San Diego State University</v>
      </c>
      <c r="C109" s="4" t="s">
        <v>144</v>
      </c>
      <c r="D109" s="4" t="s">
        <v>62</v>
      </c>
      <c r="E109" s="4">
        <v>92182.0</v>
      </c>
      <c r="F109" s="4" t="s">
        <v>569</v>
      </c>
      <c r="G109" s="12">
        <v>33527.0</v>
      </c>
      <c r="H109" s="5">
        <v>0.345</v>
      </c>
      <c r="I109" s="7" t="s">
        <v>50</v>
      </c>
      <c r="J109" s="4" t="s">
        <v>138</v>
      </c>
      <c r="K109" s="1"/>
      <c r="L109" s="4" t="s">
        <v>604</v>
      </c>
      <c r="M109" s="1"/>
      <c r="N109" s="4" t="s">
        <v>605</v>
      </c>
      <c r="O109" s="1"/>
      <c r="P109" s="1"/>
      <c r="Q109" s="1"/>
      <c r="R109" s="1"/>
      <c r="S109" s="1"/>
      <c r="T109" s="4" t="s">
        <v>463</v>
      </c>
      <c r="U109" s="4" t="s">
        <v>19</v>
      </c>
      <c r="V109" s="1"/>
      <c r="W109" s="1"/>
      <c r="X109" s="4" t="s">
        <v>464</v>
      </c>
      <c r="Y109" s="1"/>
      <c r="Z109" s="1"/>
      <c r="AA109" s="1"/>
      <c r="AB109" s="1"/>
      <c r="AC109" s="1"/>
      <c r="AD109" s="1"/>
      <c r="AE109" s="1"/>
      <c r="AF109" s="1"/>
      <c r="AG109" s="1"/>
      <c r="AH109" s="6"/>
      <c r="AI109" s="10">
        <v>32898.0</v>
      </c>
      <c r="AJ109" s="13">
        <v>42372.0</v>
      </c>
      <c r="AK109" s="4">
        <v>0.0</v>
      </c>
      <c r="AL109" s="10">
        <v>55.0</v>
      </c>
      <c r="AM109" s="4">
        <v>3.0</v>
      </c>
      <c r="AN109" s="4">
        <v>80.0</v>
      </c>
      <c r="AO109" s="4">
        <v>6.5</v>
      </c>
      <c r="AP109" s="4">
        <v>0.0</v>
      </c>
      <c r="AQ109" s="4">
        <v>150.0</v>
      </c>
      <c r="AR109" s="4">
        <v>155.0</v>
      </c>
      <c r="AS109" s="7" t="s">
        <v>606</v>
      </c>
      <c r="AT109" s="4" t="s">
        <v>607</v>
      </c>
    </row>
    <row r="110">
      <c r="A110" s="4">
        <v>109.0</v>
      </c>
      <c r="B110" s="7" t="str">
        <f>HYPERLINK("http://www.fiu.edu/","Florida International University")</f>
        <v>Florida International University</v>
      </c>
      <c r="C110" s="4" t="s">
        <v>608</v>
      </c>
      <c r="D110" s="4" t="s">
        <v>136</v>
      </c>
      <c r="E110" s="4">
        <v>33199.0</v>
      </c>
      <c r="F110" s="4" t="s">
        <v>569</v>
      </c>
      <c r="G110" s="12">
        <v>55000.0</v>
      </c>
      <c r="H110" s="5">
        <v>0.476</v>
      </c>
      <c r="I110" s="4" t="s">
        <v>591</v>
      </c>
      <c r="J110" s="1"/>
      <c r="K110" s="1"/>
      <c r="L110" s="1"/>
      <c r="M110" s="1"/>
      <c r="N110" s="4" t="s">
        <v>609</v>
      </c>
      <c r="O110" s="1"/>
      <c r="P110" s="1"/>
      <c r="Q110" s="4" t="s">
        <v>15</v>
      </c>
      <c r="R110" s="1"/>
      <c r="S110" s="4" t="s">
        <v>17</v>
      </c>
      <c r="T110" s="7" t="s">
        <v>18</v>
      </c>
      <c r="U110" s="4" t="s">
        <v>19</v>
      </c>
      <c r="V110" s="1"/>
      <c r="W110" s="4" t="s">
        <v>21</v>
      </c>
      <c r="X110" s="4" t="s">
        <v>464</v>
      </c>
      <c r="Y110" s="1"/>
      <c r="Z110" s="4" t="s">
        <v>610</v>
      </c>
      <c r="AA110" s="4" t="s">
        <v>25</v>
      </c>
      <c r="AB110" s="1"/>
      <c r="AC110" s="1"/>
      <c r="AD110" s="1"/>
      <c r="AE110" s="1"/>
      <c r="AF110" s="1"/>
      <c r="AG110" s="1"/>
      <c r="AH110" s="6"/>
      <c r="AI110" s="10">
        <v>11988.0</v>
      </c>
      <c r="AJ110" s="4" t="s">
        <v>96</v>
      </c>
      <c r="AK110" s="13">
        <v>42377.0</v>
      </c>
      <c r="AL110" s="10">
        <v>30.0</v>
      </c>
      <c r="AM110" s="4">
        <v>3.0</v>
      </c>
      <c r="AN110" s="4">
        <v>80.0</v>
      </c>
      <c r="AO110" s="4">
        <v>6.5</v>
      </c>
      <c r="AP110" s="4">
        <v>0.0</v>
      </c>
      <c r="AQ110" s="4">
        <v>148.0</v>
      </c>
      <c r="AR110" s="4">
        <v>151.0</v>
      </c>
      <c r="AS110" s="7" t="s">
        <v>611</v>
      </c>
      <c r="AT110" s="4" t="s">
        <v>612</v>
      </c>
    </row>
    <row r="111">
      <c r="A111" s="4">
        <v>110.0</v>
      </c>
      <c r="B111" s="7" t="str">
        <f>HYPERLINK("http://www.uwm.edu/","University of Wisconsin Milwaukee")</f>
        <v>University of Wisconsin Milwaukee</v>
      </c>
      <c r="C111" s="4" t="s">
        <v>613</v>
      </c>
      <c r="D111" s="4" t="s">
        <v>109</v>
      </c>
      <c r="E111" s="4">
        <v>53211.0</v>
      </c>
      <c r="F111" s="4" t="s">
        <v>569</v>
      </c>
      <c r="G111" s="12">
        <v>28042.0</v>
      </c>
      <c r="H111" s="5">
        <v>0.884</v>
      </c>
      <c r="I111" s="4" t="s">
        <v>591</v>
      </c>
      <c r="J111" s="1"/>
      <c r="K111" s="1"/>
      <c r="L111" s="1"/>
      <c r="M111" s="1"/>
      <c r="N111" s="1"/>
      <c r="O111" s="1"/>
      <c r="P111" s="1"/>
      <c r="Q111" s="4" t="s">
        <v>15</v>
      </c>
      <c r="R111" s="1"/>
      <c r="S111" s="1"/>
      <c r="T111" s="7" t="s">
        <v>18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6"/>
      <c r="AI111" s="11">
        <v>12380.0</v>
      </c>
      <c r="AJ111" s="13">
        <v>42372.0</v>
      </c>
      <c r="AK111" s="13">
        <v>42377.0</v>
      </c>
      <c r="AL111" s="10">
        <v>54.0</v>
      </c>
      <c r="AM111" s="4">
        <v>3.0</v>
      </c>
      <c r="AN111" s="4">
        <v>79.0</v>
      </c>
      <c r="AO111" s="4">
        <v>6.5</v>
      </c>
      <c r="AP111" s="4">
        <v>0.0</v>
      </c>
      <c r="AQ111" s="4">
        <v>142.0</v>
      </c>
      <c r="AR111" s="4">
        <v>141.0</v>
      </c>
      <c r="AS111" s="7" t="s">
        <v>614</v>
      </c>
      <c r="AT111" s="4" t="s">
        <v>615</v>
      </c>
    </row>
    <row r="112">
      <c r="A112" s="4">
        <v>111.0</v>
      </c>
      <c r="B112" s="7" t="str">
        <f>HYPERLINK("http://www.wvu.edu/","West Virginia University")</f>
        <v>West Virginia University</v>
      </c>
      <c r="C112" s="4" t="s">
        <v>616</v>
      </c>
      <c r="D112" s="4" t="s">
        <v>617</v>
      </c>
      <c r="E112" s="4">
        <v>26506.0</v>
      </c>
      <c r="F112" s="4" t="s">
        <v>569</v>
      </c>
      <c r="G112" s="12">
        <v>28776.0</v>
      </c>
      <c r="H112" s="5">
        <v>0.858</v>
      </c>
      <c r="I112" s="4" t="s">
        <v>618</v>
      </c>
      <c r="J112" s="4" t="s">
        <v>619</v>
      </c>
      <c r="K112" s="1"/>
      <c r="L112" s="1"/>
      <c r="M112" s="4" t="s">
        <v>620</v>
      </c>
      <c r="N112" s="4" t="s">
        <v>12</v>
      </c>
      <c r="O112" s="1"/>
      <c r="P112" s="1"/>
      <c r="Q112" s="4" t="s">
        <v>459</v>
      </c>
      <c r="R112" s="1"/>
      <c r="S112" s="1"/>
      <c r="T112" s="7" t="s">
        <v>18</v>
      </c>
      <c r="U112" s="1"/>
      <c r="V112" s="1"/>
      <c r="W112" s="1"/>
      <c r="X112" s="4" t="s">
        <v>22</v>
      </c>
      <c r="Y112" s="1"/>
      <c r="Z112" s="4" t="s">
        <v>621</v>
      </c>
      <c r="AA112" s="4" t="s">
        <v>622</v>
      </c>
      <c r="AB112" s="1"/>
      <c r="AC112" s="1"/>
      <c r="AD112" s="1"/>
      <c r="AE112" s="4" t="s">
        <v>623</v>
      </c>
      <c r="AF112" s="1"/>
      <c r="AG112" s="1"/>
      <c r="AH112" s="6"/>
      <c r="AI112" s="10">
        <v>11916.0</v>
      </c>
      <c r="AJ112" s="13">
        <v>42372.0</v>
      </c>
      <c r="AK112" s="13">
        <v>42379.0</v>
      </c>
      <c r="AL112" s="10">
        <v>60.0</v>
      </c>
      <c r="AM112" s="4">
        <v>3.0</v>
      </c>
      <c r="AN112" s="4">
        <v>79.0</v>
      </c>
      <c r="AO112" s="4">
        <v>6.5</v>
      </c>
      <c r="AP112" s="4">
        <v>0.0</v>
      </c>
      <c r="AQ112" s="4">
        <v>144.0</v>
      </c>
      <c r="AR112" s="4">
        <v>156.0</v>
      </c>
      <c r="AS112" s="4" t="s">
        <v>624</v>
      </c>
      <c r="AT112" s="4" t="s">
        <v>625</v>
      </c>
    </row>
    <row r="113">
      <c r="A113" s="4">
        <v>112.0</v>
      </c>
      <c r="B113" s="7" t="str">
        <f>HYPERLINK("http://www.gsu.edu/","Georgia State University")</f>
        <v>Georgia State University</v>
      </c>
      <c r="C113" s="4" t="s">
        <v>289</v>
      </c>
      <c r="D113" s="4" t="s">
        <v>288</v>
      </c>
      <c r="E113" s="4">
        <v>30302.0</v>
      </c>
      <c r="F113" s="4" t="s">
        <v>569</v>
      </c>
      <c r="G113" s="12">
        <v>32082.0</v>
      </c>
      <c r="H113" s="5">
        <v>0.571</v>
      </c>
      <c r="I113" s="4" t="s">
        <v>626</v>
      </c>
      <c r="J113" s="1"/>
      <c r="K113" s="1"/>
      <c r="L113" s="1"/>
      <c r="M113" s="1"/>
      <c r="N113" s="1"/>
      <c r="O113" s="1"/>
      <c r="P113" s="1"/>
      <c r="Q113" s="4" t="s">
        <v>459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6"/>
      <c r="AI113" s="10">
        <v>41100.0</v>
      </c>
      <c r="AJ113" s="4" t="s">
        <v>627</v>
      </c>
      <c r="AK113" s="4" t="s">
        <v>579</v>
      </c>
      <c r="AL113" s="10">
        <v>50.0</v>
      </c>
      <c r="AM113" s="4">
        <v>3.0</v>
      </c>
      <c r="AN113" s="4">
        <v>90.0</v>
      </c>
      <c r="AO113" s="4">
        <v>6.5</v>
      </c>
      <c r="AP113" s="4">
        <v>0.0</v>
      </c>
      <c r="AQ113" s="4">
        <v>155.0</v>
      </c>
      <c r="AR113" s="4">
        <v>155.0</v>
      </c>
      <c r="AS113" s="7" t="s">
        <v>628</v>
      </c>
      <c r="AT113" s="4" t="s">
        <v>629</v>
      </c>
    </row>
    <row r="114">
      <c r="A114" s="4">
        <v>113.0</v>
      </c>
      <c r="B114" s="7" t="str">
        <f>HYPERLINK("http://www.bc.edu/","Boston College")</f>
        <v>Boston College</v>
      </c>
      <c r="C114" s="4" t="s">
        <v>630</v>
      </c>
      <c r="D114" s="4" t="s">
        <v>47</v>
      </c>
      <c r="E114" s="4" t="s">
        <v>631</v>
      </c>
      <c r="F114" s="4" t="s">
        <v>575</v>
      </c>
      <c r="G114" s="12">
        <v>14125.0</v>
      </c>
      <c r="H114" s="14">
        <v>0.29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6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4">
        <v>114.0</v>
      </c>
      <c r="B115" s="7" t="str">
        <f>HYPERLINK("http://www.auburn.edu/","Auburn University")</f>
        <v>Auburn University</v>
      </c>
      <c r="C115" s="4" t="s">
        <v>632</v>
      </c>
      <c r="D115" s="4" t="s">
        <v>545</v>
      </c>
      <c r="E115" s="4">
        <v>36849.0</v>
      </c>
      <c r="F115" s="4" t="s">
        <v>569</v>
      </c>
      <c r="G115" s="12">
        <v>27287.0</v>
      </c>
      <c r="H115" s="5">
        <v>0.777</v>
      </c>
      <c r="I115" s="4" t="s">
        <v>50</v>
      </c>
      <c r="J115" s="4" t="s">
        <v>138</v>
      </c>
      <c r="K115" s="1"/>
      <c r="L115" s="1"/>
      <c r="M115" s="4" t="s">
        <v>11</v>
      </c>
      <c r="N115" s="4" t="s">
        <v>12</v>
      </c>
      <c r="O115" s="1"/>
      <c r="P115" s="1"/>
      <c r="Q115" s="4" t="s">
        <v>459</v>
      </c>
      <c r="R115" s="1"/>
      <c r="S115" s="1"/>
      <c r="T115" s="4" t="s">
        <v>633</v>
      </c>
      <c r="U115" s="1"/>
      <c r="V115" s="1"/>
      <c r="W115" s="1"/>
      <c r="X115" s="4" t="s">
        <v>22</v>
      </c>
      <c r="Y115" s="1"/>
      <c r="Z115" s="4" t="s">
        <v>494</v>
      </c>
      <c r="AA115" s="4" t="s">
        <v>634</v>
      </c>
      <c r="AB115" s="1"/>
      <c r="AC115" s="1"/>
      <c r="AD115" s="1"/>
      <c r="AE115" s="1"/>
      <c r="AF115" s="1"/>
      <c r="AG115" s="1"/>
      <c r="AH115" s="6"/>
      <c r="AI115" s="11">
        <v>39430.0</v>
      </c>
      <c r="AJ115" s="4" t="s">
        <v>88</v>
      </c>
      <c r="AK115" s="4">
        <v>0.0</v>
      </c>
      <c r="AL115" s="10">
        <v>70.0</v>
      </c>
      <c r="AM115" s="4">
        <v>3.0</v>
      </c>
      <c r="AN115" s="4">
        <v>80.0</v>
      </c>
      <c r="AO115" s="4">
        <v>6.5</v>
      </c>
      <c r="AP115" s="4">
        <v>0.0</v>
      </c>
      <c r="AQ115" s="4">
        <v>140.0</v>
      </c>
      <c r="AR115" s="4">
        <v>150.0</v>
      </c>
      <c r="AS115" s="7" t="s">
        <v>635</v>
      </c>
      <c r="AT115" s="4" t="s">
        <v>636</v>
      </c>
    </row>
    <row r="116">
      <c r="A116" s="4">
        <v>115.0</v>
      </c>
      <c r="B116" s="7" t="str">
        <f>HYPERLINK("http://www.ttu.edu/","Texas Tech University")</f>
        <v>Texas Tech University</v>
      </c>
      <c r="C116" s="4" t="s">
        <v>637</v>
      </c>
      <c r="D116" s="4" t="s">
        <v>131</v>
      </c>
      <c r="E116" s="4">
        <v>79409.0</v>
      </c>
      <c r="F116" s="4" t="s">
        <v>569</v>
      </c>
      <c r="G116" s="12">
        <v>35893.0</v>
      </c>
      <c r="H116" s="14">
        <v>0.66</v>
      </c>
      <c r="I116" s="4" t="s">
        <v>50</v>
      </c>
      <c r="J116" s="1"/>
      <c r="K116" s="1"/>
      <c r="L116" s="4" t="s">
        <v>604</v>
      </c>
      <c r="M116" s="4" t="s">
        <v>11</v>
      </c>
      <c r="N116" s="4" t="s">
        <v>638</v>
      </c>
      <c r="O116" s="1"/>
      <c r="P116" s="1"/>
      <c r="Q116" s="4" t="s">
        <v>459</v>
      </c>
      <c r="R116" s="1"/>
      <c r="S116" s="1"/>
      <c r="T116" s="7" t="s">
        <v>18</v>
      </c>
      <c r="U116" s="1"/>
      <c r="V116" s="1"/>
      <c r="W116" s="1"/>
      <c r="X116" s="4" t="s">
        <v>22</v>
      </c>
      <c r="Y116" s="1"/>
      <c r="Z116" s="1"/>
      <c r="AA116" s="4" t="s">
        <v>639</v>
      </c>
      <c r="AB116" s="1"/>
      <c r="AC116" s="1"/>
      <c r="AD116" s="1"/>
      <c r="AE116" s="4" t="s">
        <v>29</v>
      </c>
      <c r="AF116" s="1"/>
      <c r="AG116" s="1"/>
      <c r="AH116" s="1"/>
      <c r="AI116" s="10">
        <v>32705.0</v>
      </c>
      <c r="AJ116" s="4" t="s">
        <v>88</v>
      </c>
      <c r="AK116" s="4" t="s">
        <v>640</v>
      </c>
      <c r="AL116" s="10">
        <v>60.0</v>
      </c>
      <c r="AM116" s="4">
        <v>3.0</v>
      </c>
      <c r="AN116" s="4">
        <v>79.0</v>
      </c>
      <c r="AO116" s="4">
        <v>6.5</v>
      </c>
      <c r="AP116" s="4">
        <v>60.0</v>
      </c>
      <c r="AQ116" s="4">
        <v>156.0</v>
      </c>
      <c r="AR116" s="4">
        <v>163.0</v>
      </c>
      <c r="AS116" s="7" t="s">
        <v>641</v>
      </c>
      <c r="AT116" s="4" t="s">
        <v>642</v>
      </c>
    </row>
    <row r="117">
      <c r="A117" s="4">
        <v>116.0</v>
      </c>
      <c r="B117" s="7" t="str">
        <f>HYPERLINK("http://www.unh.edu/","University of New Hampshire")</f>
        <v>University of New Hampshire</v>
      </c>
      <c r="C117" s="4" t="s">
        <v>643</v>
      </c>
      <c r="D117" s="4" t="s">
        <v>448</v>
      </c>
      <c r="E117" s="4" t="s">
        <v>644</v>
      </c>
      <c r="F117" s="4" t="s">
        <v>569</v>
      </c>
      <c r="G117" s="12">
        <v>15398.0</v>
      </c>
      <c r="H117" s="14">
        <v>0.8</v>
      </c>
      <c r="I117" s="4" t="s">
        <v>591</v>
      </c>
      <c r="J117" s="1"/>
      <c r="K117" s="1"/>
      <c r="L117" s="1"/>
      <c r="M117" s="4" t="s">
        <v>11</v>
      </c>
      <c r="N117" s="4" t="s">
        <v>12</v>
      </c>
      <c r="O117" s="1"/>
      <c r="P117" s="1"/>
      <c r="Q117" s="4" t="s">
        <v>459</v>
      </c>
      <c r="R117" s="1"/>
      <c r="S117" s="1"/>
      <c r="T117" s="4" t="s">
        <v>645</v>
      </c>
      <c r="U117" s="1"/>
      <c r="V117" s="1"/>
      <c r="W117" s="1"/>
      <c r="X117" s="4" t="s">
        <v>464</v>
      </c>
      <c r="Y117" s="1"/>
      <c r="Z117" s="4" t="s">
        <v>24</v>
      </c>
      <c r="AA117" s="1"/>
      <c r="AB117" s="1"/>
      <c r="AC117" s="1"/>
      <c r="AD117" s="1"/>
      <c r="AE117" s="1"/>
      <c r="AF117" s="1"/>
      <c r="AG117" s="1"/>
      <c r="AH117" s="1"/>
      <c r="AI117" s="11">
        <v>27130.0</v>
      </c>
      <c r="AJ117" s="13">
        <v>42373.0</v>
      </c>
      <c r="AK117" s="4">
        <v>0.0</v>
      </c>
      <c r="AL117" s="10">
        <v>65.0</v>
      </c>
      <c r="AM117" s="4">
        <v>3.0</v>
      </c>
      <c r="AN117" s="4">
        <v>80.0</v>
      </c>
      <c r="AO117" s="4">
        <v>6.5</v>
      </c>
      <c r="AP117" s="4">
        <v>0.0</v>
      </c>
      <c r="AQ117" s="4">
        <v>160.0</v>
      </c>
      <c r="AR117" s="4">
        <v>151.0</v>
      </c>
      <c r="AS117" s="7" t="s">
        <v>646</v>
      </c>
      <c r="AT117" s="4" t="s">
        <v>647</v>
      </c>
    </row>
    <row r="118">
      <c r="A118" s="4">
        <v>117.0</v>
      </c>
      <c r="B118" s="7" t="str">
        <f>HYPERLINK("http://louisville.edu/","University of Louisville")</f>
        <v>University of Louisville</v>
      </c>
      <c r="C118" s="4" t="s">
        <v>648</v>
      </c>
      <c r="D118" s="4" t="s">
        <v>349</v>
      </c>
      <c r="E118" s="4">
        <v>40292.0</v>
      </c>
      <c r="F118" s="4" t="s">
        <v>569</v>
      </c>
      <c r="G118" s="12">
        <v>22599.0</v>
      </c>
      <c r="H118" s="14">
        <v>0.74</v>
      </c>
      <c r="I118" s="4" t="s">
        <v>50</v>
      </c>
      <c r="J118" s="1"/>
      <c r="K118" s="1"/>
      <c r="L118" s="4" t="s">
        <v>649</v>
      </c>
      <c r="M118" s="4" t="s">
        <v>650</v>
      </c>
      <c r="N118" s="4" t="s">
        <v>651</v>
      </c>
      <c r="O118" s="1"/>
      <c r="P118" s="1"/>
      <c r="Q118" s="4" t="s">
        <v>459</v>
      </c>
      <c r="R118" s="1"/>
      <c r="S118" s="1"/>
      <c r="T118" s="4" t="s">
        <v>463</v>
      </c>
      <c r="U118" s="1"/>
      <c r="V118" s="1"/>
      <c r="W118" s="1"/>
      <c r="X118" s="4" t="s">
        <v>652</v>
      </c>
      <c r="Y118" s="1"/>
      <c r="Z118" s="1"/>
      <c r="AA118" s="4" t="s">
        <v>653</v>
      </c>
      <c r="AB118" s="1"/>
      <c r="AC118" s="1"/>
      <c r="AD118" s="1"/>
      <c r="AE118" s="1"/>
      <c r="AF118" s="1"/>
      <c r="AG118" s="1"/>
      <c r="AH118" s="1"/>
      <c r="AI118" s="10">
        <v>35598.0</v>
      </c>
      <c r="AJ118" s="13">
        <v>42374.0</v>
      </c>
      <c r="AK118" s="13">
        <v>42380.0</v>
      </c>
      <c r="AL118" s="10">
        <v>60.0</v>
      </c>
      <c r="AM118" s="4">
        <v>2.75</v>
      </c>
      <c r="AN118" s="4">
        <v>80.0</v>
      </c>
      <c r="AO118" s="4">
        <v>6.5</v>
      </c>
      <c r="AP118" s="4">
        <v>0.0</v>
      </c>
      <c r="AQ118" s="4">
        <v>150.0</v>
      </c>
      <c r="AR118" s="4">
        <v>150.0</v>
      </c>
      <c r="AS118" s="4" t="s">
        <v>654</v>
      </c>
      <c r="AT118" s="4" t="s">
        <v>655</v>
      </c>
    </row>
    <row r="119">
      <c r="A119" s="4">
        <v>118.0</v>
      </c>
      <c r="B119" s="7" t="str">
        <f>HYPERLINK("http://www.umaryland.edu/","University of Maryland Baltimore")</f>
        <v>University of Maryland Baltimore</v>
      </c>
      <c r="C119" s="4" t="s">
        <v>174</v>
      </c>
      <c r="D119" s="4" t="s">
        <v>175</v>
      </c>
      <c r="E119" s="4">
        <v>21201.0</v>
      </c>
      <c r="F119" s="4" t="s">
        <v>569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4">
        <v>119.0</v>
      </c>
      <c r="B120" s="7" t="str">
        <f>HYPERLINK("http://www.utdallas.edu/","University of Texas Dallas")</f>
        <v>University of Texas Dallas</v>
      </c>
      <c r="C120" s="4" t="s">
        <v>656</v>
      </c>
      <c r="D120" s="4" t="s">
        <v>131</v>
      </c>
      <c r="E120" s="4">
        <v>75080.0</v>
      </c>
      <c r="F120" s="4" t="s">
        <v>569</v>
      </c>
      <c r="G120" s="12">
        <v>24554.0</v>
      </c>
      <c r="H120" s="14">
        <v>0.52</v>
      </c>
      <c r="I120" s="4" t="s">
        <v>50</v>
      </c>
      <c r="J120" s="1"/>
      <c r="K120" s="1"/>
      <c r="L120" s="7" t="s">
        <v>657</v>
      </c>
      <c r="M120" s="1"/>
      <c r="N120" s="1"/>
      <c r="O120" s="1"/>
      <c r="P120" s="1"/>
      <c r="Q120" s="4" t="s">
        <v>459</v>
      </c>
      <c r="R120" s="1"/>
      <c r="S120" s="1"/>
      <c r="T120" s="4" t="s">
        <v>18</v>
      </c>
      <c r="U120" s="1"/>
      <c r="V120" s="1"/>
      <c r="W120" s="1"/>
      <c r="X120" s="4" t="s">
        <v>22</v>
      </c>
      <c r="Y120" s="1"/>
      <c r="Z120" s="4" t="s">
        <v>58</v>
      </c>
      <c r="AA120" s="4" t="s">
        <v>658</v>
      </c>
      <c r="AB120" s="1"/>
      <c r="AC120" s="1"/>
      <c r="AD120" s="1"/>
      <c r="AE120" s="1"/>
      <c r="AF120" s="1"/>
      <c r="AG120" s="1"/>
      <c r="AH120" s="1"/>
      <c r="AI120" s="10">
        <v>16847.0</v>
      </c>
      <c r="AJ120" s="13">
        <v>42374.0</v>
      </c>
      <c r="AK120" s="13">
        <v>42378.0</v>
      </c>
      <c r="AL120" s="10">
        <v>100.0</v>
      </c>
      <c r="AM120" s="4">
        <v>3.3</v>
      </c>
      <c r="AN120" s="4">
        <v>80.0</v>
      </c>
      <c r="AO120" s="4">
        <v>6.5</v>
      </c>
      <c r="AP120" s="4">
        <v>0.0</v>
      </c>
      <c r="AQ120" s="4">
        <v>154.0</v>
      </c>
      <c r="AR120" s="4">
        <v>156.0</v>
      </c>
      <c r="AS120" s="7" t="s">
        <v>659</v>
      </c>
      <c r="AT120" s="4" t="s">
        <v>660</v>
      </c>
    </row>
    <row r="121">
      <c r="A121" s="4">
        <v>120.0</v>
      </c>
      <c r="B121" s="7" t="str">
        <f>HYPERLINK("http://www.umbc.edu/","University of Maryland Baltimore County")</f>
        <v>University of Maryland Baltimore County</v>
      </c>
      <c r="C121" s="4" t="s">
        <v>174</v>
      </c>
      <c r="D121" s="4" t="s">
        <v>175</v>
      </c>
      <c r="E121" s="4">
        <v>21250.0</v>
      </c>
      <c r="F121" s="4" t="s">
        <v>569</v>
      </c>
      <c r="G121" s="12">
        <v>13839.0</v>
      </c>
      <c r="H121" s="5">
        <v>0.596</v>
      </c>
      <c r="I121" s="4" t="s">
        <v>661</v>
      </c>
      <c r="J121" s="1"/>
      <c r="K121" s="1"/>
      <c r="L121" s="1"/>
      <c r="M121" s="4" t="s">
        <v>662</v>
      </c>
      <c r="N121" s="4" t="s">
        <v>19</v>
      </c>
      <c r="O121" s="1"/>
      <c r="P121" s="1"/>
      <c r="Q121" s="4" t="s">
        <v>459</v>
      </c>
      <c r="R121" s="1"/>
      <c r="S121" s="4" t="s">
        <v>17</v>
      </c>
      <c r="T121" s="4" t="s">
        <v>18</v>
      </c>
      <c r="U121" s="1"/>
      <c r="V121" s="1"/>
      <c r="W121" s="1"/>
      <c r="X121" s="4" t="s">
        <v>22</v>
      </c>
      <c r="Y121" s="1"/>
      <c r="Z121" s="1"/>
      <c r="AA121" s="4" t="s">
        <v>663</v>
      </c>
      <c r="AB121" s="1"/>
      <c r="AC121" s="1"/>
      <c r="AD121" s="1"/>
      <c r="AE121" s="1"/>
      <c r="AF121" s="1"/>
      <c r="AG121" s="1"/>
      <c r="AH121" s="4" t="s">
        <v>664</v>
      </c>
      <c r="AI121" s="11">
        <v>33810.0</v>
      </c>
      <c r="AJ121" s="13">
        <v>42370.0</v>
      </c>
      <c r="AK121" s="13">
        <v>42375.0</v>
      </c>
      <c r="AL121" s="10">
        <v>50.0</v>
      </c>
      <c r="AM121" s="4">
        <v>3.0</v>
      </c>
      <c r="AN121" s="4">
        <v>80.0</v>
      </c>
      <c r="AO121" s="4">
        <v>6.5</v>
      </c>
      <c r="AP121" s="4">
        <v>0.0</v>
      </c>
      <c r="AQ121" s="4">
        <v>150.0</v>
      </c>
      <c r="AR121" s="4">
        <v>148.0</v>
      </c>
      <c r="AS121" s="7" t="s">
        <v>665</v>
      </c>
      <c r="AT121" s="4" t="s">
        <v>666</v>
      </c>
    </row>
    <row r="122">
      <c r="A122" s="4">
        <v>121.0</v>
      </c>
      <c r="B122" s="7" t="str">
        <f>HYPERLINK("http://www.ohsu.edu/","Oregon Health &amp; Science University")</f>
        <v>Oregon Health &amp; Science University</v>
      </c>
      <c r="C122" s="4" t="s">
        <v>667</v>
      </c>
      <c r="D122" s="4" t="s">
        <v>368</v>
      </c>
      <c r="E122" s="4">
        <v>97239.0</v>
      </c>
      <c r="F122" s="7" t="s">
        <v>569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0">
        <v>100.0</v>
      </c>
      <c r="AM122" s="1"/>
      <c r="AN122" s="1"/>
      <c r="AO122" s="1"/>
      <c r="AP122" s="1"/>
      <c r="AQ122" s="1"/>
      <c r="AR122" s="1"/>
      <c r="AS122" s="1"/>
      <c r="AT122" s="1"/>
    </row>
    <row r="123">
      <c r="A123" s="4">
        <v>122.0</v>
      </c>
      <c r="B123" s="7" t="str">
        <f>HYPERLINK("http://www.wfu.edu/","Wake Forest University")</f>
        <v>Wake Forest University</v>
      </c>
      <c r="C123" s="4" t="s">
        <v>668</v>
      </c>
      <c r="D123" s="4" t="s">
        <v>150</v>
      </c>
      <c r="E123" s="4">
        <v>27109.0</v>
      </c>
      <c r="F123" s="4" t="s">
        <v>575</v>
      </c>
      <c r="G123" s="12">
        <v>7591.0</v>
      </c>
      <c r="H123" s="14">
        <v>0.28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0">
        <v>50.0</v>
      </c>
      <c r="AM123" s="1"/>
      <c r="AN123" s="1"/>
      <c r="AO123" s="1"/>
      <c r="AP123" s="1"/>
      <c r="AQ123" s="1"/>
      <c r="AR123" s="1"/>
      <c r="AS123" s="1"/>
      <c r="AT123" s="1"/>
    </row>
    <row r="124">
      <c r="A124" s="4">
        <v>123.0</v>
      </c>
      <c r="B124" s="7" t="str">
        <f>HYPERLINK("http://www.yu.edu/","Yeshiva University")</f>
        <v>Yeshiva University</v>
      </c>
      <c r="C124" s="4" t="s">
        <v>68</v>
      </c>
      <c r="D124" s="4" t="s">
        <v>68</v>
      </c>
      <c r="E124" s="4">
        <v>10033.0</v>
      </c>
      <c r="F124" s="4" t="s">
        <v>575</v>
      </c>
      <c r="G124" s="12">
        <v>6348.0</v>
      </c>
      <c r="H124" s="5">
        <v>0.818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4">
        <v>124.0</v>
      </c>
      <c r="B125" s="7" t="str">
        <f>HYPERLINK("http://www.slu.edu/","Saint Louis University")</f>
        <v>Saint Louis University</v>
      </c>
      <c r="C125" s="4" t="s">
        <v>268</v>
      </c>
      <c r="D125" s="4" t="s">
        <v>267</v>
      </c>
      <c r="E125" s="4">
        <v>63103.0</v>
      </c>
      <c r="F125" s="4" t="s">
        <v>575</v>
      </c>
      <c r="G125" s="12">
        <v>13505.0</v>
      </c>
      <c r="H125" s="5">
        <v>0.603</v>
      </c>
      <c r="I125" s="4" t="s">
        <v>50</v>
      </c>
      <c r="J125" s="4" t="s">
        <v>669</v>
      </c>
      <c r="K125" s="1"/>
      <c r="L125" s="7" t="s">
        <v>657</v>
      </c>
      <c r="M125" s="1"/>
      <c r="N125" s="4" t="s">
        <v>12</v>
      </c>
      <c r="O125" s="1"/>
      <c r="P125" s="1"/>
      <c r="Q125" s="1"/>
      <c r="R125" s="1"/>
      <c r="S125" s="1"/>
      <c r="T125" s="4" t="s">
        <v>132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4" t="s">
        <v>32</v>
      </c>
      <c r="AI125" s="10">
        <v>34250.0</v>
      </c>
      <c r="AJ125" s="13">
        <v>42372.0</v>
      </c>
      <c r="AK125" s="4" t="s">
        <v>670</v>
      </c>
      <c r="AL125" s="10">
        <v>65.0</v>
      </c>
      <c r="AM125" s="4">
        <v>3.0</v>
      </c>
      <c r="AN125" s="4">
        <v>80.0</v>
      </c>
      <c r="AO125" s="4">
        <v>6.5</v>
      </c>
      <c r="AP125" s="4">
        <v>0.0</v>
      </c>
      <c r="AQ125" s="4">
        <v>148.0</v>
      </c>
      <c r="AR125" s="4">
        <v>150.0</v>
      </c>
      <c r="AS125" s="7" t="s">
        <v>671</v>
      </c>
      <c r="AT125" s="4" t="s">
        <v>672</v>
      </c>
    </row>
    <row r="126">
      <c r="A126" s="4">
        <v>125.0</v>
      </c>
      <c r="B126" s="7" t="str">
        <f>HYPERLINK("http://tulane.edu/","Tulane University")</f>
        <v>Tulane University</v>
      </c>
      <c r="C126" s="4" t="s">
        <v>673</v>
      </c>
      <c r="D126" s="4" t="s">
        <v>674</v>
      </c>
      <c r="E126" s="4">
        <v>70118.0</v>
      </c>
      <c r="F126" s="4" t="s">
        <v>575</v>
      </c>
      <c r="G126" s="12">
        <v>13449.0</v>
      </c>
      <c r="H126" s="14">
        <v>0.3</v>
      </c>
      <c r="I126" s="4" t="s">
        <v>675</v>
      </c>
      <c r="J126" s="1"/>
      <c r="K126" s="4" t="s">
        <v>676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0">
        <v>46930.0</v>
      </c>
      <c r="AJ126" s="4" t="s">
        <v>88</v>
      </c>
      <c r="AK126" s="13">
        <v>42377.0</v>
      </c>
      <c r="AL126" s="10">
        <v>50.0</v>
      </c>
      <c r="AM126" s="4">
        <v>3.4</v>
      </c>
      <c r="AN126" s="4">
        <v>90.0</v>
      </c>
      <c r="AO126" s="4">
        <v>6.5</v>
      </c>
      <c r="AP126" s="4">
        <v>0.0</v>
      </c>
      <c r="AQ126" s="4">
        <v>159.0</v>
      </c>
      <c r="AR126" s="4">
        <v>157.0</v>
      </c>
      <c r="AS126" s="7" t="s">
        <v>677</v>
      </c>
      <c r="AT126" s="4" t="s">
        <v>678</v>
      </c>
    </row>
    <row r="127">
      <c r="A127" s="4">
        <v>126.0</v>
      </c>
      <c r="B127" s="7" t="str">
        <f>HYPERLINK("http://www.pdx.edu/","Portland State University")</f>
        <v>Portland State University</v>
      </c>
      <c r="C127" s="4" t="s">
        <v>667</v>
      </c>
      <c r="D127" s="4" t="s">
        <v>368</v>
      </c>
      <c r="E127" s="4">
        <v>97201.0</v>
      </c>
      <c r="F127" s="4" t="s">
        <v>569</v>
      </c>
      <c r="G127" s="12">
        <v>28076.0</v>
      </c>
      <c r="H127" s="5">
        <v>0.848</v>
      </c>
      <c r="I127" s="4" t="s">
        <v>591</v>
      </c>
      <c r="J127" s="1"/>
      <c r="K127" s="1"/>
      <c r="L127" s="1"/>
      <c r="M127" s="1"/>
      <c r="N127" s="4" t="s">
        <v>12</v>
      </c>
      <c r="O127" s="1"/>
      <c r="P127" s="1"/>
      <c r="Q127" s="4" t="s">
        <v>15</v>
      </c>
      <c r="R127" s="1"/>
      <c r="S127" s="1"/>
      <c r="T127" s="4" t="s">
        <v>18</v>
      </c>
      <c r="U127" s="4" t="s">
        <v>19</v>
      </c>
      <c r="V127" s="1"/>
      <c r="W127" s="1"/>
      <c r="X127" s="4" t="s">
        <v>464</v>
      </c>
      <c r="Y127" s="1"/>
      <c r="Z127" s="4" t="s">
        <v>679</v>
      </c>
      <c r="AA127" s="1"/>
      <c r="AB127" s="1"/>
      <c r="AC127" s="1"/>
      <c r="AD127" s="1"/>
      <c r="AE127" s="1"/>
      <c r="AF127" s="1"/>
      <c r="AG127" s="1"/>
      <c r="AH127" s="4" t="s">
        <v>680</v>
      </c>
      <c r="AI127" s="11">
        <v>8992.0</v>
      </c>
      <c r="AJ127" s="13">
        <v>42371.0</v>
      </c>
      <c r="AK127" s="4" t="s">
        <v>579</v>
      </c>
      <c r="AL127" s="10">
        <v>67.0</v>
      </c>
      <c r="AM127" s="4">
        <v>3.0</v>
      </c>
      <c r="AN127" s="4">
        <v>80.0</v>
      </c>
      <c r="AO127" s="4">
        <v>6.5</v>
      </c>
      <c r="AP127" s="4">
        <v>0.0</v>
      </c>
      <c r="AQ127" s="4">
        <v>144.0</v>
      </c>
      <c r="AR127" s="4">
        <v>152.0</v>
      </c>
      <c r="AS127" s="7" t="s">
        <v>681</v>
      </c>
      <c r="AT127" s="4" t="s">
        <v>682</v>
      </c>
    </row>
    <row r="128">
      <c r="A128" s="4">
        <v>127.0</v>
      </c>
      <c r="B128" s="7" t="str">
        <f>HYPERLINK("http://www.mtu.edu/","Michigan Technological University")</f>
        <v>Michigan Technological University</v>
      </c>
      <c r="C128" s="4" t="s">
        <v>683</v>
      </c>
      <c r="D128" s="4" t="s">
        <v>82</v>
      </c>
      <c r="E128" s="4">
        <v>49931.0</v>
      </c>
      <c r="F128" s="4" t="s">
        <v>569</v>
      </c>
      <c r="G128" s="12">
        <v>7238.0</v>
      </c>
      <c r="H128" s="14">
        <v>0.74</v>
      </c>
      <c r="I128" s="4" t="s">
        <v>591</v>
      </c>
      <c r="J128" s="1"/>
      <c r="K128" s="1"/>
      <c r="L128" s="7" t="s">
        <v>657</v>
      </c>
      <c r="M128" s="4" t="s">
        <v>11</v>
      </c>
      <c r="N128" s="4" t="s">
        <v>12</v>
      </c>
      <c r="O128" s="1"/>
      <c r="P128" s="1"/>
      <c r="Q128" s="4" t="s">
        <v>16</v>
      </c>
      <c r="R128" s="4" t="s">
        <v>16</v>
      </c>
      <c r="S128" s="1"/>
      <c r="T128" s="4" t="s">
        <v>18</v>
      </c>
      <c r="U128" s="4" t="s">
        <v>277</v>
      </c>
      <c r="V128" s="1"/>
      <c r="W128" s="1"/>
      <c r="X128" s="4" t="s">
        <v>684</v>
      </c>
      <c r="Y128" s="1"/>
      <c r="Z128" s="4" t="s">
        <v>58</v>
      </c>
      <c r="AA128" s="1"/>
      <c r="AB128" s="1"/>
      <c r="AC128" s="1"/>
      <c r="AD128" s="1"/>
      <c r="AE128" s="1"/>
      <c r="AF128" s="1"/>
      <c r="AG128" s="1"/>
      <c r="AH128" s="1"/>
      <c r="AI128" s="10">
        <v>16541.0</v>
      </c>
      <c r="AJ128" s="13">
        <v>42371.0</v>
      </c>
      <c r="AK128" s="13">
        <v>42377.0</v>
      </c>
      <c r="AL128" s="4">
        <v>0.0</v>
      </c>
      <c r="AM128" s="4">
        <v>3.0</v>
      </c>
      <c r="AN128" s="4">
        <v>100.0</v>
      </c>
      <c r="AO128" s="4">
        <v>7.0</v>
      </c>
      <c r="AP128" s="4">
        <v>0.0</v>
      </c>
      <c r="AQ128" s="4">
        <v>153.0</v>
      </c>
      <c r="AR128" s="4">
        <v>160.0</v>
      </c>
      <c r="AS128" s="7" t="s">
        <v>685</v>
      </c>
      <c r="AT128" s="4" t="s">
        <v>686</v>
      </c>
    </row>
    <row r="129">
      <c r="A129" s="4">
        <v>128.0</v>
      </c>
      <c r="B129" s="7" t="str">
        <f>HYPERLINK("http://www.northeastern.edu/","Northeastern University")</f>
        <v>Northeastern University</v>
      </c>
      <c r="C129" s="4" t="s">
        <v>307</v>
      </c>
      <c r="D129" s="4" t="s">
        <v>47</v>
      </c>
      <c r="E129" s="4" t="s">
        <v>687</v>
      </c>
      <c r="F129" s="4" t="s">
        <v>575</v>
      </c>
      <c r="G129" s="12">
        <v>19798.0</v>
      </c>
      <c r="H129" s="14">
        <v>0.28</v>
      </c>
      <c r="I129" s="4" t="s">
        <v>50</v>
      </c>
      <c r="J129" s="1"/>
      <c r="K129" s="1"/>
      <c r="L129" s="4" t="s">
        <v>649</v>
      </c>
      <c r="M129" s="4" t="s">
        <v>620</v>
      </c>
      <c r="N129" s="4" t="s">
        <v>63</v>
      </c>
      <c r="O129" s="1"/>
      <c r="P129" s="1"/>
      <c r="Q129" s="1"/>
      <c r="R129" s="4" t="s">
        <v>688</v>
      </c>
      <c r="S129" s="1"/>
      <c r="T129" s="4" t="s">
        <v>139</v>
      </c>
      <c r="U129" s="1"/>
      <c r="V129" s="1"/>
      <c r="W129" s="1"/>
      <c r="X129" s="4" t="s">
        <v>464</v>
      </c>
      <c r="Y129" s="1"/>
      <c r="Z129" s="1"/>
      <c r="AA129" s="4" t="s">
        <v>561</v>
      </c>
      <c r="AB129" s="1"/>
      <c r="AC129" s="1"/>
      <c r="AD129" s="1"/>
      <c r="AE129" s="1"/>
      <c r="AF129" s="1"/>
      <c r="AG129" s="1"/>
      <c r="AH129" s="4" t="s">
        <v>272</v>
      </c>
      <c r="AI129" s="10">
        <v>44130.0</v>
      </c>
      <c r="AJ129" s="4" t="s">
        <v>689</v>
      </c>
      <c r="AK129" s="4" t="s">
        <v>158</v>
      </c>
      <c r="AL129" s="10">
        <v>75.0</v>
      </c>
      <c r="AM129" s="4">
        <v>3.0</v>
      </c>
      <c r="AN129" s="4">
        <v>79.0</v>
      </c>
      <c r="AO129" s="4">
        <v>6.5</v>
      </c>
      <c r="AP129" s="4">
        <v>0.0</v>
      </c>
      <c r="AQ129" s="4">
        <v>150.0</v>
      </c>
      <c r="AR129" s="4">
        <v>150.0</v>
      </c>
      <c r="AS129" s="4" t="s">
        <v>690</v>
      </c>
      <c r="AT129" s="4" t="s">
        <v>691</v>
      </c>
    </row>
    <row r="130">
      <c r="A130" s="4">
        <v>129.0</v>
      </c>
      <c r="B130" s="7" t="str">
        <f>HYPERLINK("http://www.albany.edu/","University at Albany")</f>
        <v>University at Albany</v>
      </c>
      <c r="C130" s="4" t="s">
        <v>692</v>
      </c>
      <c r="D130" s="4" t="s">
        <v>68</v>
      </c>
      <c r="E130" s="4">
        <v>12222.0</v>
      </c>
      <c r="F130" s="4" t="s">
        <v>569</v>
      </c>
      <c r="G130" s="12">
        <v>17280.0</v>
      </c>
      <c r="H130" s="5">
        <v>0.558</v>
      </c>
      <c r="I130" s="4" t="s">
        <v>591</v>
      </c>
      <c r="J130" s="1"/>
      <c r="K130" s="1"/>
      <c r="L130" s="1"/>
      <c r="M130" s="1"/>
      <c r="N130" s="1"/>
      <c r="O130" s="1"/>
      <c r="P130" s="1"/>
      <c r="Q130" s="4" t="s">
        <v>15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2">
        <v>25476.0</v>
      </c>
      <c r="AJ130" s="4" t="s">
        <v>693</v>
      </c>
      <c r="AK130" s="13">
        <v>42381.0</v>
      </c>
      <c r="AL130" s="10">
        <v>75.0</v>
      </c>
      <c r="AM130" s="4">
        <v>3.0</v>
      </c>
      <c r="AN130" s="4">
        <v>79.0</v>
      </c>
      <c r="AO130" s="4">
        <v>6.5</v>
      </c>
      <c r="AP130" s="4">
        <v>0.0</v>
      </c>
      <c r="AQ130" s="4">
        <v>150.0</v>
      </c>
      <c r="AR130" s="4">
        <v>150.0</v>
      </c>
      <c r="AS130" s="7" t="s">
        <v>694</v>
      </c>
      <c r="AT130" s="4" t="s">
        <v>695</v>
      </c>
    </row>
    <row r="131">
      <c r="A131" s="4">
        <v>130.0</v>
      </c>
      <c r="B131" s="7" t="str">
        <f>HYPERLINK("http://www.niu.edu/","Northern Illinois University")</f>
        <v>Northern Illinois University</v>
      </c>
      <c r="C131" s="4" t="s">
        <v>696</v>
      </c>
      <c r="D131" s="4" t="s">
        <v>162</v>
      </c>
      <c r="E131" s="4">
        <v>60115.0</v>
      </c>
      <c r="F131" s="4" t="s">
        <v>569</v>
      </c>
      <c r="G131" s="12">
        <v>20130.0</v>
      </c>
      <c r="H131" s="5">
        <v>0.509</v>
      </c>
      <c r="I131" s="4" t="s">
        <v>50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4" t="s">
        <v>18</v>
      </c>
      <c r="U131" s="1"/>
      <c r="V131" s="1"/>
      <c r="W131" s="1"/>
      <c r="X131" s="4" t="s">
        <v>22</v>
      </c>
      <c r="Y131" s="1"/>
      <c r="Z131" s="1"/>
      <c r="AA131" s="4" t="s">
        <v>697</v>
      </c>
      <c r="AB131" s="1"/>
      <c r="AC131" s="1"/>
      <c r="AD131" s="1"/>
      <c r="AE131" s="1"/>
      <c r="AF131" s="1"/>
      <c r="AG131" s="1"/>
      <c r="AH131" s="1"/>
      <c r="AI131" s="11">
        <v>11203.46</v>
      </c>
      <c r="AJ131" s="13">
        <v>42374.0</v>
      </c>
      <c r="AK131" s="13">
        <v>42379.0</v>
      </c>
      <c r="AL131" s="10">
        <v>60.0</v>
      </c>
      <c r="AM131" s="4">
        <v>3.0</v>
      </c>
      <c r="AN131" s="4">
        <v>80.0</v>
      </c>
      <c r="AO131" s="4">
        <v>6.5</v>
      </c>
      <c r="AP131" s="4">
        <v>0.0</v>
      </c>
      <c r="AQ131" s="4">
        <v>154.0</v>
      </c>
      <c r="AR131" s="4">
        <v>154.0</v>
      </c>
      <c r="AS131" s="7" t="s">
        <v>698</v>
      </c>
      <c r="AT131" s="4" t="s">
        <v>699</v>
      </c>
    </row>
    <row r="132">
      <c r="A132" s="4">
        <v>132.0</v>
      </c>
      <c r="B132" s="7" t="str">
        <f>HYPERLINK("http://www.umkc.edu/","University of Missouri Kansas City")</f>
        <v>University of Missouri Kansas City</v>
      </c>
      <c r="C132" s="4" t="s">
        <v>700</v>
      </c>
      <c r="D132" s="4" t="s">
        <v>267</v>
      </c>
      <c r="E132" s="4">
        <v>64110.0</v>
      </c>
      <c r="F132" s="4" t="s">
        <v>569</v>
      </c>
      <c r="G132" s="12">
        <v>16160.0</v>
      </c>
      <c r="H132" s="14">
        <v>0.56</v>
      </c>
      <c r="I132" s="4" t="s">
        <v>50</v>
      </c>
      <c r="J132" s="1"/>
      <c r="K132" s="1"/>
      <c r="L132" s="1"/>
      <c r="M132" s="1"/>
      <c r="N132" s="4" t="s">
        <v>12</v>
      </c>
      <c r="O132" s="1"/>
      <c r="P132" s="1"/>
      <c r="Q132" s="4" t="s">
        <v>15</v>
      </c>
      <c r="R132" s="1"/>
      <c r="S132" s="1"/>
      <c r="T132" s="4" t="s">
        <v>701</v>
      </c>
      <c r="U132" s="1"/>
      <c r="V132" s="1"/>
      <c r="W132" s="1"/>
      <c r="X132" s="4" t="s">
        <v>22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1">
        <v>14601.17</v>
      </c>
      <c r="AJ132" s="4" t="s">
        <v>88</v>
      </c>
      <c r="AK132" s="4">
        <v>0.0</v>
      </c>
      <c r="AL132" s="10">
        <v>75.0</v>
      </c>
      <c r="AM132" s="4">
        <v>3.0</v>
      </c>
      <c r="AN132" s="4">
        <v>80.0</v>
      </c>
      <c r="AO132" s="4">
        <v>6.5</v>
      </c>
      <c r="AP132" s="4">
        <v>0.0</v>
      </c>
      <c r="AQ132" s="4">
        <v>150.0</v>
      </c>
      <c r="AR132" s="4">
        <v>158.0</v>
      </c>
      <c r="AS132" s="7" t="s">
        <v>702</v>
      </c>
      <c r="AT132" s="4" t="s">
        <v>703</v>
      </c>
    </row>
    <row r="133">
      <c r="A133" s="4">
        <v>133.0</v>
      </c>
      <c r="B133" s="7" t="str">
        <f>HYPERLINK("http://www.olemiss.edu/","University of Mississippi")</f>
        <v>University of Mississippi</v>
      </c>
      <c r="C133" s="4" t="s">
        <v>704</v>
      </c>
      <c r="D133" s="4" t="s">
        <v>705</v>
      </c>
      <c r="E133" s="4">
        <v>38677.0</v>
      </c>
      <c r="F133" s="4" t="s">
        <v>569</v>
      </c>
      <c r="G133" s="12">
        <v>23838.0</v>
      </c>
      <c r="H133" s="14">
        <v>0.81</v>
      </c>
      <c r="I133" s="4" t="s">
        <v>50</v>
      </c>
      <c r="J133" s="4" t="s">
        <v>706</v>
      </c>
      <c r="K133" s="1"/>
      <c r="L133" s="1"/>
      <c r="M133" s="4" t="s">
        <v>11</v>
      </c>
      <c r="N133" s="4" t="s">
        <v>12</v>
      </c>
      <c r="O133" s="1"/>
      <c r="P133" s="1"/>
      <c r="Q133" s="4" t="s">
        <v>707</v>
      </c>
      <c r="R133" s="1"/>
      <c r="S133" s="1"/>
      <c r="T133" s="4" t="s">
        <v>701</v>
      </c>
      <c r="U133" s="4" t="s">
        <v>19</v>
      </c>
      <c r="V133" s="1"/>
      <c r="W133" s="1"/>
      <c r="X133" s="4" t="s">
        <v>708</v>
      </c>
      <c r="Y133" s="1"/>
      <c r="Z133" s="4" t="s">
        <v>709</v>
      </c>
      <c r="AA133" s="1"/>
      <c r="AB133" s="1"/>
      <c r="AC133" s="1"/>
      <c r="AD133" s="1"/>
      <c r="AE133" s="1"/>
      <c r="AF133" s="1"/>
      <c r="AG133" s="1"/>
      <c r="AH133" s="1"/>
      <c r="AI133" s="11">
        <v>36517.5</v>
      </c>
      <c r="AJ133" s="13">
        <v>42373.0</v>
      </c>
      <c r="AK133" s="13">
        <v>42379.0</v>
      </c>
      <c r="AL133" s="10">
        <v>50.0</v>
      </c>
      <c r="AM133" s="4">
        <v>3.0</v>
      </c>
      <c r="AN133" s="4">
        <v>79.0</v>
      </c>
      <c r="AO133" s="4">
        <v>6.5</v>
      </c>
      <c r="AP133" s="4">
        <v>53.0</v>
      </c>
      <c r="AQ133" s="4">
        <v>140.0</v>
      </c>
      <c r="AR133" s="4">
        <v>155.0</v>
      </c>
      <c r="AS133" s="7" t="s">
        <v>710</v>
      </c>
      <c r="AT133" s="4" t="s">
        <v>711</v>
      </c>
    </row>
    <row r="134">
      <c r="A134" s="4">
        <v>134.0</v>
      </c>
      <c r="B134" s="7" t="str">
        <f>HYPERLINK("http://www.uaf.edu/","University of Alaska Fairbanks")</f>
        <v>University of Alaska Fairbanks</v>
      </c>
      <c r="C134" s="4" t="s">
        <v>712</v>
      </c>
      <c r="D134" s="4" t="s">
        <v>713</v>
      </c>
      <c r="E134" s="4">
        <v>99775.0</v>
      </c>
      <c r="F134" s="4" t="s">
        <v>569</v>
      </c>
      <c r="G134" s="12">
        <v>11149.0</v>
      </c>
      <c r="H134" s="1"/>
      <c r="I134" s="4" t="s">
        <v>591</v>
      </c>
      <c r="J134" s="1"/>
      <c r="K134" s="1"/>
      <c r="L134" s="1"/>
      <c r="M134" s="1"/>
      <c r="N134" s="4" t="s">
        <v>12</v>
      </c>
      <c r="O134" s="1"/>
      <c r="P134" s="1"/>
      <c r="Q134" s="4" t="s">
        <v>459</v>
      </c>
      <c r="R134" s="1"/>
      <c r="S134" s="1"/>
      <c r="T134" s="4" t="s">
        <v>701</v>
      </c>
      <c r="U134" s="1"/>
      <c r="V134" s="1"/>
      <c r="W134" s="1"/>
      <c r="X134" s="4" t="s">
        <v>708</v>
      </c>
      <c r="Y134" s="1"/>
      <c r="Z134" s="1"/>
      <c r="AA134" s="1"/>
      <c r="AB134" s="1"/>
      <c r="AC134" s="1"/>
      <c r="AD134" s="1"/>
      <c r="AE134" s="4" t="s">
        <v>29</v>
      </c>
      <c r="AF134" s="1"/>
      <c r="AG134" s="1"/>
      <c r="AH134" s="1"/>
      <c r="AI134" s="10">
        <v>11216.0</v>
      </c>
      <c r="AJ134" s="13">
        <v>42372.0</v>
      </c>
      <c r="AK134" s="13">
        <v>42378.0</v>
      </c>
      <c r="AL134" s="10">
        <v>60.0</v>
      </c>
      <c r="AM134" s="4">
        <v>3.0</v>
      </c>
      <c r="AN134" s="4">
        <v>79.0</v>
      </c>
      <c r="AO134" s="4">
        <v>6.5</v>
      </c>
      <c r="AP134" s="4">
        <v>0.0</v>
      </c>
      <c r="AQ134" s="4">
        <v>151.0</v>
      </c>
      <c r="AR134" s="4">
        <v>151.0</v>
      </c>
      <c r="AS134" s="7" t="s">
        <v>714</v>
      </c>
      <c r="AT134" s="4" t="s">
        <v>715</v>
      </c>
    </row>
    <row r="135">
      <c r="A135" s="4">
        <v>135.0</v>
      </c>
      <c r="B135" s="7" t="str">
        <f>HYPERLINK("http://www.montana.edu/","Montana State University")</f>
        <v>Montana State University</v>
      </c>
      <c r="C135" s="4" t="s">
        <v>716</v>
      </c>
      <c r="D135" s="4" t="s">
        <v>717</v>
      </c>
      <c r="E135" s="4">
        <v>59717.0</v>
      </c>
      <c r="F135" s="4" t="s">
        <v>569</v>
      </c>
      <c r="G135" s="12">
        <v>15688.0</v>
      </c>
      <c r="H135" s="5">
        <v>0.839</v>
      </c>
      <c r="I135" s="4" t="s">
        <v>50</v>
      </c>
      <c r="J135" s="1"/>
      <c r="K135" s="4" t="s">
        <v>718</v>
      </c>
      <c r="L135" s="4" t="s">
        <v>719</v>
      </c>
      <c r="M135" s="4" t="s">
        <v>11</v>
      </c>
      <c r="N135" s="4" t="s">
        <v>12</v>
      </c>
      <c r="O135" s="1"/>
      <c r="P135" s="1"/>
      <c r="Q135" s="4" t="s">
        <v>459</v>
      </c>
      <c r="R135" s="1"/>
      <c r="S135" s="1"/>
      <c r="T135" s="4" t="s">
        <v>18</v>
      </c>
      <c r="U135" s="4" t="s">
        <v>720</v>
      </c>
      <c r="V135" s="1"/>
      <c r="W135" s="1"/>
      <c r="X135" s="4" t="s">
        <v>652</v>
      </c>
      <c r="Y135" s="1"/>
      <c r="Z135" s="1"/>
      <c r="AA135" s="4" t="s">
        <v>578</v>
      </c>
      <c r="AB135" s="1"/>
      <c r="AC135" s="1"/>
      <c r="AD135" s="1"/>
      <c r="AE135" s="1"/>
      <c r="AF135" s="1"/>
      <c r="AG135" s="1"/>
      <c r="AH135" s="1"/>
      <c r="AI135" s="10">
        <v>26100.0</v>
      </c>
      <c r="AJ135" s="13">
        <v>42374.0</v>
      </c>
      <c r="AK135" s="13">
        <v>42378.0</v>
      </c>
      <c r="AL135" s="10">
        <v>60.0</v>
      </c>
      <c r="AM135" s="4">
        <v>3.0</v>
      </c>
      <c r="AN135" s="4">
        <v>80.0</v>
      </c>
      <c r="AO135" s="4">
        <v>7.0</v>
      </c>
      <c r="AP135" s="4">
        <v>54.0</v>
      </c>
      <c r="AQ135" s="4">
        <v>148.0</v>
      </c>
      <c r="AR135" s="4">
        <v>145.0</v>
      </c>
      <c r="AS135" s="7" t="s">
        <v>721</v>
      </c>
      <c r="AT135" s="4" t="s">
        <v>722</v>
      </c>
    </row>
    <row r="136">
      <c r="A136" s="4">
        <v>136.0</v>
      </c>
      <c r="B136" s="7" t="str">
        <f>HYPERLINK("http://www.nmsu.edu/","New Mexico State University")</f>
        <v>New Mexico State University</v>
      </c>
      <c r="C136" s="4" t="s">
        <v>723</v>
      </c>
      <c r="D136" s="4" t="s">
        <v>442</v>
      </c>
      <c r="E136" s="4">
        <v>88003.0</v>
      </c>
      <c r="F136" s="4" t="s">
        <v>569</v>
      </c>
      <c r="G136" s="12">
        <v>18497.0</v>
      </c>
      <c r="H136" s="5">
        <v>0.696</v>
      </c>
      <c r="I136" s="4" t="s">
        <v>50</v>
      </c>
      <c r="J136" s="4" t="s">
        <v>138</v>
      </c>
      <c r="K136" s="1"/>
      <c r="L136" s="1"/>
      <c r="M136" s="4" t="s">
        <v>11</v>
      </c>
      <c r="N136" s="4" t="s">
        <v>12</v>
      </c>
      <c r="O136" s="1"/>
      <c r="P136" s="1"/>
      <c r="Q136" s="1"/>
      <c r="R136" s="1"/>
      <c r="S136" s="1"/>
      <c r="T136" s="4" t="s">
        <v>18</v>
      </c>
      <c r="U136" s="4" t="s">
        <v>19</v>
      </c>
      <c r="V136" s="1"/>
      <c r="W136" s="1"/>
      <c r="X136" s="4" t="s">
        <v>22</v>
      </c>
      <c r="Y136" s="1"/>
      <c r="Z136" s="1"/>
      <c r="AA136" s="4" t="s">
        <v>259</v>
      </c>
      <c r="AB136" s="1"/>
      <c r="AC136" s="1"/>
      <c r="AD136" s="1"/>
      <c r="AE136" s="1"/>
      <c r="AF136" s="1"/>
      <c r="AG136" s="1"/>
      <c r="AH136" s="1"/>
      <c r="AI136" s="11">
        <v>10879.5</v>
      </c>
      <c r="AJ136" s="13">
        <v>42372.0</v>
      </c>
      <c r="AK136" s="13">
        <v>42379.0</v>
      </c>
      <c r="AL136" s="10">
        <v>50.0</v>
      </c>
      <c r="AM136" s="4">
        <v>3.0</v>
      </c>
      <c r="AN136" s="4">
        <v>79.0</v>
      </c>
      <c r="AO136" s="4">
        <v>6.5</v>
      </c>
      <c r="AP136" s="4">
        <v>0.0</v>
      </c>
      <c r="AQ136" s="4">
        <v>146.0</v>
      </c>
      <c r="AR136" s="4">
        <v>155.0</v>
      </c>
      <c r="AS136" s="7" t="s">
        <v>724</v>
      </c>
      <c r="AT136" s="4" t="s">
        <v>725</v>
      </c>
    </row>
    <row r="137">
      <c r="A137" s="4">
        <v>137.0</v>
      </c>
      <c r="B137" s="7" t="str">
        <f>HYPERLINK("http://www.wm.edu/","College of William &amp; Mary")</f>
        <v>College of William &amp; Mary</v>
      </c>
      <c r="C137" s="4" t="s">
        <v>726</v>
      </c>
      <c r="D137" s="4" t="s">
        <v>230</v>
      </c>
      <c r="E137" s="4">
        <v>23185.0</v>
      </c>
      <c r="F137" s="4" t="s">
        <v>569</v>
      </c>
      <c r="G137" s="12">
        <v>8437.0</v>
      </c>
      <c r="H137" s="14">
        <v>0.33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4">
        <v>138.0</v>
      </c>
      <c r="B138" s="7" t="str">
        <f>HYPERLINK("http://www.rit.edu/","Rochester Institute of Technology")</f>
        <v>Rochester Institute of Technology</v>
      </c>
      <c r="C138" s="4" t="s">
        <v>372</v>
      </c>
      <c r="D138" s="4" t="s">
        <v>68</v>
      </c>
      <c r="E138" s="4">
        <v>14623.0</v>
      </c>
      <c r="F138" s="4" t="s">
        <v>727</v>
      </c>
      <c r="G138" s="12">
        <v>18606.0</v>
      </c>
      <c r="H138" s="14">
        <v>0.57</v>
      </c>
      <c r="I138" s="4" t="s">
        <v>50</v>
      </c>
      <c r="J138" s="1"/>
      <c r="K138" s="1"/>
      <c r="L138" s="1"/>
      <c r="M138" s="1"/>
      <c r="N138" s="1"/>
      <c r="O138" s="1"/>
      <c r="P138" s="1"/>
      <c r="Q138" s="1"/>
      <c r="R138" s="4" t="s">
        <v>531</v>
      </c>
      <c r="S138" s="1"/>
      <c r="T138" s="4" t="s">
        <v>18</v>
      </c>
      <c r="U138" s="1"/>
      <c r="V138" s="1"/>
      <c r="W138" s="1"/>
      <c r="X138" s="4" t="s">
        <v>464</v>
      </c>
      <c r="Y138" s="1"/>
      <c r="Z138" s="1"/>
      <c r="AA138" s="4" t="s">
        <v>728</v>
      </c>
      <c r="AB138" s="1"/>
      <c r="AC138" s="1"/>
      <c r="AD138" s="1"/>
      <c r="AE138" s="1"/>
      <c r="AF138" s="1"/>
      <c r="AG138" s="1"/>
      <c r="AH138" s="1"/>
      <c r="AI138" s="10">
        <v>41804.0</v>
      </c>
      <c r="AJ138" s="4">
        <v>0.0</v>
      </c>
      <c r="AK138" s="4">
        <v>0.0</v>
      </c>
      <c r="AL138" s="10">
        <v>60.0</v>
      </c>
      <c r="AM138" s="4">
        <v>3.0</v>
      </c>
      <c r="AN138" s="4">
        <v>80.0</v>
      </c>
      <c r="AO138" s="4">
        <v>6.5</v>
      </c>
      <c r="AP138" s="4">
        <v>58.0</v>
      </c>
      <c r="AQ138" s="4">
        <v>144.0</v>
      </c>
      <c r="AR138" s="4">
        <v>156.0</v>
      </c>
      <c r="AS138" s="7" t="s">
        <v>729</v>
      </c>
      <c r="AT138" s="4" t="s">
        <v>730</v>
      </c>
    </row>
    <row r="139">
      <c r="A139" s="4">
        <v>139.0</v>
      </c>
      <c r="B139" s="7" t="str">
        <f>HYPERLINK("http://nau.edu/","Northern Arizona University")</f>
        <v>Northern Arizona University</v>
      </c>
      <c r="C139" s="4" t="s">
        <v>731</v>
      </c>
      <c r="D139" s="4" t="s">
        <v>220</v>
      </c>
      <c r="E139" s="4">
        <v>86001.0</v>
      </c>
      <c r="F139" s="4" t="s">
        <v>569</v>
      </c>
      <c r="G139" s="12">
        <v>29031.0</v>
      </c>
      <c r="H139" s="14">
        <v>0.81</v>
      </c>
      <c r="I139" s="4" t="s">
        <v>50</v>
      </c>
      <c r="J139" s="1"/>
      <c r="K139" s="1"/>
      <c r="L139" s="1"/>
      <c r="M139" s="1"/>
      <c r="N139" s="4" t="s">
        <v>12</v>
      </c>
      <c r="O139" s="1"/>
      <c r="P139" s="1"/>
      <c r="Q139" s="4" t="s">
        <v>15</v>
      </c>
      <c r="R139" s="1"/>
      <c r="S139" s="1"/>
      <c r="T139" s="4" t="s">
        <v>732</v>
      </c>
      <c r="U139" s="4" t="s">
        <v>19</v>
      </c>
      <c r="V139" s="1"/>
      <c r="W139" s="1"/>
      <c r="X139" s="4" t="s">
        <v>464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0">
        <v>36060.0</v>
      </c>
      <c r="AJ139" s="13">
        <v>42372.0</v>
      </c>
      <c r="AK139" s="4" t="s">
        <v>158</v>
      </c>
      <c r="AL139" s="10">
        <v>65.0</v>
      </c>
      <c r="AM139" s="4">
        <v>3.78</v>
      </c>
      <c r="AN139" s="4">
        <v>80.0</v>
      </c>
      <c r="AO139" s="4">
        <v>6.5</v>
      </c>
      <c r="AP139" s="4">
        <v>0.0</v>
      </c>
      <c r="AQ139" s="4">
        <v>154.0</v>
      </c>
      <c r="AR139" s="4">
        <v>151.0</v>
      </c>
      <c r="AS139" s="4" t="s">
        <v>733</v>
      </c>
      <c r="AT139" s="4" t="s">
        <v>734</v>
      </c>
    </row>
    <row r="140">
      <c r="A140" s="4">
        <v>140.0</v>
      </c>
      <c r="B140" s="7" t="str">
        <f>HYPERLINK("http://www.unr.edu/","University of Nevada Reno")</f>
        <v>University of Nevada Reno</v>
      </c>
      <c r="C140" s="4" t="s">
        <v>735</v>
      </c>
      <c r="D140" s="4" t="s">
        <v>736</v>
      </c>
      <c r="E140" s="4">
        <v>89557.0</v>
      </c>
      <c r="F140" s="4" t="s">
        <v>569</v>
      </c>
      <c r="G140" s="12">
        <v>19934.0</v>
      </c>
      <c r="H140" s="14">
        <v>0.84</v>
      </c>
      <c r="I140" s="4" t="s">
        <v>50</v>
      </c>
      <c r="J140" s="1"/>
      <c r="K140" s="1"/>
      <c r="L140" s="1"/>
      <c r="M140" s="4" t="s">
        <v>11</v>
      </c>
      <c r="N140" s="4" t="s">
        <v>63</v>
      </c>
      <c r="O140" s="1"/>
      <c r="P140" s="1"/>
      <c r="Q140" s="4" t="s">
        <v>459</v>
      </c>
      <c r="R140" s="4" t="s">
        <v>531</v>
      </c>
      <c r="S140" s="1"/>
      <c r="T140" s="4" t="s">
        <v>18</v>
      </c>
      <c r="U140" s="1"/>
      <c r="V140" s="1"/>
      <c r="W140" s="1"/>
      <c r="X140" s="4" t="s">
        <v>22</v>
      </c>
      <c r="Y140" s="1"/>
      <c r="Z140" s="4" t="s">
        <v>58</v>
      </c>
      <c r="AA140" s="1"/>
      <c r="AB140" s="1"/>
      <c r="AC140" s="1"/>
      <c r="AD140" s="1"/>
      <c r="AE140" s="1"/>
      <c r="AF140" s="1"/>
      <c r="AG140" s="1"/>
      <c r="AH140" s="1"/>
      <c r="AI140" s="11">
        <v>10335.67</v>
      </c>
      <c r="AJ140" s="4" t="s">
        <v>88</v>
      </c>
      <c r="AK140" s="4" t="s">
        <v>579</v>
      </c>
      <c r="AL140" s="10">
        <v>95.0</v>
      </c>
      <c r="AM140" s="4">
        <v>2.75</v>
      </c>
      <c r="AN140" s="4">
        <v>79.0</v>
      </c>
      <c r="AO140" s="4">
        <v>6.5</v>
      </c>
      <c r="AP140" s="4">
        <v>0.0</v>
      </c>
      <c r="AQ140" s="4">
        <v>150.0</v>
      </c>
      <c r="AR140" s="4">
        <v>150.0</v>
      </c>
      <c r="AS140" s="4" t="s">
        <v>737</v>
      </c>
      <c r="AT140" s="4" t="s">
        <v>738</v>
      </c>
    </row>
    <row r="141">
      <c r="A141" s="4">
        <v>141.0</v>
      </c>
      <c r="B141" s="7" t="str">
        <f>HYPERLINK("http://www.uta.edu/","University of Texas Arlington")</f>
        <v>University of Texas Arlington</v>
      </c>
      <c r="C141" s="4" t="s">
        <v>739</v>
      </c>
      <c r="D141" s="4" t="s">
        <v>131</v>
      </c>
      <c r="E141" s="4">
        <v>76019.0</v>
      </c>
      <c r="F141" s="4" t="s">
        <v>569</v>
      </c>
      <c r="G141" s="12">
        <v>37008.0</v>
      </c>
      <c r="H141" s="14">
        <v>0.6</v>
      </c>
      <c r="I141" s="4" t="s">
        <v>50</v>
      </c>
      <c r="J141" s="4" t="s">
        <v>138</v>
      </c>
      <c r="K141" s="1"/>
      <c r="L141" s="1"/>
      <c r="M141" s="1"/>
      <c r="N141" s="4" t="s">
        <v>740</v>
      </c>
      <c r="O141" s="1"/>
      <c r="P141" s="1"/>
      <c r="Q141" s="4" t="s">
        <v>459</v>
      </c>
      <c r="R141" s="4" t="s">
        <v>16</v>
      </c>
      <c r="S141" s="1"/>
      <c r="T141" s="4" t="s">
        <v>18</v>
      </c>
      <c r="U141" s="1"/>
      <c r="V141" s="1"/>
      <c r="W141" s="1"/>
      <c r="X141" s="4" t="s">
        <v>22</v>
      </c>
      <c r="Y141" s="1"/>
      <c r="Z141" s="4" t="s">
        <v>58</v>
      </c>
      <c r="AA141" s="4" t="s">
        <v>741</v>
      </c>
      <c r="AB141" s="1"/>
      <c r="AC141" s="1"/>
      <c r="AD141" s="1"/>
      <c r="AE141" s="1"/>
      <c r="AF141" s="1"/>
      <c r="AG141" s="1"/>
      <c r="AH141" s="4" t="s">
        <v>272</v>
      </c>
      <c r="AI141" s="10">
        <v>27179.0</v>
      </c>
      <c r="AJ141" s="13">
        <v>42373.0</v>
      </c>
      <c r="AK141" s="4" t="s">
        <v>153</v>
      </c>
      <c r="AL141" s="10">
        <v>90.0</v>
      </c>
      <c r="AM141" s="4">
        <v>3.0</v>
      </c>
      <c r="AN141" s="4">
        <v>79.0</v>
      </c>
      <c r="AO141" s="4">
        <v>6.5</v>
      </c>
      <c r="AP141" s="4">
        <v>0.0</v>
      </c>
      <c r="AQ141" s="4">
        <v>155.0</v>
      </c>
      <c r="AR141" s="4">
        <v>146.0</v>
      </c>
      <c r="AS141" s="4" t="s">
        <v>742</v>
      </c>
      <c r="AT141" s="4" t="s">
        <v>743</v>
      </c>
    </row>
    <row r="142">
      <c r="A142" s="4">
        <v>142.0</v>
      </c>
      <c r="B142" s="7" t="str">
        <f>HYPERLINK("http://www.msstate.edu/","Mississippi State University")</f>
        <v>Mississippi State University</v>
      </c>
      <c r="C142" s="4" t="s">
        <v>744</v>
      </c>
      <c r="D142" s="4" t="s">
        <v>705</v>
      </c>
      <c r="E142" s="4">
        <v>39762.0</v>
      </c>
      <c r="F142" s="4" t="s">
        <v>569</v>
      </c>
      <c r="G142" s="12">
        <v>20873.0</v>
      </c>
      <c r="H142" s="14">
        <v>0.71</v>
      </c>
      <c r="I142" s="4" t="s">
        <v>50</v>
      </c>
      <c r="J142" s="4" t="s">
        <v>138</v>
      </c>
      <c r="K142" s="4" t="s">
        <v>745</v>
      </c>
      <c r="L142" s="4" t="s">
        <v>746</v>
      </c>
      <c r="M142" s="4" t="s">
        <v>747</v>
      </c>
      <c r="N142" s="4" t="s">
        <v>55</v>
      </c>
      <c r="O142" s="1"/>
      <c r="P142" s="1"/>
      <c r="Q142" s="4" t="s">
        <v>459</v>
      </c>
      <c r="R142" s="1"/>
      <c r="S142" s="1"/>
      <c r="T142" s="4" t="s">
        <v>584</v>
      </c>
      <c r="U142" s="1"/>
      <c r="V142" s="1"/>
      <c r="W142" s="1"/>
      <c r="X142" s="4" t="s">
        <v>464</v>
      </c>
      <c r="Y142" s="1"/>
      <c r="Z142" s="1"/>
      <c r="AA142" s="4" t="s">
        <v>293</v>
      </c>
      <c r="AB142" s="1"/>
      <c r="AC142" s="1"/>
      <c r="AD142" s="1"/>
      <c r="AE142" s="1"/>
      <c r="AF142" s="1"/>
      <c r="AG142" s="1"/>
      <c r="AH142" s="4" t="s">
        <v>664</v>
      </c>
      <c r="AI142" s="10">
        <v>31000.0</v>
      </c>
      <c r="AJ142" s="4" t="s">
        <v>748</v>
      </c>
      <c r="AK142" s="20">
        <v>42379.0</v>
      </c>
      <c r="AL142" s="10">
        <v>60.0</v>
      </c>
      <c r="AM142" s="4">
        <v>3.0</v>
      </c>
      <c r="AN142" s="4">
        <v>79.0</v>
      </c>
      <c r="AO142" s="4">
        <v>6.5</v>
      </c>
      <c r="AP142" s="4">
        <v>0.0</v>
      </c>
      <c r="AQ142" s="4">
        <v>145.0</v>
      </c>
      <c r="AR142" s="4">
        <v>150.0</v>
      </c>
      <c r="AS142" s="4" t="s">
        <v>749</v>
      </c>
      <c r="AT142" s="4" t="s">
        <v>750</v>
      </c>
    </row>
    <row r="143">
      <c r="A143" s="4">
        <v>143.0</v>
      </c>
      <c r="B143" s="7" t="str">
        <f>HYPERLINK("http://www.kent.edu/","Kent State University")</f>
        <v>Kent State University</v>
      </c>
      <c r="C143" s="4" t="s">
        <v>751</v>
      </c>
      <c r="D143" s="4" t="s">
        <v>243</v>
      </c>
      <c r="E143" s="4">
        <v>44240.0</v>
      </c>
      <c r="F143" s="4" t="s">
        <v>752</v>
      </c>
      <c r="G143" s="12">
        <v>41214.0</v>
      </c>
      <c r="H143" s="5">
        <v>0.844</v>
      </c>
      <c r="I143" s="1"/>
      <c r="J143" s="7" t="s">
        <v>753</v>
      </c>
      <c r="K143" s="1"/>
      <c r="L143" s="1"/>
      <c r="M143" s="1"/>
      <c r="N143" s="7" t="s">
        <v>754</v>
      </c>
      <c r="O143" s="1"/>
      <c r="P143" s="1"/>
      <c r="Q143" s="1"/>
      <c r="R143" s="4" t="s">
        <v>755</v>
      </c>
      <c r="S143" s="1"/>
      <c r="T143" s="1"/>
      <c r="U143" s="1"/>
      <c r="V143" s="1"/>
      <c r="W143" s="1"/>
      <c r="X143" s="4" t="s">
        <v>756</v>
      </c>
      <c r="Y143" s="1"/>
      <c r="Z143" s="1"/>
      <c r="AA143" s="4" t="s">
        <v>757</v>
      </c>
      <c r="AB143" s="1"/>
      <c r="AC143" s="1"/>
      <c r="AD143" s="1"/>
      <c r="AE143" s="1"/>
      <c r="AF143" s="1"/>
      <c r="AG143" s="1"/>
      <c r="AH143" s="4" t="s">
        <v>758</v>
      </c>
      <c r="AI143" s="10">
        <v>9681.0</v>
      </c>
      <c r="AJ143" s="4" t="s">
        <v>759</v>
      </c>
      <c r="AK143" s="13">
        <v>42378.0</v>
      </c>
      <c r="AL143" s="10">
        <v>70.0</v>
      </c>
      <c r="AM143" s="4">
        <v>3.0</v>
      </c>
      <c r="AN143" s="4">
        <v>75.0</v>
      </c>
      <c r="AO143" s="4">
        <v>6.0</v>
      </c>
      <c r="AP143" s="4">
        <v>48.0</v>
      </c>
      <c r="AQ143" s="4">
        <v>145.0</v>
      </c>
      <c r="AR143" s="4">
        <v>146.0</v>
      </c>
      <c r="AS143" s="7" t="s">
        <v>760</v>
      </c>
      <c r="AT143" s="4" t="s">
        <v>761</v>
      </c>
    </row>
    <row r="144">
      <c r="A144" s="4">
        <v>144.0</v>
      </c>
      <c r="B144" s="7" t="str">
        <f>HYPERLINK("http://www.uark.edu/","University of Arkansas Fayetteville")</f>
        <v>University of Arkansas Fayetteville</v>
      </c>
      <c r="C144" s="4" t="s">
        <v>762</v>
      </c>
      <c r="D144" s="4" t="s">
        <v>763</v>
      </c>
      <c r="E144" s="4">
        <v>72701.0</v>
      </c>
      <c r="F144" s="4" t="s">
        <v>569</v>
      </c>
      <c r="G144" s="12">
        <v>26754.0</v>
      </c>
      <c r="H144" s="5">
        <v>0.586</v>
      </c>
      <c r="I144" s="4" t="s">
        <v>50</v>
      </c>
      <c r="J144" s="1"/>
      <c r="K144" s="4" t="s">
        <v>764</v>
      </c>
      <c r="L144" s="7" t="s">
        <v>657</v>
      </c>
      <c r="M144" s="4" t="s">
        <v>11</v>
      </c>
      <c r="N144" s="4" t="s">
        <v>12</v>
      </c>
      <c r="O144" s="1"/>
      <c r="P144" s="1"/>
      <c r="Q144" s="4" t="s">
        <v>15</v>
      </c>
      <c r="R144" s="4" t="s">
        <v>16</v>
      </c>
      <c r="S144" s="1"/>
      <c r="T144" s="4" t="s">
        <v>463</v>
      </c>
      <c r="U144" s="4" t="s">
        <v>19</v>
      </c>
      <c r="V144" s="1"/>
      <c r="W144" s="1"/>
      <c r="X144" s="4" t="s">
        <v>22</v>
      </c>
      <c r="Y144" s="1"/>
      <c r="Z144" s="1"/>
      <c r="AA144" s="4" t="s">
        <v>259</v>
      </c>
      <c r="AB144" s="1"/>
      <c r="AC144" s="1"/>
      <c r="AD144" s="1"/>
      <c r="AE144" s="1"/>
      <c r="AF144" s="1"/>
      <c r="AG144" s="1"/>
      <c r="AH144" s="1"/>
      <c r="AI144" s="11">
        <v>17694.5</v>
      </c>
      <c r="AJ144" s="13">
        <v>42375.0</v>
      </c>
      <c r="AK144" s="13">
        <v>42379.0</v>
      </c>
      <c r="AL144" s="10">
        <v>50.0</v>
      </c>
      <c r="AM144" s="4">
        <v>3.0</v>
      </c>
      <c r="AN144" s="4">
        <v>90.0</v>
      </c>
      <c r="AO144" s="4">
        <v>6.5</v>
      </c>
      <c r="AP144" s="4">
        <v>58.0</v>
      </c>
      <c r="AQ144" s="4">
        <v>151.0</v>
      </c>
      <c r="AR144" s="4">
        <v>150.0</v>
      </c>
      <c r="AS144" s="7" t="s">
        <v>765</v>
      </c>
      <c r="AT144" s="4" t="s">
        <v>766</v>
      </c>
    </row>
    <row r="145">
      <c r="A145" s="4">
        <v>145.0</v>
      </c>
      <c r="B145" s="7" t="str">
        <f>HYPERLINK("http://www.uwyo.edu/","University of Wyoming")</f>
        <v>University of Wyoming</v>
      </c>
      <c r="C145" s="4" t="s">
        <v>767</v>
      </c>
      <c r="D145" s="4" t="s">
        <v>768</v>
      </c>
      <c r="E145" s="4">
        <v>82071.0</v>
      </c>
      <c r="F145" s="4" t="s">
        <v>569</v>
      </c>
      <c r="G145" s="12">
        <v>12627.0</v>
      </c>
      <c r="H145" s="5">
        <v>0.977</v>
      </c>
      <c r="I145" s="4" t="s">
        <v>50</v>
      </c>
      <c r="J145" s="1"/>
      <c r="K145" s="1"/>
      <c r="L145" s="7" t="s">
        <v>769</v>
      </c>
      <c r="M145" s="7" t="s">
        <v>11</v>
      </c>
      <c r="N145" s="7" t="s">
        <v>770</v>
      </c>
      <c r="O145" s="1"/>
      <c r="P145" s="1"/>
      <c r="Q145" s="7" t="s">
        <v>15</v>
      </c>
      <c r="R145" s="1"/>
      <c r="S145" s="1"/>
      <c r="T145" s="7" t="s">
        <v>139</v>
      </c>
      <c r="U145" s="1"/>
      <c r="V145" s="1"/>
      <c r="W145" s="1"/>
      <c r="X145" s="7" t="s">
        <v>22</v>
      </c>
      <c r="Y145" s="1"/>
      <c r="Z145" s="1"/>
      <c r="AA145" s="1"/>
      <c r="AB145" s="1"/>
      <c r="AC145" s="1"/>
      <c r="AD145" s="1"/>
      <c r="AE145" s="7" t="s">
        <v>29</v>
      </c>
      <c r="AF145" s="1"/>
      <c r="AG145" s="1"/>
      <c r="AH145" s="1"/>
      <c r="AI145" s="10">
        <v>20790.0</v>
      </c>
      <c r="AJ145" s="4" t="s">
        <v>88</v>
      </c>
      <c r="AK145" s="4" t="s">
        <v>158</v>
      </c>
      <c r="AL145" s="10">
        <v>50.0</v>
      </c>
      <c r="AM145" s="4">
        <v>3.25</v>
      </c>
      <c r="AN145" s="4">
        <v>80.0</v>
      </c>
      <c r="AO145" s="4">
        <v>6.5</v>
      </c>
      <c r="AP145" s="4">
        <v>0.0</v>
      </c>
      <c r="AQ145" s="4">
        <v>147.0</v>
      </c>
      <c r="AR145" s="4">
        <v>150.0</v>
      </c>
      <c r="AS145" s="7" t="s">
        <v>771</v>
      </c>
      <c r="AT145" s="4" t="s">
        <v>772</v>
      </c>
    </row>
    <row r="146">
      <c r="A146" s="4">
        <v>146.0</v>
      </c>
      <c r="B146" s="7" t="str">
        <f>HYPERLINK("http://www.baylor.edu/","Baylor University")</f>
        <v>Baylor University</v>
      </c>
      <c r="C146" s="4" t="s">
        <v>773</v>
      </c>
      <c r="D146" s="4" t="s">
        <v>131</v>
      </c>
      <c r="E146" s="4">
        <v>76798.0</v>
      </c>
      <c r="F146" s="4" t="s">
        <v>253</v>
      </c>
      <c r="G146" s="12">
        <v>16787.0</v>
      </c>
      <c r="H146" s="5">
        <v>0.554</v>
      </c>
      <c r="I146" s="4" t="s">
        <v>50</v>
      </c>
      <c r="J146" s="1"/>
      <c r="K146" s="1"/>
      <c r="L146" s="1"/>
      <c r="M146" s="1"/>
      <c r="N146" s="1"/>
      <c r="O146" s="1"/>
      <c r="P146" s="1"/>
      <c r="Q146" s="7" t="s">
        <v>15</v>
      </c>
      <c r="R146" s="1"/>
      <c r="S146" s="1"/>
      <c r="T146" s="4" t="s">
        <v>139</v>
      </c>
      <c r="U146" s="1"/>
      <c r="V146" s="1"/>
      <c r="W146" s="1"/>
      <c r="X146" s="4" t="s">
        <v>22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0">
        <v>32300.0</v>
      </c>
      <c r="AJ146" s="4" t="s">
        <v>96</v>
      </c>
      <c r="AK146" s="13">
        <v>42381.0</v>
      </c>
      <c r="AL146" s="10">
        <v>40.0</v>
      </c>
      <c r="AM146" s="4">
        <v>3.0</v>
      </c>
      <c r="AN146" s="4">
        <v>80.0</v>
      </c>
      <c r="AO146" s="4">
        <v>6.5</v>
      </c>
      <c r="AP146" s="4">
        <v>58.0</v>
      </c>
      <c r="AQ146" s="4">
        <v>155.0</v>
      </c>
      <c r="AR146" s="4">
        <v>160.0</v>
      </c>
      <c r="AS146" s="7" t="s">
        <v>774</v>
      </c>
      <c r="AT146" s="4" t="s">
        <v>775</v>
      </c>
    </row>
    <row r="147">
      <c r="A147" s="4">
        <v>147.0</v>
      </c>
      <c r="B147" s="7" t="str">
        <f>HYPERLINK("http://web.iit.edu/","Illinois Institute of Technology")</f>
        <v>Illinois Institute of Technology</v>
      </c>
      <c r="C147" s="4" t="s">
        <v>776</v>
      </c>
      <c r="D147" s="4" t="s">
        <v>162</v>
      </c>
      <c r="E147" s="4">
        <v>60616.0</v>
      </c>
      <c r="F147" s="4" t="s">
        <v>49</v>
      </c>
      <c r="G147" s="12">
        <v>7792.0</v>
      </c>
      <c r="H147" s="5">
        <v>0.506</v>
      </c>
      <c r="I147" s="4" t="s">
        <v>50</v>
      </c>
      <c r="J147" s="1"/>
      <c r="K147" s="7" t="s">
        <v>777</v>
      </c>
      <c r="L147" s="7" t="s">
        <v>657</v>
      </c>
      <c r="M147" s="7" t="s">
        <v>11</v>
      </c>
      <c r="N147" s="1"/>
      <c r="O147" s="1"/>
      <c r="P147" s="1"/>
      <c r="Q147" s="1"/>
      <c r="R147" s="7" t="s">
        <v>16</v>
      </c>
      <c r="S147" s="1"/>
      <c r="T147" s="7" t="s">
        <v>139</v>
      </c>
      <c r="U147" s="7" t="s">
        <v>19</v>
      </c>
      <c r="V147" s="1"/>
      <c r="W147" s="1"/>
      <c r="X147" s="7" t="s">
        <v>145</v>
      </c>
      <c r="Y147" s="1"/>
      <c r="Z147" s="7" t="s">
        <v>58</v>
      </c>
      <c r="AA147" s="1"/>
      <c r="AB147" s="1"/>
      <c r="AC147" s="1"/>
      <c r="AD147" s="1"/>
      <c r="AE147" s="1"/>
      <c r="AF147" s="1"/>
      <c r="AG147" s="1"/>
      <c r="AH147" s="1"/>
      <c r="AI147" s="10">
        <v>29475.0</v>
      </c>
      <c r="AJ147" s="4" t="s">
        <v>552</v>
      </c>
      <c r="AK147" s="4">
        <v>0.0</v>
      </c>
      <c r="AL147" s="10">
        <v>75.0</v>
      </c>
      <c r="AM147" s="4">
        <v>3.0</v>
      </c>
      <c r="AN147" s="4">
        <v>89.0</v>
      </c>
      <c r="AO147" s="4">
        <v>6.5</v>
      </c>
      <c r="AP147" s="4">
        <v>53.0</v>
      </c>
      <c r="AQ147" s="4">
        <v>153.0</v>
      </c>
      <c r="AR147" s="4">
        <v>153.0</v>
      </c>
      <c r="AS147" s="7" t="s">
        <v>778</v>
      </c>
      <c r="AT147" s="4" t="s">
        <v>779</v>
      </c>
    </row>
    <row r="148">
      <c r="A148" s="4">
        <v>148.0</v>
      </c>
      <c r="B148" s="7" t="str">
        <f>HYPERLINK("http://www.unlv.edu/","University of Nevada las Vegas")</f>
        <v>University of Nevada las Vegas</v>
      </c>
      <c r="C148" s="4" t="s">
        <v>780</v>
      </c>
      <c r="D148" s="4" t="s">
        <v>736</v>
      </c>
      <c r="E148" s="4">
        <v>89154.0</v>
      </c>
      <c r="F148" s="4" t="s">
        <v>569</v>
      </c>
      <c r="G148" s="12">
        <v>28600.0</v>
      </c>
      <c r="H148" s="5">
        <v>0.869</v>
      </c>
      <c r="I148" s="4" t="s">
        <v>50</v>
      </c>
      <c r="J148" s="4" t="s">
        <v>138</v>
      </c>
      <c r="K148" s="4" t="s">
        <v>657</v>
      </c>
      <c r="L148" s="1"/>
      <c r="M148" s="1"/>
      <c r="N148" s="4" t="s">
        <v>781</v>
      </c>
      <c r="O148" s="1"/>
      <c r="P148" s="1"/>
      <c r="Q148" s="4" t="s">
        <v>15</v>
      </c>
      <c r="R148" s="1"/>
      <c r="S148" s="1"/>
      <c r="T148" s="4" t="s">
        <v>18</v>
      </c>
      <c r="U148" s="1"/>
      <c r="V148" s="1"/>
      <c r="W148" s="1"/>
      <c r="X148" s="4" t="s">
        <v>22</v>
      </c>
      <c r="Y148" s="1"/>
      <c r="Z148" s="4" t="s">
        <v>782</v>
      </c>
      <c r="AA148" s="1"/>
      <c r="AB148" s="1"/>
      <c r="AC148" s="1"/>
      <c r="AD148" s="1"/>
      <c r="AE148" s="1"/>
      <c r="AF148" s="1"/>
      <c r="AG148" s="1"/>
      <c r="AH148" s="1"/>
      <c r="AI148" s="10">
        <v>23274.0</v>
      </c>
      <c r="AJ148" s="13">
        <v>42371.0</v>
      </c>
      <c r="AK148" s="13">
        <v>42379.0</v>
      </c>
      <c r="AL148" s="10">
        <v>95.0</v>
      </c>
      <c r="AM148" s="4">
        <v>3.0</v>
      </c>
      <c r="AN148" s="4">
        <v>80.0</v>
      </c>
      <c r="AO148" s="4">
        <v>7.0</v>
      </c>
      <c r="AP148" s="4">
        <v>65.0</v>
      </c>
      <c r="AQ148" s="4">
        <v>150.0</v>
      </c>
      <c r="AR148" s="4">
        <v>150.0</v>
      </c>
      <c r="AS148" s="7" t="s">
        <v>783</v>
      </c>
      <c r="AT148" s="4" t="s">
        <v>784</v>
      </c>
    </row>
    <row r="149">
      <c r="A149" s="4">
        <v>149.0</v>
      </c>
      <c r="B149" s="7" t="str">
        <f>HYPERLINK("http://www.brandeis.edu/","Brandeis University")</f>
        <v>Brandeis University</v>
      </c>
      <c r="C149" s="4" t="s">
        <v>785</v>
      </c>
      <c r="D149" s="4" t="s">
        <v>47</v>
      </c>
      <c r="E149" s="4" t="s">
        <v>786</v>
      </c>
      <c r="F149" s="4" t="s">
        <v>575</v>
      </c>
      <c r="G149" s="12">
        <v>5945.0</v>
      </c>
      <c r="H149" s="14">
        <v>0.35</v>
      </c>
      <c r="I149" s="1"/>
      <c r="J149" s="1"/>
      <c r="K149" s="1"/>
      <c r="L149" s="1"/>
      <c r="M149" s="1"/>
      <c r="N149" s="1"/>
      <c r="O149" s="1"/>
      <c r="P149" s="1"/>
      <c r="Q149" s="7" t="s">
        <v>15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0">
        <v>49481.0</v>
      </c>
      <c r="AJ149" s="13">
        <v>42380.0</v>
      </c>
      <c r="AK149" s="4">
        <v>0.0</v>
      </c>
      <c r="AL149" s="10">
        <v>100.0</v>
      </c>
      <c r="AM149" s="4">
        <v>0.0</v>
      </c>
      <c r="AN149" s="4">
        <v>1.0</v>
      </c>
      <c r="AO149" s="4">
        <v>7.0</v>
      </c>
      <c r="AP149" s="4">
        <v>68.0</v>
      </c>
      <c r="AQ149" s="1"/>
      <c r="AR149" s="1"/>
      <c r="AS149" s="7" t="s">
        <v>787</v>
      </c>
      <c r="AT149" s="4" t="s">
        <v>788</v>
      </c>
    </row>
    <row r="150">
      <c r="A150" s="4">
        <v>150.0</v>
      </c>
      <c r="B150" s="7" t="str">
        <f>HYPERLINK("http://www.uri.edu/","University of Rhode Island")</f>
        <v>University of Rhode Island</v>
      </c>
      <c r="C150" s="4" t="s">
        <v>789</v>
      </c>
      <c r="D150" s="4" t="s">
        <v>363</v>
      </c>
      <c r="E150" s="4" t="s">
        <v>790</v>
      </c>
      <c r="F150" s="4" t="s">
        <v>569</v>
      </c>
      <c r="G150" s="12">
        <v>16218.0</v>
      </c>
      <c r="H150" s="5">
        <v>0.757</v>
      </c>
      <c r="I150" s="4" t="s">
        <v>50</v>
      </c>
      <c r="J150" s="1"/>
      <c r="K150" s="1"/>
      <c r="L150" s="4" t="s">
        <v>657</v>
      </c>
      <c r="M150" s="4" t="s">
        <v>791</v>
      </c>
      <c r="N150" s="4" t="s">
        <v>63</v>
      </c>
      <c r="O150" s="4" t="s">
        <v>792</v>
      </c>
      <c r="P150" s="1"/>
      <c r="Q150" s="1"/>
      <c r="R150" s="4" t="s">
        <v>16</v>
      </c>
      <c r="S150" s="1"/>
      <c r="T150" s="4" t="s">
        <v>18</v>
      </c>
      <c r="U150" s="1"/>
      <c r="V150" s="1"/>
      <c r="W150" s="1"/>
      <c r="X150" s="4" t="s">
        <v>22</v>
      </c>
      <c r="Y150" s="1"/>
      <c r="Z150" s="1"/>
      <c r="AA150" s="4" t="s">
        <v>291</v>
      </c>
      <c r="AB150" s="1"/>
      <c r="AC150" s="1"/>
      <c r="AD150" s="1"/>
      <c r="AE150" s="1"/>
      <c r="AF150" s="1"/>
      <c r="AG150" s="1"/>
      <c r="AH150" s="4" t="s">
        <v>793</v>
      </c>
      <c r="AI150" s="10">
        <v>13860.0</v>
      </c>
      <c r="AJ150" s="13">
        <v>42371.0</v>
      </c>
      <c r="AK150" s="4" t="s">
        <v>693</v>
      </c>
      <c r="AL150" s="10">
        <v>65.0</v>
      </c>
      <c r="AM150" s="4">
        <v>3.0</v>
      </c>
      <c r="AN150" s="4">
        <v>80.0</v>
      </c>
      <c r="AO150" s="4">
        <v>6.5</v>
      </c>
      <c r="AP150" s="4">
        <v>68.0</v>
      </c>
      <c r="AQ150" s="1"/>
      <c r="AR150" s="1"/>
      <c r="AS150" s="4" t="s">
        <v>794</v>
      </c>
      <c r="AT150" s="4" t="s">
        <v>795</v>
      </c>
    </row>
    <row r="151">
      <c r="A151" s="4">
        <v>151.0</v>
      </c>
      <c r="B151" s="7" t="s">
        <v>796</v>
      </c>
      <c r="C151" s="4" t="s">
        <v>797</v>
      </c>
      <c r="D151" s="4" t="s">
        <v>131</v>
      </c>
      <c r="E151" s="4">
        <v>77030.0</v>
      </c>
      <c r="F151" s="4" t="s">
        <v>798</v>
      </c>
      <c r="G151" s="4">
        <v>743.0</v>
      </c>
      <c r="H151" s="4" t="s">
        <v>799</v>
      </c>
      <c r="I151" s="4" t="s">
        <v>800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4">
        <v>152.0</v>
      </c>
      <c r="B152" s="7" t="s">
        <v>801</v>
      </c>
      <c r="C152" s="4" t="s">
        <v>802</v>
      </c>
      <c r="D152" s="4" t="s">
        <v>803</v>
      </c>
      <c r="E152" s="4">
        <v>83844.0</v>
      </c>
      <c r="F152" s="4" t="s">
        <v>74</v>
      </c>
      <c r="G152" s="12">
        <v>10474.0</v>
      </c>
      <c r="H152" s="5">
        <v>0.675</v>
      </c>
      <c r="I152" s="4" t="s">
        <v>50</v>
      </c>
      <c r="J152" s="1"/>
      <c r="K152" s="1"/>
      <c r="L152" s="7" t="s">
        <v>10</v>
      </c>
      <c r="M152" s="7" t="s">
        <v>804</v>
      </c>
      <c r="N152" s="7" t="s">
        <v>12</v>
      </c>
      <c r="O152" s="1"/>
      <c r="P152" s="1"/>
      <c r="Q152" s="4" t="s">
        <v>15</v>
      </c>
      <c r="R152" s="1"/>
      <c r="S152" s="1"/>
      <c r="T152" s="7" t="s">
        <v>18</v>
      </c>
      <c r="U152" s="1"/>
      <c r="V152" s="1"/>
      <c r="W152" s="1"/>
      <c r="X152" s="7" t="s">
        <v>22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0">
        <v>22226.0</v>
      </c>
      <c r="AJ152" s="4" t="s">
        <v>805</v>
      </c>
      <c r="AK152" s="4" t="s">
        <v>214</v>
      </c>
      <c r="AL152" s="10">
        <v>60.0</v>
      </c>
      <c r="AM152" s="4">
        <v>3.0</v>
      </c>
      <c r="AN152" s="4">
        <v>70.0</v>
      </c>
      <c r="AO152" s="4">
        <v>6.0</v>
      </c>
      <c r="AP152" s="4">
        <v>48.0</v>
      </c>
      <c r="AQ152" s="4">
        <v>152.0</v>
      </c>
      <c r="AR152" s="4">
        <v>152.0</v>
      </c>
      <c r="AS152" s="7" t="s">
        <v>806</v>
      </c>
      <c r="AT152" s="4" t="s">
        <v>807</v>
      </c>
    </row>
    <row r="153">
      <c r="A153" s="4">
        <v>153.0</v>
      </c>
      <c r="B153" s="7" t="str">
        <f>HYPERLINK("http://www.utsa.edu/","University of Texas San Antonio")</f>
        <v>University of Texas San Antonio</v>
      </c>
      <c r="C153" s="7" t="s">
        <v>808</v>
      </c>
      <c r="D153" s="7" t="s">
        <v>131</v>
      </c>
      <c r="E153" s="4">
        <v>78249.0</v>
      </c>
      <c r="F153" s="7" t="s">
        <v>74</v>
      </c>
      <c r="G153" s="1"/>
      <c r="H153" s="14">
        <v>0.6</v>
      </c>
      <c r="I153" s="4" t="s">
        <v>50</v>
      </c>
      <c r="J153" s="1"/>
      <c r="K153" s="1"/>
      <c r="L153" s="4" t="s">
        <v>657</v>
      </c>
      <c r="M153" s="1"/>
      <c r="N153" s="4" t="s">
        <v>12</v>
      </c>
      <c r="O153" s="1"/>
      <c r="P153" s="1"/>
      <c r="Q153" s="1"/>
      <c r="R153" s="4" t="s">
        <v>16</v>
      </c>
      <c r="S153" s="1"/>
      <c r="T153" s="4" t="s">
        <v>463</v>
      </c>
      <c r="U153" s="1"/>
      <c r="V153" s="1"/>
      <c r="W153" s="4" t="s">
        <v>809</v>
      </c>
      <c r="X153" s="4" t="s">
        <v>464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0">
        <v>29916.0</v>
      </c>
      <c r="AJ153" s="13">
        <v>42373.0</v>
      </c>
      <c r="AK153" s="13">
        <v>42378.0</v>
      </c>
      <c r="AL153" s="10">
        <v>60.0</v>
      </c>
      <c r="AM153" s="4">
        <v>3.0</v>
      </c>
      <c r="AN153" s="4">
        <v>100.0</v>
      </c>
      <c r="AO153" s="4">
        <v>7.0</v>
      </c>
      <c r="AP153" s="4">
        <v>0.0</v>
      </c>
      <c r="AQ153" s="4">
        <v>152.0</v>
      </c>
      <c r="AR153" s="4">
        <v>152.0</v>
      </c>
      <c r="AS153" s="7" t="s">
        <v>810</v>
      </c>
      <c r="AT153" s="4" t="s">
        <v>811</v>
      </c>
    </row>
    <row r="154">
      <c r="A154" s="4">
        <v>155.0</v>
      </c>
      <c r="B154" s="7" t="str">
        <f>HYPERLINK("http://www.lehigh.edu/","Lehigh University")</f>
        <v>Lehigh University</v>
      </c>
      <c r="C154" s="7" t="s">
        <v>812</v>
      </c>
      <c r="D154" s="7" t="s">
        <v>813</v>
      </c>
      <c r="E154" s="4">
        <v>18015.0</v>
      </c>
      <c r="F154" s="7" t="s">
        <v>575</v>
      </c>
      <c r="G154" s="12">
        <v>7119.0</v>
      </c>
      <c r="H154" s="14">
        <v>0.3</v>
      </c>
      <c r="I154" s="4" t="s">
        <v>50</v>
      </c>
      <c r="J154" s="1"/>
      <c r="K154" s="1"/>
      <c r="L154" s="7" t="s">
        <v>649</v>
      </c>
      <c r="M154" s="7" t="s">
        <v>118</v>
      </c>
      <c r="N154" s="7" t="s">
        <v>63</v>
      </c>
      <c r="O154" s="1"/>
      <c r="P154" s="1"/>
      <c r="Q154" s="7" t="s">
        <v>245</v>
      </c>
      <c r="R154" s="1"/>
      <c r="S154" s="1"/>
      <c r="T154" s="7" t="s">
        <v>139</v>
      </c>
      <c r="U154" s="4" t="s">
        <v>19</v>
      </c>
      <c r="V154" s="1"/>
      <c r="W154" s="1"/>
      <c r="X154" s="7" t="s">
        <v>564</v>
      </c>
      <c r="Y154" s="1"/>
      <c r="Z154" s="7" t="s">
        <v>58</v>
      </c>
      <c r="AA154" s="7" t="s">
        <v>141</v>
      </c>
      <c r="AB154" s="1"/>
      <c r="AC154" s="1"/>
      <c r="AD154" s="1"/>
      <c r="AE154" s="1"/>
      <c r="AF154" s="1"/>
      <c r="AG154" s="1"/>
      <c r="AH154" s="1"/>
      <c r="AI154" s="10">
        <v>47442.0</v>
      </c>
      <c r="AJ154" s="4" t="s">
        <v>88</v>
      </c>
      <c r="AK154" s="1"/>
      <c r="AL154" s="10">
        <v>70.0</v>
      </c>
      <c r="AM154" s="4">
        <v>3.0</v>
      </c>
      <c r="AN154" s="4">
        <v>94.0</v>
      </c>
      <c r="AO154" s="4">
        <v>7.0</v>
      </c>
      <c r="AP154" s="4">
        <v>0.0</v>
      </c>
      <c r="AQ154" s="4">
        <v>154.0</v>
      </c>
      <c r="AR154" s="4">
        <v>158.0</v>
      </c>
      <c r="AS154" s="4" t="s">
        <v>814</v>
      </c>
      <c r="AT154" s="4" t="s">
        <v>815</v>
      </c>
    </row>
    <row r="155">
      <c r="A155" s="4">
        <v>157.0</v>
      </c>
      <c r="B155" s="7" t="str">
        <f>HYPERLINK("http://www.siu.edu/","Southern Illinois University")</f>
        <v>Southern Illinois University</v>
      </c>
      <c r="C155" s="7" t="s">
        <v>816</v>
      </c>
      <c r="D155" s="4" t="s">
        <v>162</v>
      </c>
      <c r="E155" s="4">
        <v>62901.0</v>
      </c>
      <c r="F155" s="7" t="s">
        <v>569</v>
      </c>
      <c r="G155" s="12">
        <v>17989.0</v>
      </c>
      <c r="H155" s="5">
        <v>0.793</v>
      </c>
      <c r="I155" s="4" t="s">
        <v>50</v>
      </c>
      <c r="J155" s="1"/>
      <c r="K155" s="1"/>
      <c r="L155" s="7" t="s">
        <v>817</v>
      </c>
      <c r="M155" s="1"/>
      <c r="N155" s="7" t="s">
        <v>818</v>
      </c>
      <c r="O155" s="1"/>
      <c r="P155" s="1"/>
      <c r="Q155" s="1"/>
      <c r="R155" s="1"/>
      <c r="S155" s="1"/>
      <c r="T155" s="7" t="s">
        <v>185</v>
      </c>
      <c r="U155" s="1"/>
      <c r="V155" s="1"/>
      <c r="W155" s="1"/>
      <c r="X155" s="7" t="s">
        <v>509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22">
        <v>32888.0</v>
      </c>
      <c r="AJ155" s="13">
        <v>42372.0</v>
      </c>
      <c r="AK155" s="13">
        <v>42378.0</v>
      </c>
      <c r="AL155" s="10">
        <v>65.0</v>
      </c>
      <c r="AM155" s="4">
        <v>3.0</v>
      </c>
      <c r="AN155" s="4">
        <v>80.0</v>
      </c>
      <c r="AO155" s="4">
        <v>6.5</v>
      </c>
      <c r="AP155" s="4">
        <v>0.0</v>
      </c>
      <c r="AQ155" s="4">
        <v>146.0</v>
      </c>
      <c r="AR155" s="4">
        <v>147.0</v>
      </c>
      <c r="AS155" s="7" t="s">
        <v>819</v>
      </c>
      <c r="AT155" s="4" t="s">
        <v>820</v>
      </c>
    </row>
    <row r="156">
      <c r="A156" s="4">
        <v>158.0</v>
      </c>
      <c r="B156" s="7" t="str">
        <f>HYPERLINK("http://www.uncc.edu/","University of North Carolina Charlotte")</f>
        <v>University of North Carolina Charlotte</v>
      </c>
      <c r="C156" s="7" t="s">
        <v>821</v>
      </c>
      <c r="D156" s="7" t="s">
        <v>822</v>
      </c>
      <c r="E156" s="4">
        <v>28223.0</v>
      </c>
      <c r="F156" s="4" t="s">
        <v>823</v>
      </c>
      <c r="G156" s="12">
        <v>28062.0</v>
      </c>
      <c r="H156" s="5">
        <v>0.641</v>
      </c>
      <c r="I156" s="4" t="s">
        <v>50</v>
      </c>
      <c r="J156" s="1"/>
      <c r="K156" s="1"/>
      <c r="L156" s="1"/>
      <c r="M156" s="1"/>
      <c r="N156" s="4" t="s">
        <v>12</v>
      </c>
      <c r="O156" s="1"/>
      <c r="P156" s="1"/>
      <c r="Q156" s="1"/>
      <c r="R156" s="1"/>
      <c r="S156" s="1"/>
      <c r="T156" s="1"/>
      <c r="U156" s="1"/>
      <c r="V156" s="1"/>
      <c r="W156" s="4" t="s">
        <v>21</v>
      </c>
      <c r="X156" s="4" t="s">
        <v>22</v>
      </c>
      <c r="Y156" s="1"/>
      <c r="Z156" s="1"/>
      <c r="AA156" s="4" t="s">
        <v>25</v>
      </c>
      <c r="AB156" s="1"/>
      <c r="AC156" s="1"/>
      <c r="AD156" s="1"/>
      <c r="AE156" s="1"/>
      <c r="AF156" s="1"/>
      <c r="AG156" s="1"/>
      <c r="AH156" s="1"/>
      <c r="AI156" s="10">
        <v>32816.0</v>
      </c>
      <c r="AJ156" s="13">
        <v>42372.0</v>
      </c>
      <c r="AK156" s="13">
        <v>42378.0</v>
      </c>
      <c r="AL156" s="10">
        <v>75.0</v>
      </c>
      <c r="AM156" s="4">
        <v>3.0</v>
      </c>
      <c r="AN156" s="4">
        <v>83.0</v>
      </c>
      <c r="AO156" s="4">
        <v>6.5</v>
      </c>
      <c r="AP156" s="4">
        <v>0.0</v>
      </c>
      <c r="AQ156" s="4">
        <v>154.0</v>
      </c>
      <c r="AR156" s="4">
        <v>156.0</v>
      </c>
      <c r="AS156" s="7" t="s">
        <v>824</v>
      </c>
      <c r="AT156" s="4" t="s">
        <v>825</v>
      </c>
    </row>
    <row r="157">
      <c r="A157" s="4">
        <v>159.0</v>
      </c>
      <c r="B157" s="7" t="str">
        <f>HYPERLINK("http://www.smu.edu/","Southern Methodist University")</f>
        <v>Southern Methodist University</v>
      </c>
      <c r="C157" s="4" t="s">
        <v>826</v>
      </c>
      <c r="D157" s="4" t="s">
        <v>131</v>
      </c>
      <c r="E157" s="4">
        <v>75275.0</v>
      </c>
      <c r="F157" s="4" t="s">
        <v>49</v>
      </c>
      <c r="G157" s="12">
        <v>11643.0</v>
      </c>
      <c r="H157" s="14">
        <v>0.52</v>
      </c>
      <c r="I157" s="4" t="s">
        <v>50</v>
      </c>
      <c r="J157" s="1"/>
      <c r="K157" s="1"/>
      <c r="L157" s="1"/>
      <c r="M157" s="1"/>
      <c r="N157" s="7" t="s">
        <v>63</v>
      </c>
      <c r="O157" s="1"/>
      <c r="P157" s="1"/>
      <c r="Q157" s="7" t="s">
        <v>245</v>
      </c>
      <c r="R157" s="4" t="s">
        <v>16</v>
      </c>
      <c r="S157" s="1"/>
      <c r="T157" s="7" t="s">
        <v>18</v>
      </c>
      <c r="U157" s="1"/>
      <c r="V157" s="1"/>
      <c r="W157" s="1"/>
      <c r="X157" s="7" t="s">
        <v>22</v>
      </c>
      <c r="Y157" s="1"/>
      <c r="Z157" s="1"/>
      <c r="AA157" s="7" t="s">
        <v>827</v>
      </c>
      <c r="AB157" s="1"/>
      <c r="AC157" s="1"/>
      <c r="AD157" s="1"/>
      <c r="AE157" s="1"/>
      <c r="AF157" s="1"/>
      <c r="AG157" s="1"/>
      <c r="AH157" s="1"/>
      <c r="AI157" s="11">
        <v>45656.0</v>
      </c>
      <c r="AJ157" s="4" t="s">
        <v>828</v>
      </c>
      <c r="AK157" s="4" t="s">
        <v>829</v>
      </c>
      <c r="AL157" s="10">
        <v>60.0</v>
      </c>
      <c r="AM157" s="4">
        <v>3.5</v>
      </c>
      <c r="AN157" s="4">
        <v>100.0</v>
      </c>
      <c r="AO157" s="4">
        <v>7.0</v>
      </c>
      <c r="AP157" s="4">
        <v>0.0</v>
      </c>
      <c r="AQ157" s="4">
        <v>146.0</v>
      </c>
      <c r="AR157" s="12">
        <v>146.0</v>
      </c>
      <c r="AS157" s="4" t="s">
        <v>830</v>
      </c>
      <c r="AT157" s="4" t="s">
        <v>831</v>
      </c>
    </row>
    <row r="158">
      <c r="A158" s="4">
        <v>160.0</v>
      </c>
      <c r="B158" s="7" t="str">
        <f>HYPERLINK("http://www.mcw.edu/","Medical College of Wisconsin")</f>
        <v>Medical College of Wisconsin</v>
      </c>
      <c r="C158" s="4" t="s">
        <v>832</v>
      </c>
      <c r="D158" s="4" t="s">
        <v>833</v>
      </c>
      <c r="E158" s="4">
        <v>53226.0</v>
      </c>
      <c r="F158" s="7" t="s">
        <v>569</v>
      </c>
      <c r="G158" s="4">
        <v>821.0</v>
      </c>
      <c r="H158" s="5">
        <v>0.035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4">
        <v>161.0</v>
      </c>
      <c r="B159" s="7" t="str">
        <f>HYPERLINK("http://www.ecu.edu/","East Carolina University")</f>
        <v>East Carolina University</v>
      </c>
      <c r="C159" s="7" t="s">
        <v>834</v>
      </c>
      <c r="D159" s="7" t="s">
        <v>150</v>
      </c>
      <c r="E159" s="4">
        <v>27858.0</v>
      </c>
      <c r="F159" s="7" t="s">
        <v>835</v>
      </c>
      <c r="G159" s="12">
        <v>27511.0</v>
      </c>
      <c r="H159" s="5">
        <v>0.773</v>
      </c>
      <c r="I159" s="4" t="s">
        <v>50</v>
      </c>
      <c r="J159" s="1"/>
      <c r="K159" s="1"/>
      <c r="L159" s="7" t="s">
        <v>657</v>
      </c>
      <c r="M159" s="1"/>
      <c r="N159" s="1"/>
      <c r="O159" s="1"/>
      <c r="P159" s="1"/>
      <c r="Q159" s="7" t="s">
        <v>836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" t="s">
        <v>579</v>
      </c>
      <c r="AK159" s="4" t="s">
        <v>837</v>
      </c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4">
        <v>163.0</v>
      </c>
      <c r="B160" s="7" t="str">
        <f>HYPERLINK("http://www.musc.edu/","Medical University of South Carolina")</f>
        <v>Medical University of South Carolina</v>
      </c>
      <c r="C160" s="7" t="s">
        <v>838</v>
      </c>
      <c r="D160" s="7" t="s">
        <v>462</v>
      </c>
      <c r="E160" s="4" t="s">
        <v>839</v>
      </c>
      <c r="F160" s="7" t="s">
        <v>74</v>
      </c>
      <c r="G160" s="4">
        <v>29425.0</v>
      </c>
      <c r="H160" s="1"/>
      <c r="I160" s="4" t="s">
        <v>800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7" t="s">
        <v>840</v>
      </c>
      <c r="AT160" s="4" t="s">
        <v>841</v>
      </c>
    </row>
    <row r="161">
      <c r="A161" s="4">
        <v>164.0</v>
      </c>
      <c r="B161" s="7" t="str">
        <f>HYPERLINK("http://www.odu.edu/","Old Dominion University")</f>
        <v>Old Dominion University</v>
      </c>
      <c r="C161" s="7" t="s">
        <v>842</v>
      </c>
      <c r="D161" s="7" t="s">
        <v>843</v>
      </c>
      <c r="E161" s="4">
        <v>23529.0</v>
      </c>
      <c r="F161" s="7" t="s">
        <v>74</v>
      </c>
      <c r="G161" s="12">
        <v>24932.0</v>
      </c>
      <c r="H161" s="5">
        <v>0.819</v>
      </c>
      <c r="I161" s="4" t="s">
        <v>50</v>
      </c>
      <c r="J161" s="4" t="s">
        <v>844</v>
      </c>
      <c r="K161" s="1"/>
      <c r="L161" s="1"/>
      <c r="M161" s="1"/>
      <c r="N161" s="4" t="s">
        <v>12</v>
      </c>
      <c r="O161" s="1"/>
      <c r="P161" s="1"/>
      <c r="Q161" s="4" t="s">
        <v>459</v>
      </c>
      <c r="R161" s="1"/>
      <c r="S161" s="1"/>
      <c r="T161" s="4" t="s">
        <v>132</v>
      </c>
      <c r="U161" s="1"/>
      <c r="V161" s="1"/>
      <c r="W161" s="4" t="s">
        <v>845</v>
      </c>
      <c r="X161" s="4" t="s">
        <v>464</v>
      </c>
      <c r="Y161" s="1"/>
      <c r="Z161" s="1"/>
      <c r="AA161" s="4" t="s">
        <v>256</v>
      </c>
      <c r="AB161" s="1"/>
      <c r="AC161" s="1"/>
      <c r="AD161" s="1"/>
      <c r="AE161" s="1"/>
      <c r="AF161" s="1"/>
      <c r="AG161" s="1"/>
      <c r="AH161" s="1"/>
      <c r="AI161" s="10">
        <v>25140.0</v>
      </c>
      <c r="AJ161" s="4" t="s">
        <v>846</v>
      </c>
      <c r="AK161" s="4" t="s">
        <v>523</v>
      </c>
      <c r="AL161" s="10">
        <v>50.0</v>
      </c>
      <c r="AM161" s="4">
        <v>3.0</v>
      </c>
      <c r="AN161" s="4">
        <v>79.0</v>
      </c>
      <c r="AO161" s="4">
        <v>6.5</v>
      </c>
      <c r="AP161" s="4">
        <v>0.0</v>
      </c>
      <c r="AQ161" s="4">
        <v>150.0</v>
      </c>
      <c r="AR161" s="4">
        <v>151.0</v>
      </c>
      <c r="AS161" s="7" t="s">
        <v>847</v>
      </c>
      <c r="AT161" s="4" t="s">
        <v>848</v>
      </c>
    </row>
    <row r="162">
      <c r="A162" s="4">
        <v>165.0</v>
      </c>
      <c r="B162" s="7" t="str">
        <f>HYPERLINK("http://www.sfsu.edu/","San Francisco State University")</f>
        <v>San Francisco State University</v>
      </c>
      <c r="C162" s="4" t="s">
        <v>849</v>
      </c>
      <c r="D162" s="4" t="s">
        <v>62</v>
      </c>
      <c r="E162" s="4" t="s">
        <v>850</v>
      </c>
      <c r="F162" s="7" t="s">
        <v>569</v>
      </c>
      <c r="G162" s="12">
        <v>30256.0</v>
      </c>
      <c r="H162" s="1"/>
      <c r="I162" s="4" t="s">
        <v>50</v>
      </c>
      <c r="J162" s="1"/>
      <c r="K162" s="1"/>
      <c r="L162" s="1"/>
      <c r="M162" s="1"/>
      <c r="N162" s="1"/>
      <c r="O162" s="1"/>
      <c r="P162" s="1"/>
      <c r="Q162" s="4" t="s">
        <v>851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0">
        <v>20660.0</v>
      </c>
      <c r="AJ162" s="13">
        <v>42372.0</v>
      </c>
      <c r="AK162" s="13">
        <v>42379.0</v>
      </c>
      <c r="AL162" s="10">
        <v>55.0</v>
      </c>
      <c r="AM162" s="4">
        <v>3.0</v>
      </c>
      <c r="AN162" s="4">
        <v>61.0</v>
      </c>
      <c r="AO162" s="4">
        <v>6.0</v>
      </c>
      <c r="AP162" s="4">
        <v>45.0</v>
      </c>
      <c r="AQ162" s="4">
        <v>150.0</v>
      </c>
      <c r="AR162" s="4">
        <v>159.0</v>
      </c>
      <c r="AS162" s="7" t="s">
        <v>852</v>
      </c>
      <c r="AT162" s="4" t="s">
        <v>853</v>
      </c>
    </row>
    <row r="163">
      <c r="A163" s="4">
        <v>166.0</v>
      </c>
      <c r="B163" s="7" t="str">
        <f>HYPERLINK("http://www.creighton.edu/","Creighton University")</f>
        <v>Creighton University</v>
      </c>
      <c r="C163" s="7" t="s">
        <v>854</v>
      </c>
      <c r="D163" s="7" t="s">
        <v>855</v>
      </c>
      <c r="E163" s="4" t="s">
        <v>856</v>
      </c>
      <c r="F163" s="7" t="s">
        <v>575</v>
      </c>
      <c r="G163" s="7" t="s">
        <v>857</v>
      </c>
      <c r="H163" s="4">
        <v>53.4</v>
      </c>
      <c r="I163" s="4" t="s">
        <v>50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0">
        <v>32812.0</v>
      </c>
      <c r="AJ163" s="4" t="s">
        <v>858</v>
      </c>
      <c r="AK163" s="4" t="s">
        <v>859</v>
      </c>
      <c r="AL163" s="10">
        <v>40.0</v>
      </c>
      <c r="AM163" s="4">
        <v>3.5</v>
      </c>
      <c r="AN163" s="4">
        <v>90.0</v>
      </c>
      <c r="AO163" s="4">
        <v>6.5</v>
      </c>
      <c r="AP163" s="4">
        <v>58.0</v>
      </c>
      <c r="AQ163" s="4">
        <v>145.0</v>
      </c>
      <c r="AR163" s="4">
        <v>145.0</v>
      </c>
      <c r="AS163" s="7" t="s">
        <v>860</v>
      </c>
      <c r="AT163" s="4" t="s">
        <v>861</v>
      </c>
    </row>
    <row r="164">
      <c r="A164" s="4">
        <v>167.0</v>
      </c>
      <c r="B164" s="7" t="str">
        <f>HYPERLINK("http://www.binghamton.edu/","Binghamton University")</f>
        <v>Binghamton University</v>
      </c>
      <c r="C164" s="4" t="s">
        <v>862</v>
      </c>
      <c r="D164" s="4" t="s">
        <v>68</v>
      </c>
      <c r="E164" s="4">
        <v>13902.0</v>
      </c>
      <c r="F164" s="7" t="s">
        <v>569</v>
      </c>
      <c r="G164" s="12">
        <v>16896.0</v>
      </c>
      <c r="H164" s="5">
        <v>0.441</v>
      </c>
      <c r="I164" s="4" t="s">
        <v>50</v>
      </c>
      <c r="J164" s="1"/>
      <c r="K164" s="1"/>
      <c r="L164" s="7" t="s">
        <v>657</v>
      </c>
      <c r="M164" s="1"/>
      <c r="N164" s="1"/>
      <c r="O164" s="1"/>
      <c r="P164" s="1"/>
      <c r="Q164" s="4" t="s">
        <v>15</v>
      </c>
      <c r="R164" s="1"/>
      <c r="S164" s="1"/>
      <c r="T164" s="4" t="s">
        <v>139</v>
      </c>
      <c r="U164" s="1"/>
      <c r="V164" s="1"/>
      <c r="W164" s="1"/>
      <c r="X164" s="4" t="s">
        <v>509</v>
      </c>
      <c r="Y164" s="1"/>
      <c r="Z164" s="7" t="s">
        <v>58</v>
      </c>
      <c r="AA164" s="7" t="s">
        <v>863</v>
      </c>
      <c r="AB164" s="1"/>
      <c r="AC164" s="1"/>
      <c r="AD164" s="1"/>
      <c r="AE164" s="1"/>
      <c r="AF164" s="1"/>
      <c r="AG164" s="1"/>
      <c r="AH164" s="1"/>
      <c r="AI164" s="10">
        <v>22173.0</v>
      </c>
      <c r="AJ164" s="13">
        <v>42371.0</v>
      </c>
      <c r="AK164" s="13">
        <v>42379.0</v>
      </c>
      <c r="AL164" s="10">
        <v>75.0</v>
      </c>
      <c r="AM164" s="4">
        <v>3.0</v>
      </c>
      <c r="AN164" s="4">
        <v>80.0</v>
      </c>
      <c r="AO164" s="4">
        <v>6.5</v>
      </c>
      <c r="AP164" s="4">
        <v>43.0</v>
      </c>
      <c r="AQ164" s="4">
        <v>145.0</v>
      </c>
      <c r="AR164" s="4">
        <v>155.0</v>
      </c>
      <c r="AS164" s="4" t="s">
        <v>864</v>
      </c>
      <c r="AT164" s="4" t="s">
        <v>865</v>
      </c>
    </row>
    <row r="165">
      <c r="A165" s="4">
        <v>168.0</v>
      </c>
      <c r="B165" s="7" t="str">
        <f>HYPERLINK("http://manoa.hawaii.edu/"," University of Hawaii at Manoa")</f>
        <v> University of Hawaii at Manoa</v>
      </c>
      <c r="C165" s="7" t="s">
        <v>866</v>
      </c>
      <c r="D165" s="7" t="s">
        <v>867</v>
      </c>
      <c r="E165" s="4">
        <v>96822.0</v>
      </c>
      <c r="F165" s="4" t="s">
        <v>868</v>
      </c>
      <c r="G165" s="12">
        <v>5381.0</v>
      </c>
      <c r="H165" s="5">
        <v>0.779</v>
      </c>
      <c r="I165" s="4" t="s">
        <v>50</v>
      </c>
      <c r="J165" s="1"/>
      <c r="K165" s="1"/>
      <c r="L165" s="7" t="s">
        <v>10</v>
      </c>
      <c r="M165" s="1"/>
      <c r="N165" s="4" t="s">
        <v>12</v>
      </c>
      <c r="O165" s="1"/>
      <c r="P165" s="1"/>
      <c r="Q165" s="4" t="s">
        <v>15</v>
      </c>
      <c r="R165" s="1"/>
      <c r="S165" s="1"/>
      <c r="T165" s="7" t="s">
        <v>18</v>
      </c>
      <c r="U165" s="7" t="s">
        <v>63</v>
      </c>
      <c r="V165" s="1"/>
      <c r="W165" s="1"/>
      <c r="X165" s="7" t="s">
        <v>22</v>
      </c>
      <c r="Y165" s="1"/>
      <c r="Z165" s="1"/>
      <c r="AA165" s="1"/>
      <c r="AB165" s="1"/>
      <c r="AC165" s="1"/>
      <c r="AD165" s="7" t="s">
        <v>869</v>
      </c>
      <c r="AE165" s="1"/>
      <c r="AF165" s="1"/>
      <c r="AG165" s="1"/>
      <c r="AH165" s="1"/>
      <c r="AI165" s="10">
        <v>31516.0</v>
      </c>
      <c r="AJ165" s="4" t="s">
        <v>522</v>
      </c>
      <c r="AK165" s="4" t="s">
        <v>433</v>
      </c>
      <c r="AL165" s="10">
        <v>100.0</v>
      </c>
      <c r="AM165" s="4">
        <v>3.0</v>
      </c>
      <c r="AN165" s="4">
        <v>61.0</v>
      </c>
      <c r="AO165" s="4">
        <v>7.0</v>
      </c>
      <c r="AP165" s="4">
        <v>0.0</v>
      </c>
      <c r="AQ165" s="4">
        <v>148.0</v>
      </c>
      <c r="AR165" s="4">
        <v>160.0</v>
      </c>
      <c r="AS165" s="4" t="s">
        <v>870</v>
      </c>
      <c r="AT165" s="4" t="s">
        <v>871</v>
      </c>
    </row>
    <row r="166">
      <c r="A166" s="4">
        <v>169.0</v>
      </c>
      <c r="B166" s="7" t="str">
        <f>HYPERLINK("http://www.ndsu.edu/","North Dakota State University")</f>
        <v>North Dakota State University</v>
      </c>
      <c r="C166" s="4" t="s">
        <v>872</v>
      </c>
      <c r="D166" s="4" t="s">
        <v>873</v>
      </c>
      <c r="E166" s="4">
        <v>58102.0</v>
      </c>
      <c r="F166" s="7" t="s">
        <v>569</v>
      </c>
      <c r="G166" s="12">
        <v>14516.0</v>
      </c>
      <c r="H166" s="14">
        <v>0.86</v>
      </c>
      <c r="I166" s="4" t="s">
        <v>50</v>
      </c>
      <c r="J166" s="1"/>
      <c r="K166" s="7" t="s">
        <v>874</v>
      </c>
      <c r="L166" s="1"/>
      <c r="M166" s="1"/>
      <c r="N166" s="7" t="s">
        <v>12</v>
      </c>
      <c r="O166" s="1"/>
      <c r="P166" s="1"/>
      <c r="Q166" s="7" t="s">
        <v>15</v>
      </c>
      <c r="R166" s="1"/>
      <c r="S166" s="1"/>
      <c r="T166" s="1"/>
      <c r="U166" s="7" t="s">
        <v>19</v>
      </c>
      <c r="V166" s="1"/>
      <c r="W166" s="1"/>
      <c r="X166" s="7" t="s">
        <v>22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0">
        <v>19707.0</v>
      </c>
      <c r="AJ166" s="4" t="s">
        <v>748</v>
      </c>
      <c r="AK166" s="4" t="s">
        <v>875</v>
      </c>
      <c r="AL166" s="10">
        <v>35.0</v>
      </c>
      <c r="AM166" s="4">
        <v>3.0</v>
      </c>
      <c r="AN166" s="10">
        <v>71.0</v>
      </c>
      <c r="AO166" s="4">
        <v>6.0</v>
      </c>
      <c r="AP166" s="4">
        <v>0.0</v>
      </c>
      <c r="AQ166" s="4">
        <v>142.0</v>
      </c>
      <c r="AR166" s="4">
        <v>142.0</v>
      </c>
      <c r="AS166" s="7" t="s">
        <v>876</v>
      </c>
      <c r="AT166" s="4" t="s">
        <v>877</v>
      </c>
    </row>
    <row r="167">
      <c r="A167" s="4">
        <v>170.0</v>
      </c>
      <c r="B167" s="7" t="str">
        <f>HYPERLINK("http://www.american.edu/","American University Washington DC")</f>
        <v>American University Washington DC</v>
      </c>
      <c r="C167" s="4" t="s">
        <v>99</v>
      </c>
      <c r="D167" s="4" t="s">
        <v>878</v>
      </c>
      <c r="E167" s="4">
        <v>20016.0</v>
      </c>
      <c r="F167" s="7" t="s">
        <v>575</v>
      </c>
      <c r="G167" s="4">
        <v>12313.0</v>
      </c>
      <c r="H167" s="4">
        <v>34.0</v>
      </c>
      <c r="I167" s="4" t="s">
        <v>50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4" t="s">
        <v>879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0">
        <v>44460.0</v>
      </c>
      <c r="AJ167" s="4" t="s">
        <v>880</v>
      </c>
      <c r="AK167" s="4" t="s">
        <v>51</v>
      </c>
      <c r="AL167" s="4" t="s">
        <v>881</v>
      </c>
      <c r="AM167" s="4">
        <v>3.0</v>
      </c>
      <c r="AN167" s="4">
        <v>100.0</v>
      </c>
      <c r="AO167" s="4">
        <v>7.0</v>
      </c>
      <c r="AP167" s="4">
        <v>0.0</v>
      </c>
      <c r="AQ167" s="4">
        <v>160.0</v>
      </c>
      <c r="AR167" s="4">
        <v>153.0</v>
      </c>
      <c r="AS167" s="7" t="s">
        <v>882</v>
      </c>
      <c r="AT167" s="4" t="s">
        <v>883</v>
      </c>
    </row>
    <row r="168">
      <c r="A168" s="4">
        <v>171.0</v>
      </c>
      <c r="B168" s="7" t="str">
        <f>HYPERLINK("http://www.ohio.edu/","Ohio University")</f>
        <v>Ohio University</v>
      </c>
      <c r="C168" s="4" t="s">
        <v>340</v>
      </c>
      <c r="D168" s="4" t="s">
        <v>243</v>
      </c>
      <c r="E168" s="4">
        <v>45701.0</v>
      </c>
      <c r="F168" s="4" t="s">
        <v>823</v>
      </c>
      <c r="G168" s="12">
        <v>29217.0</v>
      </c>
      <c r="H168" s="14">
        <v>0.74</v>
      </c>
      <c r="I168" s="4" t="s">
        <v>50</v>
      </c>
      <c r="J168" s="1"/>
      <c r="K168" s="1"/>
      <c r="L168" s="4" t="s">
        <v>657</v>
      </c>
      <c r="M168" s="4" t="s">
        <v>747</v>
      </c>
      <c r="N168" s="4" t="s">
        <v>55</v>
      </c>
      <c r="O168" s="1"/>
      <c r="P168" s="1"/>
      <c r="Q168" s="4" t="s">
        <v>459</v>
      </c>
      <c r="R168" s="1"/>
      <c r="S168" s="1"/>
      <c r="T168" s="1"/>
      <c r="U168" s="4" t="s">
        <v>884</v>
      </c>
      <c r="V168" s="1"/>
      <c r="W168" s="1"/>
      <c r="X168" s="4" t="s">
        <v>464</v>
      </c>
      <c r="Y168" s="1"/>
      <c r="Z168" s="1"/>
      <c r="AA168" s="4" t="s">
        <v>885</v>
      </c>
      <c r="AB168" s="1"/>
      <c r="AC168" s="1"/>
      <c r="AD168" s="1"/>
      <c r="AE168" s="1"/>
      <c r="AF168" s="1"/>
      <c r="AG168" s="1"/>
      <c r="AH168" s="1"/>
      <c r="AI168" s="10">
        <v>10536.0</v>
      </c>
      <c r="AJ168" s="4" t="s">
        <v>522</v>
      </c>
      <c r="AK168" s="4" t="s">
        <v>532</v>
      </c>
      <c r="AL168" s="10">
        <v>60.0</v>
      </c>
      <c r="AM168" s="4">
        <v>3.0</v>
      </c>
      <c r="AN168" s="4">
        <v>79.0</v>
      </c>
      <c r="AO168" s="4">
        <v>6.5</v>
      </c>
      <c r="AP168" s="4">
        <v>0.0</v>
      </c>
      <c r="AQ168" s="4">
        <v>144.0</v>
      </c>
      <c r="AR168" s="4">
        <v>156.0</v>
      </c>
      <c r="AS168" s="4" t="s">
        <v>886</v>
      </c>
      <c r="AT168" s="4" t="s">
        <v>887</v>
      </c>
    </row>
    <row r="169">
      <c r="A169" s="4">
        <v>172.0</v>
      </c>
      <c r="B169" s="7" t="str">
        <f>HYPERLINK("http://www.du.edu/","University of Denver")</f>
        <v>University of Denver</v>
      </c>
      <c r="C169" s="7" t="s">
        <v>888</v>
      </c>
      <c r="D169" s="7" t="s">
        <v>297</v>
      </c>
      <c r="E169" s="4">
        <v>80208.0</v>
      </c>
      <c r="F169" s="7" t="s">
        <v>575</v>
      </c>
      <c r="G169" s="12">
        <v>11797.0</v>
      </c>
      <c r="H169" s="5">
        <v>0.765</v>
      </c>
      <c r="I169" s="4" t="s">
        <v>50</v>
      </c>
      <c r="J169" s="1"/>
      <c r="K169" s="1"/>
      <c r="L169" s="7" t="s">
        <v>719</v>
      </c>
      <c r="M169" s="1"/>
      <c r="N169" s="1"/>
      <c r="O169" s="1"/>
      <c r="P169" s="1"/>
      <c r="Q169" s="7" t="s">
        <v>15</v>
      </c>
      <c r="R169" s="1"/>
      <c r="S169" s="7" t="s">
        <v>889</v>
      </c>
      <c r="T169" s="7" t="s">
        <v>18</v>
      </c>
      <c r="U169" s="1"/>
      <c r="V169" s="1"/>
      <c r="W169" s="7" t="s">
        <v>272</v>
      </c>
      <c r="X169" s="7" t="s">
        <v>22</v>
      </c>
      <c r="Y169" s="1"/>
      <c r="Z169" s="7" t="s">
        <v>24</v>
      </c>
      <c r="AA169" s="7" t="s">
        <v>50</v>
      </c>
      <c r="AB169" s="1"/>
      <c r="AC169" s="1"/>
      <c r="AD169" s="7" t="s">
        <v>890</v>
      </c>
      <c r="AE169" s="1"/>
      <c r="AF169" s="1"/>
      <c r="AG169" s="1"/>
      <c r="AH169" s="1"/>
      <c r="AI169" s="10">
        <v>41112.0</v>
      </c>
      <c r="AJ169" s="4" t="s">
        <v>875</v>
      </c>
      <c r="AK169" s="4" t="s">
        <v>891</v>
      </c>
      <c r="AL169" s="10">
        <v>65.0</v>
      </c>
      <c r="AM169" s="4">
        <v>3.68</v>
      </c>
      <c r="AN169" s="4">
        <v>80.0</v>
      </c>
      <c r="AO169" s="4">
        <v>6.0</v>
      </c>
      <c r="AP169" s="4">
        <v>0.0</v>
      </c>
      <c r="AQ169" s="4">
        <v>140.0</v>
      </c>
      <c r="AR169" s="4">
        <v>152.0</v>
      </c>
      <c r="AS169" s="7" t="s">
        <v>892</v>
      </c>
      <c r="AT169" s="4" t="s">
        <v>893</v>
      </c>
    </row>
    <row r="170">
      <c r="A170" s="4">
        <v>173.0</v>
      </c>
      <c r="B170" s="7" t="str">
        <f>HYPERLINK("http://www.fordham.edu/","Fordham University")</f>
        <v>Fordham University</v>
      </c>
      <c r="C170" s="7" t="s">
        <v>894</v>
      </c>
      <c r="D170" s="7" t="s">
        <v>895</v>
      </c>
      <c r="E170" s="4">
        <v>10453.0</v>
      </c>
      <c r="F170" s="4" t="s">
        <v>575</v>
      </c>
      <c r="G170" s="12">
        <v>15231.0</v>
      </c>
      <c r="H170" s="14">
        <v>0.44</v>
      </c>
      <c r="I170" s="4" t="s">
        <v>50</v>
      </c>
      <c r="J170" s="1"/>
      <c r="K170" s="1"/>
      <c r="L170" s="1"/>
      <c r="M170" s="1"/>
      <c r="N170" s="1"/>
      <c r="O170" s="1"/>
      <c r="P170" s="1"/>
      <c r="Q170" s="7" t="s">
        <v>120</v>
      </c>
      <c r="R170" s="1"/>
      <c r="S170" s="7" t="s">
        <v>17</v>
      </c>
      <c r="T170" s="4" t="s">
        <v>885</v>
      </c>
      <c r="U170" s="4" t="s">
        <v>885</v>
      </c>
      <c r="V170" s="1"/>
      <c r="W170" s="1"/>
      <c r="X170" s="1"/>
      <c r="Y170" s="1"/>
      <c r="Z170" s="1"/>
      <c r="AA170" s="4" t="s">
        <v>885</v>
      </c>
      <c r="AB170" s="1"/>
      <c r="AC170" s="1"/>
      <c r="AD170" s="1"/>
      <c r="AE170" s="1"/>
      <c r="AF170" s="1"/>
      <c r="AG170" s="1"/>
      <c r="AH170" s="1"/>
      <c r="AI170" s="10">
        <v>29460.0</v>
      </c>
      <c r="AJ170" s="4" t="s">
        <v>896</v>
      </c>
      <c r="AK170" s="4" t="s">
        <v>897</v>
      </c>
      <c r="AL170" s="11">
        <v>65.0</v>
      </c>
      <c r="AM170" s="4">
        <v>3.3</v>
      </c>
      <c r="AN170" s="4">
        <v>90.0</v>
      </c>
      <c r="AO170" s="4">
        <v>7.0</v>
      </c>
      <c r="AP170" s="4">
        <v>0.0</v>
      </c>
      <c r="AQ170" s="4">
        <v>162.0</v>
      </c>
      <c r="AR170" s="4">
        <v>157.0</v>
      </c>
      <c r="AS170" s="7" t="s">
        <v>898</v>
      </c>
      <c r="AT170" s="4" t="s">
        <v>899</v>
      </c>
    </row>
    <row r="171">
      <c r="A171" s="4">
        <v>174.0</v>
      </c>
      <c r="B171" s="7" t="str">
        <f>HYPERLINK("http://www.sjsu.edu/","San José State University")</f>
        <v>San José State University</v>
      </c>
      <c r="C171" s="4" t="s">
        <v>900</v>
      </c>
      <c r="D171" s="4" t="s">
        <v>62</v>
      </c>
      <c r="E171" s="4">
        <v>95192.0</v>
      </c>
      <c r="F171" s="4" t="s">
        <v>823</v>
      </c>
      <c r="G171" s="12">
        <v>32713.0</v>
      </c>
      <c r="H171" s="5">
        <v>0.598</v>
      </c>
      <c r="I171" s="4" t="s">
        <v>50</v>
      </c>
      <c r="J171" s="4" t="s">
        <v>138</v>
      </c>
      <c r="K171" s="1"/>
      <c r="L171" s="7" t="s">
        <v>657</v>
      </c>
      <c r="M171" s="4" t="s">
        <v>11</v>
      </c>
      <c r="N171" s="4" t="s">
        <v>12</v>
      </c>
      <c r="O171" s="1"/>
      <c r="P171" s="1"/>
      <c r="Q171" s="4" t="s">
        <v>15</v>
      </c>
      <c r="R171" s="1"/>
      <c r="S171" s="1"/>
      <c r="T171" s="4" t="s">
        <v>18</v>
      </c>
      <c r="U171" s="4" t="s">
        <v>901</v>
      </c>
      <c r="V171" s="1"/>
      <c r="W171" s="1"/>
      <c r="X171" s="4" t="s">
        <v>22</v>
      </c>
      <c r="Y171" s="1"/>
      <c r="Z171" s="1"/>
      <c r="AA171" s="4" t="s">
        <v>902</v>
      </c>
      <c r="AB171" s="1"/>
      <c r="AC171" s="1"/>
      <c r="AD171" s="1"/>
      <c r="AE171" s="1"/>
      <c r="AF171" s="1"/>
      <c r="AG171" s="1"/>
      <c r="AH171" s="1"/>
      <c r="AI171" s="10">
        <v>34752.0</v>
      </c>
      <c r="AJ171" s="4" t="s">
        <v>523</v>
      </c>
      <c r="AK171" s="4" t="s">
        <v>903</v>
      </c>
      <c r="AL171" s="10">
        <v>65.0</v>
      </c>
      <c r="AM171" s="4">
        <v>3.0</v>
      </c>
      <c r="AN171" s="4">
        <v>80.0</v>
      </c>
      <c r="AO171" s="4">
        <v>6.5</v>
      </c>
      <c r="AP171" s="4">
        <v>0.0</v>
      </c>
      <c r="AQ171" s="4">
        <v>159.0</v>
      </c>
      <c r="AR171" s="4">
        <v>153.0</v>
      </c>
      <c r="AS171" s="7" t="s">
        <v>904</v>
      </c>
      <c r="AT171" s="4" t="s">
        <v>905</v>
      </c>
    </row>
    <row r="172">
      <c r="A172" s="4">
        <v>175.0</v>
      </c>
      <c r="B172" s="7" t="str">
        <f>HYPERLINK("http://www.umt.edu/","University of Montana Missoula")</f>
        <v>University of Montana Missoula</v>
      </c>
      <c r="C172" s="7" t="s">
        <v>906</v>
      </c>
      <c r="D172" s="7" t="s">
        <v>907</v>
      </c>
      <c r="E172" s="4">
        <v>59812.0</v>
      </c>
      <c r="F172" s="4" t="s">
        <v>540</v>
      </c>
      <c r="G172" s="12">
        <v>12922.0</v>
      </c>
      <c r="H172" s="14">
        <v>0.94</v>
      </c>
      <c r="I172" s="4" t="s">
        <v>50</v>
      </c>
      <c r="J172" s="1"/>
      <c r="K172" s="1"/>
      <c r="L172" s="7" t="s">
        <v>908</v>
      </c>
      <c r="M172" s="7" t="s">
        <v>909</v>
      </c>
      <c r="N172" s="1"/>
      <c r="O172" s="1"/>
      <c r="P172" s="1"/>
      <c r="Q172" s="7" t="s">
        <v>15</v>
      </c>
      <c r="R172" s="1"/>
      <c r="S172" s="1"/>
      <c r="T172" s="4" t="s">
        <v>885</v>
      </c>
      <c r="U172" s="7" t="s">
        <v>901</v>
      </c>
      <c r="V172" s="1"/>
      <c r="W172" s="1"/>
      <c r="X172" s="1"/>
      <c r="Y172" s="1"/>
      <c r="Z172" s="1"/>
      <c r="AA172" s="4" t="s">
        <v>885</v>
      </c>
      <c r="AB172" s="1"/>
      <c r="AC172" s="1"/>
      <c r="AD172" s="1"/>
      <c r="AE172" s="1"/>
      <c r="AF172" s="1"/>
      <c r="AG172" s="1"/>
      <c r="AH172" s="1"/>
      <c r="AI172" s="10">
        <v>26466.0</v>
      </c>
      <c r="AJ172" s="4" t="s">
        <v>640</v>
      </c>
      <c r="AK172" s="4" t="s">
        <v>122</v>
      </c>
      <c r="AL172" s="11">
        <v>60.0</v>
      </c>
      <c r="AM172" s="4">
        <v>2.5</v>
      </c>
      <c r="AN172" s="4">
        <v>80.0</v>
      </c>
      <c r="AO172" s="4">
        <v>6.5</v>
      </c>
      <c r="AP172" s="4">
        <v>0.0</v>
      </c>
      <c r="AQ172" s="4">
        <v>146.0</v>
      </c>
      <c r="AR172" s="4">
        <v>146.0</v>
      </c>
      <c r="AS172" s="4" t="s">
        <v>910</v>
      </c>
      <c r="AT172" s="4" t="s">
        <v>911</v>
      </c>
    </row>
    <row r="173">
      <c r="A173" s="4">
        <v>176.0</v>
      </c>
      <c r="B173" s="7" t="str">
        <f>HYPERLINK("http://www.rockefeller.edu/","Rockefeller University")</f>
        <v>Rockefeller University</v>
      </c>
      <c r="C173" s="1"/>
      <c r="D173" s="1"/>
      <c r="E173" s="1"/>
      <c r="F173" s="1"/>
      <c r="G173" s="18"/>
      <c r="H173" s="2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6"/>
      <c r="AJ173" s="24"/>
      <c r="AK173" s="25"/>
      <c r="AL173" s="26"/>
      <c r="AM173" s="1"/>
      <c r="AN173" s="1"/>
      <c r="AO173" s="1"/>
      <c r="AP173" s="1"/>
      <c r="AQ173" s="1"/>
      <c r="AR173" s="1"/>
      <c r="AS173" s="1"/>
      <c r="AT173" s="1"/>
    </row>
    <row r="174">
      <c r="A174" s="4">
        <v>177.0</v>
      </c>
      <c r="B174" s="7" t="str">
        <f>HYPERLINK("http://www.njit.edu/","New Jersey Institute of Technology")</f>
        <v>New Jersey Institute of Technology</v>
      </c>
      <c r="C174" s="7" t="s">
        <v>912</v>
      </c>
      <c r="D174" s="4" t="s">
        <v>197</v>
      </c>
      <c r="E174" s="4" t="s">
        <v>913</v>
      </c>
      <c r="F174" s="4" t="s">
        <v>569</v>
      </c>
      <c r="G174" s="12">
        <v>11325.0</v>
      </c>
      <c r="H174" s="5">
        <v>0.635</v>
      </c>
      <c r="I174" s="4" t="s">
        <v>50</v>
      </c>
      <c r="J174" s="1"/>
      <c r="K174" s="1"/>
      <c r="L174" s="7" t="s">
        <v>657</v>
      </c>
      <c r="M174" s="4" t="s">
        <v>914</v>
      </c>
      <c r="N174" s="4" t="s">
        <v>915</v>
      </c>
      <c r="O174" s="1"/>
      <c r="P174" s="1"/>
      <c r="Q174" s="1"/>
      <c r="R174" s="7" t="s">
        <v>16</v>
      </c>
      <c r="S174" s="1"/>
      <c r="T174" s="7" t="s">
        <v>18</v>
      </c>
      <c r="U174" s="4" t="s">
        <v>19</v>
      </c>
      <c r="V174" s="1"/>
      <c r="W174" s="1"/>
      <c r="X174" s="4" t="s">
        <v>22</v>
      </c>
      <c r="Y174" s="1"/>
      <c r="Z174" s="1"/>
      <c r="AA174" s="4" t="s">
        <v>916</v>
      </c>
      <c r="AB174" s="1"/>
      <c r="AC174" s="7" t="s">
        <v>27</v>
      </c>
      <c r="AD174" s="1"/>
      <c r="AE174" s="1"/>
      <c r="AF174" s="7" t="s">
        <v>30</v>
      </c>
      <c r="AG174" s="1"/>
      <c r="AH174" s="1"/>
      <c r="AI174" s="4" t="s">
        <v>917</v>
      </c>
      <c r="AJ174" s="4" t="s">
        <v>859</v>
      </c>
      <c r="AK174" s="4" t="s">
        <v>153</v>
      </c>
      <c r="AL174" s="10">
        <v>65.0</v>
      </c>
      <c r="AM174" s="4">
        <v>3.0</v>
      </c>
      <c r="AN174" s="4">
        <v>79.0</v>
      </c>
      <c r="AO174" s="4">
        <v>6.5</v>
      </c>
      <c r="AP174" s="4">
        <v>0.0</v>
      </c>
      <c r="AQ174" s="4">
        <v>143.0</v>
      </c>
      <c r="AR174" s="4">
        <v>151.0</v>
      </c>
      <c r="AS174" s="4" t="s">
        <v>918</v>
      </c>
      <c r="AT174" s="4" t="s">
        <v>919</v>
      </c>
    </row>
    <row r="175">
      <c r="A175" s="4">
        <v>178.0</v>
      </c>
      <c r="B175" s="7" t="str">
        <f>HYPERLINK("http://www.uakron.edu/","University of Akron")</f>
        <v>University of Akron</v>
      </c>
      <c r="C175" s="4" t="s">
        <v>920</v>
      </c>
      <c r="D175" s="4" t="s">
        <v>243</v>
      </c>
      <c r="E175" s="4">
        <v>44325.0</v>
      </c>
      <c r="F175" s="4" t="s">
        <v>823</v>
      </c>
      <c r="G175" s="12">
        <v>4253.0</v>
      </c>
      <c r="H175" s="5">
        <v>0.692</v>
      </c>
      <c r="I175" s="4" t="s">
        <v>50</v>
      </c>
      <c r="J175" s="1"/>
      <c r="K175" s="1"/>
      <c r="L175" s="7" t="s">
        <v>657</v>
      </c>
      <c r="M175" s="7" t="s">
        <v>118</v>
      </c>
      <c r="N175" s="7" t="s">
        <v>12</v>
      </c>
      <c r="O175" s="1"/>
      <c r="P175" s="1"/>
      <c r="Q175" s="4" t="s">
        <v>15</v>
      </c>
      <c r="R175" s="1"/>
      <c r="S175" s="1"/>
      <c r="T175" s="4" t="s">
        <v>584</v>
      </c>
      <c r="U175" s="1"/>
      <c r="V175" s="1"/>
      <c r="W175" s="1"/>
      <c r="X175" s="7" t="s">
        <v>22</v>
      </c>
      <c r="Y175" s="1"/>
      <c r="Z175" s="1"/>
      <c r="AA175" s="4" t="s">
        <v>885</v>
      </c>
      <c r="AB175" s="1"/>
      <c r="AC175" s="1"/>
      <c r="AD175" s="1"/>
      <c r="AE175" s="1"/>
      <c r="AF175" s="1"/>
      <c r="AG175" s="1"/>
      <c r="AH175" s="1"/>
      <c r="AI175" s="10">
        <v>19508.0</v>
      </c>
      <c r="AJ175" s="4" t="s">
        <v>921</v>
      </c>
      <c r="AK175" s="4" t="s">
        <v>523</v>
      </c>
      <c r="AL175" s="10">
        <v>70.0</v>
      </c>
      <c r="AM175" s="4">
        <v>3.77</v>
      </c>
      <c r="AN175" s="4">
        <v>79.0</v>
      </c>
      <c r="AO175" s="4">
        <v>6.5</v>
      </c>
      <c r="AP175" s="4">
        <v>0.0</v>
      </c>
      <c r="AQ175" s="4">
        <v>155.0</v>
      </c>
      <c r="AR175" s="4">
        <v>163.0</v>
      </c>
      <c r="AS175" s="7" t="s">
        <v>922</v>
      </c>
      <c r="AT175" s="4" t="s">
        <v>923</v>
      </c>
    </row>
    <row r="176">
      <c r="A176" s="4">
        <v>179.0</v>
      </c>
      <c r="B176" s="7" t="str">
        <f>HYPERLINK("http://www.uncg.edu/","University of North Carolina at Greensboro")</f>
        <v>University of North Carolina at Greensboro</v>
      </c>
      <c r="C176" s="7" t="s">
        <v>924</v>
      </c>
      <c r="D176" s="7" t="s">
        <v>150</v>
      </c>
      <c r="E176" s="4" t="s">
        <v>925</v>
      </c>
      <c r="F176" s="7" t="s">
        <v>569</v>
      </c>
      <c r="G176" s="12">
        <v>16126.0</v>
      </c>
      <c r="H176" s="14">
        <v>0.65</v>
      </c>
      <c r="I176" s="4" t="s">
        <v>926</v>
      </c>
      <c r="J176" s="1"/>
      <c r="K176" s="1"/>
      <c r="L176" s="1"/>
      <c r="M176" s="1"/>
      <c r="N176" s="1"/>
      <c r="O176" s="1"/>
      <c r="P176" s="1"/>
      <c r="Q176" s="7" t="s">
        <v>15</v>
      </c>
      <c r="R176" s="1"/>
      <c r="S176" s="1"/>
      <c r="T176" s="1"/>
      <c r="U176" s="1"/>
      <c r="V176" s="1"/>
      <c r="W176" s="4" t="s">
        <v>927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0">
        <v>19170.0</v>
      </c>
      <c r="AJ176" s="13">
        <v>42376.0</v>
      </c>
      <c r="AK176" s="4" t="s">
        <v>875</v>
      </c>
      <c r="AL176" s="10">
        <v>60.0</v>
      </c>
      <c r="AM176" s="4">
        <v>3.0</v>
      </c>
      <c r="AN176" s="4">
        <v>79.0</v>
      </c>
      <c r="AO176" s="4">
        <v>6.5</v>
      </c>
      <c r="AP176" s="4">
        <v>0.0</v>
      </c>
      <c r="AQ176" s="4">
        <v>152.0</v>
      </c>
      <c r="AR176" s="4">
        <v>152.0</v>
      </c>
      <c r="AS176" s="7" t="s">
        <v>928</v>
      </c>
      <c r="AT176" s="4" t="s">
        <v>929</v>
      </c>
    </row>
    <row r="177">
      <c r="A177" s="4">
        <v>182.0</v>
      </c>
      <c r="B177" s="7" t="str">
        <f>HYPERLINK("http://www.fau.edu/","Florida Atlantic University")</f>
        <v>Florida Atlantic University</v>
      </c>
      <c r="C177" s="4" t="s">
        <v>930</v>
      </c>
      <c r="D177" s="7" t="s">
        <v>136</v>
      </c>
      <c r="E177" s="4" t="s">
        <v>931</v>
      </c>
      <c r="F177" s="7" t="s">
        <v>569</v>
      </c>
      <c r="G177" s="12">
        <v>30364.0</v>
      </c>
      <c r="H177" s="14">
        <v>0.44</v>
      </c>
      <c r="I177" s="4" t="s">
        <v>50</v>
      </c>
      <c r="J177" s="1"/>
      <c r="K177" s="1"/>
      <c r="L177" s="7" t="s">
        <v>649</v>
      </c>
      <c r="M177" s="1"/>
      <c r="N177" s="7" t="s">
        <v>12</v>
      </c>
      <c r="O177" s="7" t="s">
        <v>324</v>
      </c>
      <c r="P177" s="1"/>
      <c r="Q177" s="1"/>
      <c r="R177" s="7" t="s">
        <v>16</v>
      </c>
      <c r="S177" s="1"/>
      <c r="T177" s="7" t="s">
        <v>18</v>
      </c>
      <c r="U177" s="4" t="s">
        <v>378</v>
      </c>
      <c r="V177" s="1"/>
      <c r="W177" s="4" t="s">
        <v>927</v>
      </c>
      <c r="X177" s="4" t="s">
        <v>22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0">
        <v>20496.0</v>
      </c>
      <c r="AJ177" s="4" t="s">
        <v>552</v>
      </c>
      <c r="AK177" s="4" t="s">
        <v>875</v>
      </c>
      <c r="AL177" s="10">
        <v>30.0</v>
      </c>
      <c r="AM177" s="4">
        <v>3.0</v>
      </c>
      <c r="AN177" s="4">
        <v>80.0</v>
      </c>
      <c r="AO177" s="4">
        <v>6.5</v>
      </c>
      <c r="AP177" s="4">
        <v>0.0</v>
      </c>
      <c r="AQ177" s="4">
        <v>145.0</v>
      </c>
      <c r="AR177" s="4">
        <v>150.0</v>
      </c>
      <c r="AS177" s="7" t="s">
        <v>932</v>
      </c>
      <c r="AT177" s="4" t="s">
        <v>933</v>
      </c>
    </row>
    <row r="178">
      <c r="A178" s="4">
        <v>183.0</v>
      </c>
      <c r="B178" s="7" t="str">
        <f>HYPERLINK("http://www.bgsu.edu/","Bowling Green State University")</f>
        <v>Bowling Green State University</v>
      </c>
      <c r="C178" s="7" t="s">
        <v>934</v>
      </c>
      <c r="D178" s="7" t="s">
        <v>935</v>
      </c>
      <c r="E178" s="4">
        <v>43403.0</v>
      </c>
      <c r="F178" s="4" t="s">
        <v>569</v>
      </c>
      <c r="G178" s="12">
        <v>17706.0</v>
      </c>
      <c r="H178" s="5">
        <v>0.534</v>
      </c>
      <c r="I178" s="4" t="s">
        <v>50</v>
      </c>
      <c r="J178" s="1"/>
      <c r="K178" s="1"/>
      <c r="L178" s="1"/>
      <c r="M178" s="1"/>
      <c r="N178" s="1"/>
      <c r="O178" s="1"/>
      <c r="P178" s="1"/>
      <c r="Q178" s="7" t="s">
        <v>15</v>
      </c>
      <c r="R178" s="1"/>
      <c r="S178" s="1"/>
      <c r="T178" s="7" t="s">
        <v>936</v>
      </c>
      <c r="U178" s="1"/>
      <c r="V178" s="1"/>
      <c r="W178" s="1"/>
      <c r="X178" s="1"/>
      <c r="Y178" s="1"/>
      <c r="Z178" s="1"/>
      <c r="AA178" s="4" t="s">
        <v>937</v>
      </c>
      <c r="AB178" s="1"/>
      <c r="AC178" s="1"/>
      <c r="AD178" s="1"/>
      <c r="AE178" s="1"/>
      <c r="AF178" s="1"/>
      <c r="AG178" s="1"/>
      <c r="AH178" s="1"/>
      <c r="AI178" s="10">
        <v>15683.0</v>
      </c>
      <c r="AJ178" s="4" t="s">
        <v>938</v>
      </c>
      <c r="AK178" s="4" t="s">
        <v>939</v>
      </c>
      <c r="AL178" s="10">
        <v>75.0</v>
      </c>
      <c r="AM178" s="4">
        <v>3.0</v>
      </c>
      <c r="AN178" s="4">
        <v>80.0</v>
      </c>
      <c r="AO178" s="4">
        <v>7.0</v>
      </c>
      <c r="AP178" s="4">
        <v>0.0</v>
      </c>
      <c r="AQ178" s="4">
        <v>150.0</v>
      </c>
      <c r="AR178" s="4">
        <v>150.0</v>
      </c>
      <c r="AS178" s="7" t="s">
        <v>940</v>
      </c>
      <c r="AT178" s="4" t="s">
        <v>941</v>
      </c>
    </row>
    <row r="179">
      <c r="A179" s="4">
        <v>184.0</v>
      </c>
      <c r="B179" s="7" t="str">
        <f>HYPERLINK("http://www.utep.edu/","University of Texas El Paso")</f>
        <v>University of Texas El Paso</v>
      </c>
      <c r="C179" s="7" t="s">
        <v>942</v>
      </c>
      <c r="D179" s="7" t="s">
        <v>131</v>
      </c>
      <c r="E179" s="4">
        <v>79902.0</v>
      </c>
      <c r="F179" s="7" t="s">
        <v>569</v>
      </c>
      <c r="G179" s="12">
        <v>23397.0</v>
      </c>
      <c r="H179" s="5">
        <v>0.999</v>
      </c>
      <c r="I179" s="4" t="s">
        <v>50</v>
      </c>
      <c r="J179" s="1"/>
      <c r="K179" s="1"/>
      <c r="L179" s="7" t="s">
        <v>657</v>
      </c>
      <c r="M179" s="1"/>
      <c r="N179" s="4" t="s">
        <v>12</v>
      </c>
      <c r="O179" s="1"/>
      <c r="P179" s="1"/>
      <c r="Q179" s="1"/>
      <c r="R179" s="7" t="s">
        <v>16</v>
      </c>
      <c r="S179" s="1"/>
      <c r="T179" s="7" t="s">
        <v>18</v>
      </c>
      <c r="U179" s="4" t="s">
        <v>19</v>
      </c>
      <c r="V179" s="4" t="s">
        <v>943</v>
      </c>
      <c r="W179" s="4" t="s">
        <v>944</v>
      </c>
      <c r="X179" s="7" t="s">
        <v>22</v>
      </c>
      <c r="Y179" s="1"/>
      <c r="Z179" s="4" t="s">
        <v>945</v>
      </c>
      <c r="AA179" s="7" t="s">
        <v>259</v>
      </c>
      <c r="AB179" s="1"/>
      <c r="AC179" s="7" t="s">
        <v>309</v>
      </c>
      <c r="AD179" s="1"/>
      <c r="AE179" s="1"/>
      <c r="AF179" s="1"/>
      <c r="AG179" s="1"/>
      <c r="AH179" s="1"/>
      <c r="AI179" s="10">
        <v>18759.0</v>
      </c>
      <c r="AJ179" s="4" t="s">
        <v>946</v>
      </c>
      <c r="AK179" s="4" t="s">
        <v>433</v>
      </c>
      <c r="AL179" s="10">
        <v>80.0</v>
      </c>
      <c r="AM179" s="4">
        <v>3.0</v>
      </c>
      <c r="AN179" s="4">
        <v>79.0</v>
      </c>
      <c r="AO179" s="4">
        <v>6.5</v>
      </c>
      <c r="AP179" s="4">
        <v>58.0</v>
      </c>
      <c r="AQ179" s="4">
        <v>146.0</v>
      </c>
      <c r="AR179" s="4">
        <v>146.0</v>
      </c>
      <c r="AS179" s="4" t="s">
        <v>947</v>
      </c>
      <c r="AT179" s="4" t="s">
        <v>948</v>
      </c>
    </row>
    <row r="180">
      <c r="A180" s="4">
        <v>185.0</v>
      </c>
      <c r="B180" s="7" t="str">
        <f>HYPERLINK("http://www.csun.edu/","California State University Northridge")</f>
        <v>California State University Northridge</v>
      </c>
      <c r="C180" s="7" t="s">
        <v>949</v>
      </c>
      <c r="D180" s="7" t="s">
        <v>950</v>
      </c>
      <c r="E180" s="4">
        <v>91330.0</v>
      </c>
      <c r="F180" s="4" t="s">
        <v>951</v>
      </c>
      <c r="G180" s="12">
        <v>41548.0</v>
      </c>
      <c r="H180" s="5">
        <v>0.529</v>
      </c>
      <c r="I180" s="4" t="s">
        <v>50</v>
      </c>
      <c r="J180" s="1"/>
      <c r="K180" s="1"/>
      <c r="L180" s="1"/>
      <c r="M180" s="1"/>
      <c r="N180" s="1"/>
      <c r="O180" s="1"/>
      <c r="P180" s="1"/>
      <c r="Q180" s="4" t="s">
        <v>836</v>
      </c>
      <c r="R180" s="1"/>
      <c r="S180" s="1"/>
      <c r="T180" s="7" t="s">
        <v>952</v>
      </c>
      <c r="U180" s="7" t="s">
        <v>953</v>
      </c>
      <c r="V180" s="7" t="s">
        <v>954</v>
      </c>
      <c r="W180" s="1"/>
      <c r="X180" s="7" t="s">
        <v>955</v>
      </c>
      <c r="Y180" s="1"/>
      <c r="Z180" s="7" t="s">
        <v>956</v>
      </c>
      <c r="AA180" s="7" t="s">
        <v>957</v>
      </c>
      <c r="AB180" s="1"/>
      <c r="AC180" s="1"/>
      <c r="AD180" s="1"/>
      <c r="AE180" s="1"/>
      <c r="AF180" s="1"/>
      <c r="AG180" s="1"/>
      <c r="AH180" s="1"/>
      <c r="AI180" s="10">
        <v>16632.0</v>
      </c>
      <c r="AJ180" s="4" t="s">
        <v>670</v>
      </c>
      <c r="AK180" s="4" t="s">
        <v>858</v>
      </c>
      <c r="AL180" s="10">
        <v>55.0</v>
      </c>
      <c r="AM180" s="4">
        <v>3.0</v>
      </c>
      <c r="AN180" s="4">
        <v>80.0</v>
      </c>
      <c r="AO180" s="4">
        <v>6.5</v>
      </c>
      <c r="AP180" s="4">
        <v>58.0</v>
      </c>
      <c r="AQ180" s="4">
        <v>145.0</v>
      </c>
      <c r="AR180" s="4">
        <v>156.0</v>
      </c>
      <c r="AS180" s="7" t="s">
        <v>958</v>
      </c>
      <c r="AT180" s="4" t="s">
        <v>959</v>
      </c>
    </row>
    <row r="181">
      <c r="A181" s="4">
        <v>186.0</v>
      </c>
      <c r="B181" s="7" t="str">
        <f>HYPERLINK("http://www.umb.edu/","University of Massachusetts Boston")</f>
        <v>University of Massachusetts Boston</v>
      </c>
      <c r="C181" s="4" t="s">
        <v>307</v>
      </c>
      <c r="D181" s="7" t="s">
        <v>47</v>
      </c>
      <c r="E181" s="4">
        <v>2125.0</v>
      </c>
      <c r="F181" s="4" t="s">
        <v>569</v>
      </c>
      <c r="G181" s="12">
        <v>16756.0</v>
      </c>
      <c r="H181" s="5">
        <v>0.699</v>
      </c>
      <c r="I181" s="4" t="s">
        <v>50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7" t="s">
        <v>960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0">
        <v>31425.0</v>
      </c>
      <c r="AJ181" s="1"/>
      <c r="AK181" s="13">
        <v>42379.0</v>
      </c>
      <c r="AL181" s="1"/>
      <c r="AM181" s="1"/>
      <c r="AN181" s="1"/>
      <c r="AO181" s="1"/>
      <c r="AP181" s="1"/>
      <c r="AQ181" s="1"/>
      <c r="AR181" s="1"/>
      <c r="AS181" s="7" t="s">
        <v>961</v>
      </c>
      <c r="AT181" s="4" t="s">
        <v>962</v>
      </c>
    </row>
    <row r="182">
      <c r="A182" s="4">
        <v>187.0</v>
      </c>
      <c r="B182" s="7" t="str">
        <f>HYPERLINK("http://www.memphis.edu/","University of Memphis (incl. Lambuth)")</f>
        <v>University of Memphis (incl. Lambuth)</v>
      </c>
      <c r="C182" s="7" t="s">
        <v>963</v>
      </c>
      <c r="D182" s="7" t="s">
        <v>964</v>
      </c>
      <c r="E182" s="4" t="s">
        <v>965</v>
      </c>
      <c r="F182" s="7" t="s">
        <v>575</v>
      </c>
      <c r="G182" s="12">
        <v>16756.0</v>
      </c>
      <c r="H182" s="5">
        <v>0.699</v>
      </c>
      <c r="I182" s="4" t="s">
        <v>50</v>
      </c>
      <c r="J182" s="1"/>
      <c r="K182" s="1"/>
      <c r="L182" s="4" t="s">
        <v>657</v>
      </c>
      <c r="M182" s="1"/>
      <c r="N182" s="1"/>
      <c r="O182" s="1"/>
      <c r="P182" s="1"/>
      <c r="Q182" s="4" t="s">
        <v>16</v>
      </c>
      <c r="R182" s="1"/>
      <c r="S182" s="1"/>
      <c r="T182" s="4" t="s">
        <v>18</v>
      </c>
      <c r="U182" s="4" t="s">
        <v>19</v>
      </c>
      <c r="V182" s="1"/>
      <c r="W182" s="1"/>
      <c r="X182" s="7" t="s">
        <v>22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0">
        <v>11385.0</v>
      </c>
      <c r="AJ182" s="4" t="s">
        <v>858</v>
      </c>
      <c r="AK182" s="4" t="s">
        <v>966</v>
      </c>
      <c r="AL182" s="10">
        <v>60.0</v>
      </c>
      <c r="AM182" s="4">
        <v>3.0</v>
      </c>
      <c r="AN182" s="4">
        <v>79.0</v>
      </c>
      <c r="AO182" s="4">
        <v>6.0</v>
      </c>
      <c r="AP182" s="4">
        <v>0.0</v>
      </c>
      <c r="AQ182" s="4">
        <v>150.0</v>
      </c>
      <c r="AR182" s="4">
        <v>150.0</v>
      </c>
      <c r="AS182" s="7" t="s">
        <v>967</v>
      </c>
      <c r="AT182" s="4" t="s">
        <v>968</v>
      </c>
    </row>
    <row r="183">
      <c r="A183" s="4">
        <v>188.0</v>
      </c>
      <c r="B183" s="7" t="str">
        <f>HYPERLINK("http://www.utoledo.edu/","University of Toledo")</f>
        <v>University of Toledo</v>
      </c>
      <c r="C183" s="4" t="s">
        <v>969</v>
      </c>
      <c r="D183" s="4" t="s">
        <v>243</v>
      </c>
      <c r="E183" s="4">
        <v>43606.0</v>
      </c>
      <c r="F183" s="4" t="s">
        <v>569</v>
      </c>
      <c r="G183" s="12">
        <v>20381.0</v>
      </c>
      <c r="H183" s="5">
        <v>0.947</v>
      </c>
      <c r="I183" s="4" t="s">
        <v>50</v>
      </c>
      <c r="J183" s="1"/>
      <c r="K183" s="1"/>
      <c r="L183" s="7" t="s">
        <v>649</v>
      </c>
      <c r="M183" s="4" t="s">
        <v>11</v>
      </c>
      <c r="N183" s="7" t="s">
        <v>12</v>
      </c>
      <c r="O183" s="1"/>
      <c r="P183" s="1"/>
      <c r="Q183" s="4" t="s">
        <v>15</v>
      </c>
      <c r="R183" s="1"/>
      <c r="S183" s="1"/>
      <c r="T183" s="4" t="s">
        <v>18</v>
      </c>
      <c r="U183" s="4" t="s">
        <v>19</v>
      </c>
      <c r="V183" s="1"/>
      <c r="W183" s="1"/>
      <c r="X183" s="4" t="s">
        <v>22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1">
        <v>31160.68</v>
      </c>
      <c r="AJ183" s="4" t="s">
        <v>946</v>
      </c>
      <c r="AK183" s="4" t="s">
        <v>970</v>
      </c>
      <c r="AL183" s="10">
        <v>75.0</v>
      </c>
      <c r="AM183" s="4">
        <v>2.75</v>
      </c>
      <c r="AN183" s="4">
        <v>80.0</v>
      </c>
      <c r="AO183" s="4">
        <v>6.0</v>
      </c>
      <c r="AP183" s="4">
        <v>0.0</v>
      </c>
      <c r="AQ183" s="4">
        <v>150.0</v>
      </c>
      <c r="AR183" s="4">
        <v>150.0</v>
      </c>
      <c r="AS183" s="7" t="s">
        <v>971</v>
      </c>
      <c r="AT183" s="4" t="s">
        <v>972</v>
      </c>
    </row>
    <row r="184">
      <c r="A184" s="4">
        <v>189.0</v>
      </c>
      <c r="B184" s="7" t="str">
        <f>HYPERLINK("http://und.edu/","University of North Dakota")</f>
        <v>University of North Dakota</v>
      </c>
      <c r="C184" s="7" t="s">
        <v>973</v>
      </c>
      <c r="D184" s="7" t="s">
        <v>974</v>
      </c>
      <c r="E184" s="4">
        <v>58202.0</v>
      </c>
      <c r="F184" s="7" t="s">
        <v>569</v>
      </c>
      <c r="G184" s="12">
        <v>14906.0</v>
      </c>
      <c r="H184" s="14">
        <v>0.86</v>
      </c>
      <c r="I184" s="4" t="s">
        <v>50</v>
      </c>
      <c r="J184" s="1"/>
      <c r="K184" s="1"/>
      <c r="L184" s="1"/>
      <c r="M184" s="4" t="s">
        <v>975</v>
      </c>
      <c r="N184" s="4" t="s">
        <v>976</v>
      </c>
      <c r="O184" s="4" t="s">
        <v>977</v>
      </c>
      <c r="P184" s="1"/>
      <c r="Q184" s="4" t="s">
        <v>15</v>
      </c>
      <c r="R184" s="1"/>
      <c r="S184" s="1"/>
      <c r="T184" s="4" t="s">
        <v>978</v>
      </c>
      <c r="U184" s="4" t="s">
        <v>226</v>
      </c>
      <c r="V184" s="1"/>
      <c r="W184" s="1"/>
      <c r="X184" s="4" t="s">
        <v>979</v>
      </c>
      <c r="Y184" s="4" t="s">
        <v>980</v>
      </c>
      <c r="Z184" s="1"/>
      <c r="AA184" s="1"/>
      <c r="AB184" s="1"/>
      <c r="AC184" s="1"/>
      <c r="AD184" s="1"/>
      <c r="AE184" s="1"/>
      <c r="AF184" s="1"/>
      <c r="AG184" s="1"/>
      <c r="AH184" s="1"/>
      <c r="AI184" s="11">
        <v>10800.0</v>
      </c>
      <c r="AJ184" s="4" t="s">
        <v>748</v>
      </c>
      <c r="AK184" s="4" t="s">
        <v>433</v>
      </c>
      <c r="AL184" s="10">
        <v>35.0</v>
      </c>
      <c r="AM184" s="4">
        <v>2.75</v>
      </c>
      <c r="AN184" s="4">
        <v>79.0</v>
      </c>
      <c r="AO184" s="4">
        <v>6.5</v>
      </c>
      <c r="AP184" s="4">
        <v>53.0</v>
      </c>
      <c r="AQ184" s="4">
        <v>150.0</v>
      </c>
      <c r="AR184" s="4">
        <v>155.0</v>
      </c>
      <c r="AS184" s="7" t="s">
        <v>981</v>
      </c>
      <c r="AT184" s="4" t="s">
        <v>982</v>
      </c>
    </row>
    <row r="185">
      <c r="A185" s="4">
        <v>190.0</v>
      </c>
      <c r="B185" s="7" t="str">
        <f>HYPERLINK("http://www.wmich.edu/","Western Michigan University")</f>
        <v>Western Michigan University</v>
      </c>
      <c r="C185" s="7" t="s">
        <v>983</v>
      </c>
      <c r="D185" s="7" t="s">
        <v>82</v>
      </c>
      <c r="E185" s="4" t="s">
        <v>984</v>
      </c>
      <c r="F185" s="7" t="s">
        <v>569</v>
      </c>
      <c r="G185" s="12">
        <v>23914.0</v>
      </c>
      <c r="H185" s="14">
        <v>0.84</v>
      </c>
      <c r="I185" s="4" t="s">
        <v>50</v>
      </c>
      <c r="J185" s="1"/>
      <c r="K185" s="1"/>
      <c r="L185" s="1"/>
      <c r="M185" s="7" t="s">
        <v>11</v>
      </c>
      <c r="N185" s="7" t="s">
        <v>12</v>
      </c>
      <c r="O185" s="1"/>
      <c r="P185" s="1"/>
      <c r="Q185" s="4" t="s">
        <v>15</v>
      </c>
      <c r="R185" s="1"/>
      <c r="S185" s="1"/>
      <c r="T185" s="4" t="s">
        <v>18</v>
      </c>
      <c r="U185" s="4" t="s">
        <v>985</v>
      </c>
      <c r="V185" s="1"/>
      <c r="W185" s="1"/>
      <c r="X185" s="1"/>
      <c r="Y185" s="1"/>
      <c r="Z185" s="1"/>
      <c r="AA185" s="4" t="s">
        <v>986</v>
      </c>
      <c r="AB185" s="1"/>
      <c r="AC185" s="7" t="s">
        <v>259</v>
      </c>
      <c r="AD185" s="1"/>
      <c r="AE185" s="1"/>
      <c r="AF185" s="1"/>
      <c r="AG185" s="1"/>
      <c r="AH185" s="1"/>
      <c r="AI185" s="4" t="s">
        <v>987</v>
      </c>
      <c r="AJ185" s="4" t="s">
        <v>859</v>
      </c>
      <c r="AK185" s="4" t="s">
        <v>988</v>
      </c>
      <c r="AL185" s="10">
        <v>100.0</v>
      </c>
      <c r="AM185" s="4">
        <v>3.41</v>
      </c>
      <c r="AN185" s="4">
        <v>80.0</v>
      </c>
      <c r="AO185" s="4">
        <v>6.5</v>
      </c>
      <c r="AP185" s="4">
        <v>45.0</v>
      </c>
      <c r="AQ185" s="4">
        <v>138.0</v>
      </c>
      <c r="AR185" s="4">
        <v>155.0</v>
      </c>
      <c r="AS185" s="7" t="s">
        <v>989</v>
      </c>
      <c r="AT185" s="4" t="s">
        <v>990</v>
      </c>
    </row>
    <row r="186">
      <c r="A186" s="4">
        <v>191.0</v>
      </c>
      <c r="B186" s="7" t="str">
        <f>HYPERLINK("http://www.calpoly.edu/","California Polytechnic State University Cal Poly")</f>
        <v>California Polytechnic State University Cal Poly</v>
      </c>
      <c r="C186" s="4" t="s">
        <v>991</v>
      </c>
      <c r="D186" s="4" t="s">
        <v>62</v>
      </c>
      <c r="E186" s="4">
        <v>93407.0</v>
      </c>
      <c r="F186" s="4" t="s">
        <v>951</v>
      </c>
      <c r="G186" s="12">
        <v>20944.0</v>
      </c>
      <c r="H186" s="5">
        <v>0.309</v>
      </c>
      <c r="I186" s="4" t="s">
        <v>50</v>
      </c>
      <c r="J186" s="4" t="s">
        <v>138</v>
      </c>
      <c r="K186" s="4" t="s">
        <v>992</v>
      </c>
      <c r="L186" s="1"/>
      <c r="M186" s="4" t="s">
        <v>993</v>
      </c>
      <c r="N186" s="4" t="s">
        <v>63</v>
      </c>
      <c r="O186" s="1"/>
      <c r="P186" s="1"/>
      <c r="Q186" s="4" t="s">
        <v>15</v>
      </c>
      <c r="R186" s="1"/>
      <c r="S186" s="1"/>
      <c r="T186" s="4" t="s">
        <v>18</v>
      </c>
      <c r="U186" s="1"/>
      <c r="V186" s="1"/>
      <c r="W186" s="1"/>
      <c r="X186" s="1"/>
      <c r="Y186" s="1"/>
      <c r="Z186" s="1"/>
      <c r="AA186" s="4" t="s">
        <v>25</v>
      </c>
      <c r="AB186" s="1"/>
      <c r="AC186" s="1"/>
      <c r="AD186" s="1"/>
      <c r="AE186" s="1"/>
      <c r="AF186" s="1"/>
      <c r="AG186" s="1"/>
      <c r="AH186" s="1"/>
      <c r="AI186" s="10">
        <v>18174.0</v>
      </c>
      <c r="AJ186" s="4" t="s">
        <v>859</v>
      </c>
      <c r="AK186" s="4" t="s">
        <v>994</v>
      </c>
      <c r="AL186" s="10">
        <v>55.0</v>
      </c>
      <c r="AM186" s="4">
        <v>3.0</v>
      </c>
      <c r="AN186" s="4">
        <v>80.0</v>
      </c>
      <c r="AO186" s="4">
        <v>6.0</v>
      </c>
      <c r="AP186" s="4">
        <v>0.0</v>
      </c>
      <c r="AQ186" s="4">
        <v>150.0</v>
      </c>
      <c r="AR186" s="4">
        <v>150.0</v>
      </c>
      <c r="AS186" s="7" t="s">
        <v>995</v>
      </c>
      <c r="AT186" s="4" t="s">
        <v>996</v>
      </c>
    </row>
    <row r="187">
      <c r="A187" s="4">
        <v>192.0</v>
      </c>
      <c r="B187" s="7" t="str">
        <f>HYPERLINK("http://www.umaine.edu/","University of Maine")</f>
        <v>University of Maine</v>
      </c>
      <c r="C187" s="4" t="s">
        <v>997</v>
      </c>
      <c r="D187" s="4" t="s">
        <v>998</v>
      </c>
      <c r="E187" s="4">
        <v>4469.0</v>
      </c>
      <c r="F187" s="4" t="s">
        <v>569</v>
      </c>
      <c r="G187" s="12">
        <v>11286.0</v>
      </c>
      <c r="H187" s="5">
        <v>0.826</v>
      </c>
      <c r="I187" s="4" t="s">
        <v>50</v>
      </c>
      <c r="J187" s="1"/>
      <c r="K187" s="1"/>
      <c r="L187" s="4" t="s">
        <v>10</v>
      </c>
      <c r="M187" s="4" t="s">
        <v>11</v>
      </c>
      <c r="N187" s="4" t="s">
        <v>12</v>
      </c>
      <c r="O187" s="1"/>
      <c r="P187" s="1"/>
      <c r="Q187" s="4" t="s">
        <v>15</v>
      </c>
      <c r="R187" s="1"/>
      <c r="S187" s="1"/>
      <c r="T187" s="4" t="s">
        <v>18</v>
      </c>
      <c r="U187" s="1"/>
      <c r="V187" s="1"/>
      <c r="W187" s="4" t="s">
        <v>272</v>
      </c>
      <c r="X187" s="4" t="s">
        <v>22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0">
        <v>20415.0</v>
      </c>
      <c r="AJ187" s="4" t="s">
        <v>859</v>
      </c>
      <c r="AK187" s="4" t="s">
        <v>875</v>
      </c>
      <c r="AL187" s="10">
        <v>65.0</v>
      </c>
      <c r="AM187" s="4">
        <v>3.27</v>
      </c>
      <c r="AN187" s="4">
        <v>79.0</v>
      </c>
      <c r="AO187" s="4">
        <v>6.5</v>
      </c>
      <c r="AP187" s="4">
        <v>55.0</v>
      </c>
      <c r="AQ187" s="4">
        <v>153.0</v>
      </c>
      <c r="AR187" s="4">
        <v>164.0</v>
      </c>
      <c r="AS187" s="4" t="s">
        <v>999</v>
      </c>
      <c r="AT187" s="4" t="s">
        <v>1000</v>
      </c>
    </row>
    <row r="188">
      <c r="A188" s="4">
        <v>193.0</v>
      </c>
      <c r="B188" s="7" t="str">
        <f>HYPERLINK("http://www.wpi.edu/","Worcester Polytechnic Institute")</f>
        <v>Worcester Polytechnic Institute</v>
      </c>
      <c r="C188" s="4" t="s">
        <v>1001</v>
      </c>
      <c r="D188" s="4" t="s">
        <v>47</v>
      </c>
      <c r="E188" s="4">
        <v>1609.0</v>
      </c>
      <c r="F188" s="4" t="s">
        <v>1002</v>
      </c>
      <c r="G188" s="12">
        <v>5778.0</v>
      </c>
      <c r="H188" s="5">
        <v>0.438</v>
      </c>
      <c r="I188" s="4" t="s">
        <v>50</v>
      </c>
      <c r="J188" s="7" t="s">
        <v>138</v>
      </c>
      <c r="K188" s="1"/>
      <c r="L188" s="7" t="s">
        <v>657</v>
      </c>
      <c r="M188" s="7" t="s">
        <v>11</v>
      </c>
      <c r="N188" s="7" t="s">
        <v>12</v>
      </c>
      <c r="O188" s="1"/>
      <c r="P188" s="1"/>
      <c r="Q188" s="4" t="s">
        <v>459</v>
      </c>
      <c r="R188" s="1"/>
      <c r="S188" s="7" t="s">
        <v>291</v>
      </c>
      <c r="T188" s="7" t="s">
        <v>132</v>
      </c>
      <c r="U188" s="7" t="s">
        <v>19</v>
      </c>
      <c r="V188" s="1"/>
      <c r="W188" s="1"/>
      <c r="X188" s="7" t="s">
        <v>22</v>
      </c>
      <c r="Y188" s="1"/>
      <c r="Z188" s="7" t="s">
        <v>610</v>
      </c>
      <c r="AA188" s="1"/>
      <c r="AB188" s="1"/>
      <c r="AC188" s="7" t="s">
        <v>309</v>
      </c>
      <c r="AD188" s="1"/>
      <c r="AE188" s="1"/>
      <c r="AF188" s="1"/>
      <c r="AG188" s="7" t="s">
        <v>1003</v>
      </c>
      <c r="AH188" s="1"/>
      <c r="AI188" s="11">
        <v>42240.0</v>
      </c>
      <c r="AJ188" s="4" t="s">
        <v>1004</v>
      </c>
      <c r="AK188" s="4" t="s">
        <v>1005</v>
      </c>
      <c r="AL188" s="10">
        <v>70.0</v>
      </c>
      <c r="AM188" s="4">
        <v>3.86</v>
      </c>
      <c r="AN188" s="4">
        <v>84.0</v>
      </c>
      <c r="AO188" s="4">
        <v>7.0</v>
      </c>
      <c r="AP188" s="4">
        <v>53.0</v>
      </c>
      <c r="AQ188" s="4">
        <v>153.0</v>
      </c>
      <c r="AR188" s="4">
        <v>153.0</v>
      </c>
      <c r="AS188" s="7" t="s">
        <v>1006</v>
      </c>
      <c r="AT188" s="4" t="s">
        <v>1007</v>
      </c>
    </row>
    <row r="189">
      <c r="A189" s="4">
        <v>194.0</v>
      </c>
      <c r="B189" s="7" t="str">
        <f>HYPERLINK("http://www.wright.edu/","Wright State University")</f>
        <v>Wright State University</v>
      </c>
      <c r="C189" s="7" t="s">
        <v>1008</v>
      </c>
      <c r="D189" s="7" t="s">
        <v>935</v>
      </c>
      <c r="E189" s="4">
        <v>45435.0</v>
      </c>
      <c r="F189" s="4" t="s">
        <v>502</v>
      </c>
      <c r="G189" s="12">
        <v>12682.0</v>
      </c>
      <c r="H189" s="5">
        <v>0.968</v>
      </c>
      <c r="I189" s="4" t="s">
        <v>50</v>
      </c>
      <c r="J189" s="4" t="s">
        <v>1009</v>
      </c>
      <c r="K189" s="1"/>
      <c r="L189" s="1"/>
      <c r="M189" s="1"/>
      <c r="N189" s="1"/>
      <c r="O189" s="1"/>
      <c r="P189" s="1"/>
      <c r="Q189" s="1"/>
      <c r="R189" s="4" t="s">
        <v>16</v>
      </c>
      <c r="S189" s="1"/>
      <c r="T189" s="4" t="s">
        <v>18</v>
      </c>
      <c r="U189" s="1"/>
      <c r="V189" s="1"/>
      <c r="W189" s="1"/>
      <c r="X189" s="4" t="s">
        <v>464</v>
      </c>
      <c r="Y189" s="1"/>
      <c r="Z189" s="4" t="s">
        <v>58</v>
      </c>
      <c r="AA189" s="1"/>
      <c r="AB189" s="1"/>
      <c r="AC189" s="1"/>
      <c r="AD189" s="1"/>
      <c r="AE189" s="1"/>
      <c r="AF189" s="1"/>
      <c r="AG189" s="1"/>
      <c r="AH189" s="1"/>
      <c r="AI189" s="10">
        <v>25711.0</v>
      </c>
      <c r="AJ189" s="4" t="s">
        <v>1010</v>
      </c>
      <c r="AK189" s="4" t="s">
        <v>1011</v>
      </c>
      <c r="AL189" s="10">
        <v>40.0</v>
      </c>
      <c r="AM189" s="4">
        <v>3.3</v>
      </c>
      <c r="AN189" s="4">
        <v>79.0</v>
      </c>
      <c r="AO189" s="4">
        <v>6.0</v>
      </c>
      <c r="AP189" s="4">
        <v>57.0</v>
      </c>
      <c r="AQ189" s="4">
        <v>144.0</v>
      </c>
      <c r="AR189" s="4">
        <v>155.0</v>
      </c>
      <c r="AS189" s="7" t="s">
        <v>1012</v>
      </c>
      <c r="AT189" s="4" t="s">
        <v>1013</v>
      </c>
    </row>
    <row r="190">
      <c r="A190" s="4">
        <v>196.0</v>
      </c>
      <c r="B190" s="7" t="str">
        <f>HYPERLINK("http://www.villanova.edu/","Villanova University")</f>
        <v>Villanova University</v>
      </c>
      <c r="C190" s="4" t="s">
        <v>1014</v>
      </c>
      <c r="D190" s="4" t="s">
        <v>117</v>
      </c>
      <c r="E190" s="4">
        <v>19085.0</v>
      </c>
      <c r="F190" s="4" t="s">
        <v>1002</v>
      </c>
      <c r="G190" s="12">
        <v>10735.0</v>
      </c>
      <c r="H190" s="14">
        <v>0.49</v>
      </c>
      <c r="I190" s="4" t="s">
        <v>50</v>
      </c>
      <c r="J190" s="1"/>
      <c r="K190" s="1"/>
      <c r="L190" s="7" t="s">
        <v>993</v>
      </c>
      <c r="M190" s="7" t="s">
        <v>11</v>
      </c>
      <c r="N190" s="7" t="s">
        <v>12</v>
      </c>
      <c r="O190" s="1"/>
      <c r="P190" s="1"/>
      <c r="Q190" s="4" t="s">
        <v>459</v>
      </c>
      <c r="R190" s="1"/>
      <c r="S190" s="7" t="s">
        <v>1015</v>
      </c>
      <c r="T190" s="7" t="s">
        <v>18</v>
      </c>
      <c r="U190" s="7" t="s">
        <v>1016</v>
      </c>
      <c r="V190" s="4" t="s">
        <v>20</v>
      </c>
      <c r="W190" s="1"/>
      <c r="X190" s="7" t="s">
        <v>22</v>
      </c>
      <c r="Y190" s="1"/>
      <c r="Z190" s="1"/>
      <c r="AA190" s="1"/>
      <c r="AB190" s="1"/>
      <c r="AC190" s="1"/>
      <c r="AD190" s="1"/>
      <c r="AE190" s="1"/>
      <c r="AF190" s="1"/>
      <c r="AG190" s="1"/>
      <c r="AH190" s="4" t="s">
        <v>1017</v>
      </c>
      <c r="AI190" s="10">
        <v>39300.0</v>
      </c>
      <c r="AJ190" s="4" t="s">
        <v>1018</v>
      </c>
      <c r="AK190" s="4" t="s">
        <v>1019</v>
      </c>
      <c r="AL190" s="10">
        <v>50.0</v>
      </c>
      <c r="AM190" s="4">
        <v>3.0</v>
      </c>
      <c r="AN190" s="4">
        <v>80.0</v>
      </c>
      <c r="AO190" s="4">
        <v>7.0</v>
      </c>
      <c r="AP190" s="4">
        <v>52.0</v>
      </c>
      <c r="AQ190" s="4">
        <v>155.0</v>
      </c>
      <c r="AR190" s="4">
        <v>155.0</v>
      </c>
      <c r="AS190" s="7" t="s">
        <v>1020</v>
      </c>
      <c r="AT190" s="4" t="s">
        <v>1021</v>
      </c>
    </row>
    <row r="191">
      <c r="A191" s="4">
        <v>197.0</v>
      </c>
      <c r="B191" s="7" t="str">
        <f>HYPERLINK("http://www.depaul.edu/","Depaul University")</f>
        <v>Depaul University</v>
      </c>
      <c r="C191" s="4" t="s">
        <v>161</v>
      </c>
      <c r="D191" s="4" t="s">
        <v>162</v>
      </c>
      <c r="E191" s="4">
        <v>60614.0</v>
      </c>
      <c r="F191" s="4" t="s">
        <v>91</v>
      </c>
      <c r="G191" s="12">
        <v>23799.0</v>
      </c>
      <c r="H191" s="14">
        <v>0.7</v>
      </c>
      <c r="I191" s="4" t="s">
        <v>50</v>
      </c>
      <c r="J191" s="1"/>
      <c r="K191" s="1"/>
      <c r="L191" s="1"/>
      <c r="M191" s="1"/>
      <c r="N191" s="1"/>
      <c r="O191" s="1"/>
      <c r="P191" s="1"/>
      <c r="Q191" s="4" t="s">
        <v>15</v>
      </c>
      <c r="R191" s="1"/>
      <c r="S191" s="4" t="s">
        <v>17</v>
      </c>
      <c r="T191" s="1"/>
      <c r="U191" s="1"/>
      <c r="V191" s="4" t="s">
        <v>20</v>
      </c>
      <c r="W191" s="7" t="s">
        <v>272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4" t="s">
        <v>1022</v>
      </c>
      <c r="AI191" s="12">
        <v>37820.0</v>
      </c>
      <c r="AJ191" s="4" t="s">
        <v>1010</v>
      </c>
      <c r="AK191" s="4" t="s">
        <v>897</v>
      </c>
      <c r="AL191" s="10">
        <v>25.0</v>
      </c>
      <c r="AM191" s="4">
        <v>3.75</v>
      </c>
      <c r="AN191" s="4">
        <v>80.0</v>
      </c>
      <c r="AO191" s="4">
        <v>6.5</v>
      </c>
      <c r="AP191" s="4">
        <v>44.0</v>
      </c>
      <c r="AQ191" s="4">
        <v>145.0</v>
      </c>
      <c r="AR191" s="4">
        <v>140.0</v>
      </c>
      <c r="AS191" s="7" t="s">
        <v>1023</v>
      </c>
      <c r="AT191" s="4" t="s">
        <v>1024</v>
      </c>
    </row>
    <row r="192">
      <c r="A192" s="4">
        <v>199.0</v>
      </c>
      <c r="B192" s="7" t="str">
        <f>HYPERLINK("http://www.uno.edu/","University of New Orleans")</f>
        <v>University of New Orleans</v>
      </c>
      <c r="C192" s="7" t="s">
        <v>673</v>
      </c>
      <c r="D192" s="4" t="s">
        <v>674</v>
      </c>
      <c r="E192" s="4">
        <v>70148.0</v>
      </c>
      <c r="F192" s="4" t="s">
        <v>502</v>
      </c>
      <c r="G192" s="12">
        <v>7152.0</v>
      </c>
      <c r="H192" s="14">
        <v>0.56</v>
      </c>
      <c r="I192" s="4" t="s">
        <v>50</v>
      </c>
      <c r="J192" s="1"/>
      <c r="K192" s="1"/>
      <c r="L192" s="1"/>
      <c r="M192" s="1"/>
      <c r="N192" s="4" t="s">
        <v>12</v>
      </c>
      <c r="O192" s="1"/>
      <c r="P192" s="1"/>
      <c r="Q192" s="4" t="s">
        <v>459</v>
      </c>
      <c r="R192" s="1"/>
      <c r="S192" s="1"/>
      <c r="T192" s="4" t="s">
        <v>18</v>
      </c>
      <c r="U192" s="4" t="s">
        <v>1025</v>
      </c>
      <c r="V192" s="1"/>
      <c r="W192" s="1"/>
      <c r="X192" s="4" t="s">
        <v>22</v>
      </c>
      <c r="Y192" s="1"/>
      <c r="Z192" s="1"/>
      <c r="AA192" s="4" t="s">
        <v>25</v>
      </c>
      <c r="AB192" s="1"/>
      <c r="AC192" s="1"/>
      <c r="AD192" s="1"/>
      <c r="AE192" s="1"/>
      <c r="AF192" s="1"/>
      <c r="AG192" s="1"/>
      <c r="AH192" s="1"/>
      <c r="AI192" s="10">
        <v>23099.0</v>
      </c>
      <c r="AJ192" s="4" t="s">
        <v>1026</v>
      </c>
      <c r="AK192" s="4" t="s">
        <v>1027</v>
      </c>
      <c r="AL192" s="10">
        <v>20.0</v>
      </c>
      <c r="AM192" s="4">
        <v>3.0</v>
      </c>
      <c r="AN192" s="4">
        <v>79.0</v>
      </c>
      <c r="AO192" s="4">
        <v>6.5</v>
      </c>
      <c r="AP192" s="4">
        <v>58.0</v>
      </c>
      <c r="AQ192" s="4">
        <v>136.0</v>
      </c>
      <c r="AR192" s="4">
        <v>144.0</v>
      </c>
      <c r="AS192" s="7" t="s">
        <v>1028</v>
      </c>
      <c r="AT192" s="4" t="s">
        <v>1029</v>
      </c>
    </row>
    <row r="193">
      <c r="A193" s="4">
        <v>200.0</v>
      </c>
      <c r="B193" s="7" t="str">
        <f>HYPERLINK("http://www.fullerton.edu/","California State University Fullerton")</f>
        <v>California State University Fullerton</v>
      </c>
      <c r="C193" s="4" t="s">
        <v>1030</v>
      </c>
      <c r="D193" s="4" t="s">
        <v>62</v>
      </c>
      <c r="E193" s="4">
        <v>92831.0</v>
      </c>
      <c r="F193" s="4" t="s">
        <v>823</v>
      </c>
      <c r="G193" s="12">
        <v>38948.0</v>
      </c>
      <c r="H193" s="5">
        <v>0.445</v>
      </c>
      <c r="I193" s="4" t="s">
        <v>50</v>
      </c>
      <c r="J193" s="1"/>
      <c r="K193" s="1"/>
      <c r="L193" s="1"/>
      <c r="M193" s="1"/>
      <c r="N193" s="7" t="s">
        <v>63</v>
      </c>
      <c r="O193" s="1"/>
      <c r="P193" s="1"/>
      <c r="Q193" s="1"/>
      <c r="R193" s="4" t="s">
        <v>16</v>
      </c>
      <c r="S193" s="1"/>
      <c r="T193" s="4" t="s">
        <v>463</v>
      </c>
      <c r="U193" s="4" t="s">
        <v>19</v>
      </c>
      <c r="V193" s="4" t="s">
        <v>1031</v>
      </c>
      <c r="W193" s="1"/>
      <c r="X193" s="4" t="s">
        <v>22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0">
        <v>14403.0</v>
      </c>
      <c r="AJ193" s="13">
        <v>42373.0</v>
      </c>
      <c r="AK193" s="4" t="s">
        <v>875</v>
      </c>
      <c r="AL193" s="10">
        <v>55.0</v>
      </c>
      <c r="AM193" s="4">
        <v>3.48</v>
      </c>
      <c r="AN193" s="4">
        <v>80.0</v>
      </c>
      <c r="AO193" s="4">
        <v>6.5</v>
      </c>
      <c r="AP193" s="4">
        <v>58.0</v>
      </c>
      <c r="AQ193" s="4">
        <v>145.0</v>
      </c>
      <c r="AR193" s="4">
        <v>145.0</v>
      </c>
      <c r="AS193" s="7" t="s">
        <v>1032</v>
      </c>
      <c r="AT193" s="4" t="s">
        <v>1033</v>
      </c>
    </row>
    <row r="194">
      <c r="A194" s="4">
        <v>201.0</v>
      </c>
      <c r="B194" s="7" t="str">
        <f>HYPERLINK("http://www.mines.edu/","Colorado School of Mines")</f>
        <v>Colorado School of Mines</v>
      </c>
      <c r="C194" s="7" t="s">
        <v>1034</v>
      </c>
      <c r="D194" s="7" t="s">
        <v>1035</v>
      </c>
      <c r="E194" s="4">
        <v>80401.0</v>
      </c>
      <c r="F194" s="7" t="s">
        <v>569</v>
      </c>
      <c r="G194" s="12">
        <v>5794.0</v>
      </c>
      <c r="H194" s="5">
        <v>0.365</v>
      </c>
      <c r="I194" s="4" t="s">
        <v>50</v>
      </c>
      <c r="J194" s="1"/>
      <c r="K194" s="1"/>
      <c r="L194" s="1"/>
      <c r="M194" s="7" t="s">
        <v>199</v>
      </c>
      <c r="N194" s="7" t="s">
        <v>63</v>
      </c>
      <c r="O194" s="7" t="s">
        <v>1036</v>
      </c>
      <c r="P194" s="1"/>
      <c r="Q194" s="1"/>
      <c r="R194" s="1"/>
      <c r="S194" s="1"/>
      <c r="T194" s="7" t="s">
        <v>56</v>
      </c>
      <c r="U194" s="1"/>
      <c r="V194" s="1"/>
      <c r="W194" s="1"/>
      <c r="X194" s="7" t="s">
        <v>464</v>
      </c>
      <c r="Y194" s="7" t="s">
        <v>1037</v>
      </c>
      <c r="Z194" s="7" t="s">
        <v>945</v>
      </c>
      <c r="AA194" s="1"/>
      <c r="AB194" s="1"/>
      <c r="AC194" s="1"/>
      <c r="AD194" s="1"/>
      <c r="AE194" s="7" t="s">
        <v>29</v>
      </c>
      <c r="AF194" s="1"/>
      <c r="AG194" s="1"/>
      <c r="AH194" s="1"/>
      <c r="AI194" s="10">
        <v>52872.0</v>
      </c>
      <c r="AJ194" s="4" t="s">
        <v>522</v>
      </c>
      <c r="AK194" s="4" t="s">
        <v>523</v>
      </c>
      <c r="AL194" s="27">
        <v>70.0</v>
      </c>
      <c r="AM194" s="4">
        <v>3.4</v>
      </c>
      <c r="AN194" s="4">
        <v>79.0</v>
      </c>
      <c r="AO194" s="4">
        <v>6.5</v>
      </c>
      <c r="AP194" s="4">
        <v>53.0</v>
      </c>
      <c r="AQ194" s="4">
        <v>145.0</v>
      </c>
      <c r="AR194" s="4">
        <v>151.0</v>
      </c>
      <c r="AS194" s="4" t="s">
        <v>1038</v>
      </c>
      <c r="AT194" s="4" t="s">
        <v>1039</v>
      </c>
    </row>
    <row r="195">
      <c r="A195" s="4">
        <v>202.0</v>
      </c>
      <c r="B195" s="7" t="str">
        <f>HYPERLINK("http://www.boisestate.edu/","Boise State University")</f>
        <v>Boise State University</v>
      </c>
      <c r="C195" s="4" t="s">
        <v>1040</v>
      </c>
      <c r="D195" s="4" t="s">
        <v>803</v>
      </c>
      <c r="E195" s="4">
        <v>83725.0</v>
      </c>
      <c r="F195" s="4" t="s">
        <v>823</v>
      </c>
      <c r="G195" s="12">
        <v>22113.0</v>
      </c>
      <c r="H195" s="5">
        <v>0.796</v>
      </c>
      <c r="I195" s="4" t="s">
        <v>50</v>
      </c>
      <c r="J195" s="1"/>
      <c r="K195" s="1"/>
      <c r="L195" s="1"/>
      <c r="M195" s="1"/>
      <c r="N195" s="7" t="s">
        <v>1041</v>
      </c>
      <c r="O195" s="1"/>
      <c r="P195" s="1"/>
      <c r="Q195" s="7" t="s">
        <v>15</v>
      </c>
      <c r="R195" s="1"/>
      <c r="S195" s="1"/>
      <c r="T195" s="7" t="s">
        <v>132</v>
      </c>
      <c r="U195" s="1"/>
      <c r="V195" s="1"/>
      <c r="W195" s="1"/>
      <c r="X195" s="7" t="s">
        <v>1042</v>
      </c>
      <c r="Y195" s="1"/>
      <c r="Z195" s="7" t="s">
        <v>77</v>
      </c>
      <c r="AA195" s="1"/>
      <c r="AB195" s="1"/>
      <c r="AC195" s="1"/>
      <c r="AD195" s="1"/>
      <c r="AE195" s="1"/>
      <c r="AF195" s="1"/>
      <c r="AG195" s="1"/>
      <c r="AH195" s="7" t="s">
        <v>1043</v>
      </c>
      <c r="AI195" s="10">
        <v>21804.0</v>
      </c>
      <c r="AJ195" s="4" t="s">
        <v>891</v>
      </c>
      <c r="AK195" s="4" t="s">
        <v>1044</v>
      </c>
      <c r="AL195" s="11">
        <v>90.0</v>
      </c>
      <c r="AM195" s="4">
        <v>3.0</v>
      </c>
      <c r="AN195" s="4">
        <v>80.0</v>
      </c>
      <c r="AO195" s="4">
        <v>6.0</v>
      </c>
      <c r="AP195" s="4">
        <v>0.0</v>
      </c>
      <c r="AQ195" s="4">
        <v>148.0</v>
      </c>
      <c r="AR195" s="4">
        <v>148.0</v>
      </c>
      <c r="AS195" s="7" t="s">
        <v>1045</v>
      </c>
      <c r="AT195" s="4" t="s">
        <v>1046</v>
      </c>
    </row>
    <row r="196">
      <c r="A196" s="4">
        <v>203.0</v>
      </c>
      <c r="B196" s="7" t="str">
        <f>HYPERLINK("http://www.csulb.edu/","California State University Long Beach")</f>
        <v>California State University Long Beach</v>
      </c>
      <c r="C196" s="7" t="s">
        <v>1047</v>
      </c>
      <c r="D196" s="4" t="s">
        <v>950</v>
      </c>
      <c r="E196" s="4">
        <v>90840.0</v>
      </c>
      <c r="F196" s="7" t="s">
        <v>569</v>
      </c>
      <c r="G196" s="12">
        <v>37446.0</v>
      </c>
      <c r="H196" s="5">
        <v>0.361</v>
      </c>
      <c r="I196" s="4" t="s">
        <v>50</v>
      </c>
      <c r="J196" s="7" t="s">
        <v>138</v>
      </c>
      <c r="K196" s="1"/>
      <c r="L196" s="1"/>
      <c r="M196" s="1"/>
      <c r="N196" s="7" t="s">
        <v>12</v>
      </c>
      <c r="O196" s="1"/>
      <c r="P196" s="1"/>
      <c r="Q196" s="4" t="s">
        <v>15</v>
      </c>
      <c r="R196" s="1"/>
      <c r="S196" s="1"/>
      <c r="T196" s="7" t="s">
        <v>18</v>
      </c>
      <c r="U196" s="1"/>
      <c r="V196" s="1"/>
      <c r="W196" s="1"/>
      <c r="X196" s="7" t="s">
        <v>22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0">
        <v>17612.0</v>
      </c>
      <c r="AJ196" s="4" t="s">
        <v>1048</v>
      </c>
      <c r="AK196" s="4" t="s">
        <v>1019</v>
      </c>
      <c r="AL196" s="10">
        <v>55.0</v>
      </c>
      <c r="AM196" s="4">
        <v>2.7</v>
      </c>
      <c r="AN196" s="4">
        <v>79.0</v>
      </c>
      <c r="AO196" s="4">
        <v>6.0</v>
      </c>
      <c r="AP196" s="4">
        <v>43.0</v>
      </c>
      <c r="AQ196" s="4">
        <v>145.0</v>
      </c>
      <c r="AR196" s="4">
        <v>152.0</v>
      </c>
      <c r="AS196" s="4" t="s">
        <v>1049</v>
      </c>
      <c r="AT196" s="4" t="s">
        <v>1050</v>
      </c>
    </row>
    <row r="197">
      <c r="A197" s="4">
        <v>204.0</v>
      </c>
      <c r="B197" s="7" t="str">
        <f>HYPERLINK("http://www.nova.edu/","Nova Southeastern University")</f>
        <v>Nova Southeastern University</v>
      </c>
      <c r="C197" s="4" t="s">
        <v>1051</v>
      </c>
      <c r="D197" s="4" t="s">
        <v>136</v>
      </c>
      <c r="E197" s="4">
        <v>33314.0</v>
      </c>
      <c r="F197" s="4" t="s">
        <v>1002</v>
      </c>
      <c r="G197" s="12">
        <v>25670.0</v>
      </c>
      <c r="H197" s="5">
        <v>0.575</v>
      </c>
      <c r="I197" s="4" t="s">
        <v>50</v>
      </c>
      <c r="J197" s="1"/>
      <c r="K197" s="1"/>
      <c r="L197" s="1"/>
      <c r="M197" s="1"/>
      <c r="N197" s="1"/>
      <c r="O197" s="1"/>
      <c r="P197" s="1"/>
      <c r="Q197" s="4" t="s">
        <v>459</v>
      </c>
      <c r="R197" s="1"/>
      <c r="S197" s="1"/>
      <c r="T197" s="1"/>
      <c r="U197" s="1"/>
      <c r="V197" s="7" t="s">
        <v>1031</v>
      </c>
      <c r="W197" s="4" t="s">
        <v>21</v>
      </c>
      <c r="X197" s="1"/>
      <c r="Y197" s="1"/>
      <c r="Z197" s="1"/>
      <c r="AA197" s="1"/>
      <c r="AB197" s="1"/>
      <c r="AC197" s="4" t="s">
        <v>1052</v>
      </c>
      <c r="AD197" s="1"/>
      <c r="AE197" s="1"/>
      <c r="AF197" s="1"/>
      <c r="AG197" s="1"/>
      <c r="AH197" s="1"/>
      <c r="AI197" s="10">
        <v>22350.0</v>
      </c>
      <c r="AJ197" s="4" t="s">
        <v>1053</v>
      </c>
      <c r="AK197" s="4" t="s">
        <v>1054</v>
      </c>
      <c r="AL197" s="10">
        <v>50.0</v>
      </c>
      <c r="AM197" s="4">
        <v>3.0</v>
      </c>
      <c r="AN197" s="4">
        <v>80.0</v>
      </c>
      <c r="AO197" s="4">
        <v>6.0</v>
      </c>
      <c r="AP197" s="4">
        <v>54.0</v>
      </c>
      <c r="AQ197" s="4">
        <v>145.0</v>
      </c>
      <c r="AR197" s="4">
        <v>152.0</v>
      </c>
      <c r="AS197" s="4" t="s">
        <v>1055</v>
      </c>
      <c r="AT197" s="4" t="s">
        <v>1056</v>
      </c>
    </row>
    <row r="198">
      <c r="A198" s="4">
        <v>206.0</v>
      </c>
      <c r="B198" s="7" t="str">
        <f>HYPERLINK("http://www.csuohio.edu/","Cleveland State University")</f>
        <v>Cleveland State University</v>
      </c>
      <c r="C198" s="7" t="s">
        <v>1057</v>
      </c>
      <c r="D198" s="7" t="s">
        <v>935</v>
      </c>
      <c r="E198" s="4">
        <v>44115.0</v>
      </c>
      <c r="F198" s="7" t="s">
        <v>569</v>
      </c>
      <c r="G198" s="12">
        <v>17730.0</v>
      </c>
      <c r="H198" s="5">
        <v>0.671</v>
      </c>
      <c r="I198" s="4" t="s">
        <v>50</v>
      </c>
      <c r="J198" s="1"/>
      <c r="K198" s="1"/>
      <c r="L198" s="1"/>
      <c r="M198" s="4" t="s">
        <v>1058</v>
      </c>
      <c r="N198" s="4" t="s">
        <v>63</v>
      </c>
      <c r="O198" s="1"/>
      <c r="P198" s="1"/>
      <c r="Q198" s="1"/>
      <c r="R198" s="1"/>
      <c r="S198" s="1"/>
      <c r="T198" s="4" t="s">
        <v>56</v>
      </c>
      <c r="U198" s="1"/>
      <c r="V198" s="1"/>
      <c r="W198" s="1"/>
      <c r="X198" s="7" t="s">
        <v>22</v>
      </c>
      <c r="Y198" s="1"/>
      <c r="Z198" s="1"/>
      <c r="AA198" s="4" t="s">
        <v>1059</v>
      </c>
      <c r="AB198" s="1"/>
      <c r="AC198" s="1"/>
      <c r="AD198" s="1"/>
      <c r="AE198" s="1"/>
      <c r="AF198" s="1"/>
      <c r="AG198" s="1"/>
      <c r="AH198" s="1"/>
      <c r="AI198" s="10">
        <v>29940.0</v>
      </c>
      <c r="AJ198" s="4" t="s">
        <v>921</v>
      </c>
      <c r="AK198" s="4" t="s">
        <v>1027</v>
      </c>
      <c r="AL198" s="10">
        <v>40.0</v>
      </c>
      <c r="AM198" s="4">
        <v>3.0</v>
      </c>
      <c r="AN198" s="4">
        <v>78.0</v>
      </c>
      <c r="AO198" s="4">
        <v>6.0</v>
      </c>
      <c r="AP198" s="4">
        <v>43.0</v>
      </c>
      <c r="AQ198" s="4">
        <v>153.0</v>
      </c>
      <c r="AR198" s="4">
        <v>153.0</v>
      </c>
      <c r="AS198" s="7" t="s">
        <v>1060</v>
      </c>
      <c r="AT198" s="4" t="s">
        <v>1061</v>
      </c>
    </row>
    <row r="199">
      <c r="A199" s="4">
        <v>208.0</v>
      </c>
      <c r="B199" s="7" t="str">
        <f>HYPERLINK("http://www.uml.edu/","University of Massachusetts Lowell")</f>
        <v>University of Massachusetts Lowell</v>
      </c>
      <c r="C199" s="7" t="s">
        <v>1062</v>
      </c>
      <c r="D199" s="7" t="s">
        <v>1063</v>
      </c>
      <c r="E199" s="4">
        <v>1852.0</v>
      </c>
      <c r="F199" s="7" t="s">
        <v>569</v>
      </c>
      <c r="G199" s="12">
        <v>17450.0</v>
      </c>
      <c r="H199" s="14">
        <v>0.64</v>
      </c>
      <c r="I199" s="4" t="s">
        <v>50</v>
      </c>
      <c r="J199" s="1"/>
      <c r="K199" s="1"/>
      <c r="L199" s="1"/>
      <c r="M199" s="4" t="s">
        <v>11</v>
      </c>
      <c r="N199" s="4" t="s">
        <v>100</v>
      </c>
      <c r="O199" s="1"/>
      <c r="P199" s="1"/>
      <c r="Q199" s="7" t="s">
        <v>1064</v>
      </c>
      <c r="R199" s="4" t="s">
        <v>16</v>
      </c>
      <c r="S199" s="1"/>
      <c r="T199" s="7" t="s">
        <v>18</v>
      </c>
      <c r="U199" s="4" t="s">
        <v>100</v>
      </c>
      <c r="V199" s="1"/>
      <c r="W199" s="1"/>
      <c r="X199" s="7" t="s">
        <v>22</v>
      </c>
      <c r="Y199" s="1"/>
      <c r="Z199" s="1"/>
      <c r="AA199" s="7" t="s">
        <v>25</v>
      </c>
      <c r="AB199" s="1"/>
      <c r="AC199" s="1"/>
      <c r="AD199" s="1"/>
      <c r="AE199" s="1"/>
      <c r="AF199" s="1"/>
      <c r="AG199" s="1"/>
      <c r="AH199" s="1"/>
      <c r="AI199" s="10">
        <v>25853.0</v>
      </c>
      <c r="AJ199" s="4" t="s">
        <v>970</v>
      </c>
      <c r="AK199" s="4" t="s">
        <v>970</v>
      </c>
      <c r="AL199" s="10">
        <v>50.0</v>
      </c>
      <c r="AM199" s="4">
        <v>3.0</v>
      </c>
      <c r="AN199" s="4">
        <v>79.0</v>
      </c>
      <c r="AO199" s="4">
        <v>0.0</v>
      </c>
      <c r="AP199" s="4">
        <v>0.0</v>
      </c>
      <c r="AQ199" s="4">
        <v>145.0</v>
      </c>
      <c r="AR199" s="4">
        <v>155.0</v>
      </c>
      <c r="AS199" s="7" t="s">
        <v>1065</v>
      </c>
      <c r="AT199" s="4" t="s">
        <v>1066</v>
      </c>
    </row>
    <row r="200">
      <c r="A200" s="4">
        <v>210.0</v>
      </c>
      <c r="B200" s="7" t="str">
        <f>HYPERLINK("http://www.scu.edu/","Santa Clara University")</f>
        <v>Santa Clara University</v>
      </c>
      <c r="C200" s="7" t="s">
        <v>1067</v>
      </c>
      <c r="D200" s="4" t="s">
        <v>950</v>
      </c>
      <c r="E200" s="4">
        <v>95053.0</v>
      </c>
      <c r="F200" s="7" t="s">
        <v>1068</v>
      </c>
      <c r="G200" s="12">
        <v>8770.0</v>
      </c>
      <c r="H200" s="5">
        <v>0.494</v>
      </c>
      <c r="I200" s="4" t="s">
        <v>50</v>
      </c>
      <c r="J200" s="1"/>
      <c r="K200" s="1"/>
      <c r="L200" s="7" t="s">
        <v>649</v>
      </c>
      <c r="M200" s="1"/>
      <c r="N200" s="7" t="s">
        <v>12</v>
      </c>
      <c r="O200" s="1"/>
      <c r="P200" s="1"/>
      <c r="Q200" s="7" t="s">
        <v>245</v>
      </c>
      <c r="R200" s="4" t="s">
        <v>16</v>
      </c>
      <c r="S200" s="1"/>
      <c r="T200" s="7" t="s">
        <v>18</v>
      </c>
      <c r="U200" s="1"/>
      <c r="V200" s="7" t="s">
        <v>20</v>
      </c>
      <c r="W200" s="1"/>
      <c r="X200" s="7" t="s">
        <v>22</v>
      </c>
      <c r="Y200" s="1"/>
      <c r="Z200" s="1"/>
      <c r="AA200" s="7" t="s">
        <v>25</v>
      </c>
      <c r="AB200" s="1"/>
      <c r="AC200" s="1"/>
      <c r="AD200" s="1"/>
      <c r="AE200" s="1"/>
      <c r="AF200" s="1"/>
      <c r="AG200" s="1"/>
      <c r="AH200" s="1"/>
      <c r="AI200" s="10">
        <v>19404.0</v>
      </c>
      <c r="AJ200" s="4" t="s">
        <v>859</v>
      </c>
      <c r="AK200" s="4" t="s">
        <v>1069</v>
      </c>
      <c r="AL200" s="10">
        <v>60.0</v>
      </c>
      <c r="AM200" s="4">
        <v>3.0</v>
      </c>
      <c r="AN200" s="4">
        <v>80.0</v>
      </c>
      <c r="AO200" s="4">
        <v>6.5</v>
      </c>
      <c r="AP200" s="4">
        <v>0.0</v>
      </c>
      <c r="AQ200" s="4">
        <v>153.0</v>
      </c>
      <c r="AR200" s="4">
        <v>157.0</v>
      </c>
      <c r="AS200" s="7" t="s">
        <v>1070</v>
      </c>
      <c r="AT200" s="7" t="s">
        <v>1071</v>
      </c>
    </row>
    <row r="201">
      <c r="A201" s="4">
        <v>211.0</v>
      </c>
      <c r="B201" s="7" t="str">
        <f>HYPERLINK("http://www.unomaha.edu/","University of Nebraska Omaha")</f>
        <v>University of Nebraska Omaha</v>
      </c>
      <c r="C201" s="7" t="s">
        <v>854</v>
      </c>
      <c r="D201" s="7" t="s">
        <v>386</v>
      </c>
      <c r="E201" s="4">
        <v>68182.0</v>
      </c>
      <c r="F201" s="7" t="s">
        <v>569</v>
      </c>
      <c r="G201" s="12">
        <v>15526.0</v>
      </c>
      <c r="H201" s="14">
        <v>0.76</v>
      </c>
      <c r="I201" s="4" t="s">
        <v>50</v>
      </c>
      <c r="J201" s="1"/>
      <c r="K201" s="1"/>
      <c r="L201" s="7" t="s">
        <v>1072</v>
      </c>
      <c r="M201" s="4" t="s">
        <v>11</v>
      </c>
      <c r="N201" s="4" t="s">
        <v>55</v>
      </c>
      <c r="O201" s="1"/>
      <c r="P201" s="1"/>
      <c r="Q201" s="7" t="s">
        <v>15</v>
      </c>
      <c r="R201" s="1"/>
      <c r="S201" s="1"/>
      <c r="T201" s="4" t="s">
        <v>18</v>
      </c>
      <c r="U201" s="4" t="s">
        <v>19</v>
      </c>
      <c r="V201" s="1"/>
      <c r="W201" s="7" t="s">
        <v>21</v>
      </c>
      <c r="X201" s="4" t="s">
        <v>22</v>
      </c>
      <c r="Y201" s="1"/>
      <c r="Z201" s="4" t="s">
        <v>1073</v>
      </c>
      <c r="AA201" s="4" t="s">
        <v>25</v>
      </c>
      <c r="AB201" s="1"/>
      <c r="AC201" s="1"/>
      <c r="AD201" s="1"/>
      <c r="AE201" s="1"/>
      <c r="AF201" s="1"/>
      <c r="AG201" s="1"/>
      <c r="AH201" s="1"/>
      <c r="AI201" s="10">
        <v>19746.0</v>
      </c>
      <c r="AJ201" s="4" t="s">
        <v>1074</v>
      </c>
      <c r="AK201" s="4" t="s">
        <v>1027</v>
      </c>
      <c r="AL201" s="10">
        <v>45.0</v>
      </c>
      <c r="AM201" s="4">
        <v>3.0</v>
      </c>
      <c r="AN201" s="4">
        <v>79.0</v>
      </c>
      <c r="AO201" s="4">
        <v>6.5</v>
      </c>
      <c r="AP201" s="4">
        <v>44.0</v>
      </c>
      <c r="AQ201" s="4">
        <v>146.0</v>
      </c>
      <c r="AR201" s="4">
        <v>158.0</v>
      </c>
      <c r="AS201" s="7" t="s">
        <v>1075</v>
      </c>
      <c r="AT201" s="4" t="s">
        <v>1076</v>
      </c>
    </row>
    <row r="202">
      <c r="A202" s="4">
        <v>212.0</v>
      </c>
      <c r="B202" s="7" t="str">
        <f>HYPERLINK("http://www.mst.edu/","Missouri University of Science &amp; Technology")</f>
        <v>Missouri University of Science &amp; Technology</v>
      </c>
      <c r="C202" s="4" t="s">
        <v>1077</v>
      </c>
      <c r="D202" s="7" t="s">
        <v>1078</v>
      </c>
      <c r="E202" s="4">
        <v>65409.0</v>
      </c>
      <c r="F202" s="7" t="s">
        <v>569</v>
      </c>
      <c r="G202" s="12">
        <v>8889.0</v>
      </c>
      <c r="H202" s="14">
        <v>0.9</v>
      </c>
      <c r="I202" s="4" t="s">
        <v>50</v>
      </c>
      <c r="J202" s="7" t="s">
        <v>138</v>
      </c>
      <c r="K202" s="1"/>
      <c r="L202" s="1"/>
      <c r="M202" s="7" t="s">
        <v>11</v>
      </c>
      <c r="N202" s="7" t="s">
        <v>12</v>
      </c>
      <c r="O202" s="7" t="s">
        <v>977</v>
      </c>
      <c r="P202" s="1"/>
      <c r="Q202" s="1"/>
      <c r="R202" s="7" t="s">
        <v>16</v>
      </c>
      <c r="S202" s="1"/>
      <c r="T202" s="7" t="s">
        <v>18</v>
      </c>
      <c r="U202" s="7" t="s">
        <v>19</v>
      </c>
      <c r="V202" s="1"/>
      <c r="W202" s="1"/>
      <c r="X202" s="7" t="s">
        <v>22</v>
      </c>
      <c r="Y202" s="7" t="s">
        <v>76</v>
      </c>
      <c r="Z202" s="7" t="s">
        <v>309</v>
      </c>
      <c r="AA202" s="7" t="s">
        <v>25</v>
      </c>
      <c r="AB202" s="1"/>
      <c r="AC202" s="7" t="s">
        <v>309</v>
      </c>
      <c r="AD202" s="7" t="s">
        <v>1079</v>
      </c>
      <c r="AE202" s="7" t="s">
        <v>29</v>
      </c>
      <c r="AF202" s="1"/>
      <c r="AG202" s="1"/>
      <c r="AH202" s="1"/>
      <c r="AI202" s="10">
        <v>22748.0</v>
      </c>
      <c r="AJ202" s="4" t="s">
        <v>891</v>
      </c>
      <c r="AK202" s="4" t="s">
        <v>474</v>
      </c>
      <c r="AL202" s="10">
        <v>75.0</v>
      </c>
      <c r="AM202" s="4">
        <v>3.3</v>
      </c>
      <c r="AN202" s="4">
        <v>92.0</v>
      </c>
      <c r="AO202" s="4">
        <v>6.5</v>
      </c>
      <c r="AP202" s="4">
        <v>0.0</v>
      </c>
      <c r="AQ202" s="4">
        <v>150.0</v>
      </c>
      <c r="AR202" s="4">
        <v>160.0</v>
      </c>
      <c r="AS202" s="7" t="s">
        <v>1080</v>
      </c>
      <c r="AT202" s="4" t="s">
        <v>1081</v>
      </c>
    </row>
    <row r="203">
      <c r="A203" s="4">
        <v>213.0</v>
      </c>
      <c r="B203" s="7" t="str">
        <f>HYPERLINK("http://www.udayton.edu/","University of Dayton")</f>
        <v>University of Dayton</v>
      </c>
      <c r="C203" s="7" t="s">
        <v>1082</v>
      </c>
      <c r="D203" s="7" t="s">
        <v>935</v>
      </c>
      <c r="E203" s="4">
        <v>45469.0</v>
      </c>
      <c r="F203" s="7" t="s">
        <v>575</v>
      </c>
      <c r="G203" s="4">
        <v>11074.0</v>
      </c>
      <c r="H203" s="5">
        <v>0.588</v>
      </c>
      <c r="I203" s="4" t="s">
        <v>50</v>
      </c>
      <c r="J203" s="7" t="s">
        <v>138</v>
      </c>
      <c r="K203" s="1"/>
      <c r="L203" s="7" t="s">
        <v>649</v>
      </c>
      <c r="M203" s="7" t="s">
        <v>11</v>
      </c>
      <c r="N203" s="7" t="s">
        <v>12</v>
      </c>
      <c r="O203" s="1"/>
      <c r="P203" s="1"/>
      <c r="Q203" s="7" t="s">
        <v>15</v>
      </c>
      <c r="R203" s="7" t="s">
        <v>16</v>
      </c>
      <c r="S203" s="1"/>
      <c r="T203" s="7" t="s">
        <v>18</v>
      </c>
      <c r="U203" s="1"/>
      <c r="V203" s="1"/>
      <c r="W203" s="1"/>
      <c r="X203" s="7" t="s">
        <v>22</v>
      </c>
      <c r="Y203" s="1"/>
      <c r="Z203" s="7" t="s">
        <v>494</v>
      </c>
      <c r="AA203" s="7" t="s">
        <v>25</v>
      </c>
      <c r="AB203" s="1"/>
      <c r="AC203" s="1"/>
      <c r="AD203" s="1"/>
      <c r="AE203" s="1"/>
      <c r="AF203" s="1"/>
      <c r="AG203" s="1"/>
      <c r="AH203" s="1"/>
      <c r="AI203" s="10">
        <v>19350.0</v>
      </c>
      <c r="AJ203" s="1"/>
      <c r="AK203" s="1"/>
      <c r="AL203" s="28">
        <v>50.0</v>
      </c>
      <c r="AM203" s="4">
        <v>3.0</v>
      </c>
      <c r="AN203" s="4">
        <v>80.0</v>
      </c>
      <c r="AO203" s="4">
        <v>6.5</v>
      </c>
      <c r="AP203" s="4">
        <v>0.0</v>
      </c>
      <c r="AQ203" s="4">
        <v>145.0</v>
      </c>
      <c r="AR203" s="4">
        <v>157.0</v>
      </c>
      <c r="AS203" s="7" t="s">
        <v>1083</v>
      </c>
      <c r="AT203" s="4" t="s">
        <v>1084</v>
      </c>
    </row>
    <row r="204">
      <c r="A204" s="4">
        <v>214.0</v>
      </c>
      <c r="B204" s="7" t="str">
        <f>HYPERLINK("http://www.marquette.edu/"," Marquette University")</f>
        <v> Marquette University</v>
      </c>
      <c r="C204" s="7" t="s">
        <v>613</v>
      </c>
      <c r="D204" s="7" t="s">
        <v>1085</v>
      </c>
      <c r="E204" s="4">
        <v>53233.0</v>
      </c>
      <c r="F204" s="4" t="s">
        <v>575</v>
      </c>
      <c r="G204" s="12">
        <v>11745.0</v>
      </c>
      <c r="H204" s="5">
        <v>0.667</v>
      </c>
      <c r="I204" s="4" t="s">
        <v>50</v>
      </c>
      <c r="J204" s="1"/>
      <c r="K204" s="1"/>
      <c r="L204" s="7" t="s">
        <v>657</v>
      </c>
      <c r="M204" s="1"/>
      <c r="N204" s="7" t="s">
        <v>1086</v>
      </c>
      <c r="O204" s="1"/>
      <c r="P204" s="1"/>
      <c r="Q204" s="1"/>
      <c r="R204" s="1"/>
      <c r="S204" s="1"/>
      <c r="T204" s="7" t="s">
        <v>139</v>
      </c>
      <c r="U204" s="1"/>
      <c r="V204" s="1"/>
      <c r="W204" s="1"/>
      <c r="X204" s="7" t="s">
        <v>22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0">
        <v>19350.0</v>
      </c>
      <c r="AJ204" s="4" t="s">
        <v>921</v>
      </c>
      <c r="AK204" s="4" t="s">
        <v>474</v>
      </c>
      <c r="AL204" s="10">
        <v>50.0</v>
      </c>
      <c r="AM204" s="4">
        <v>3.0</v>
      </c>
      <c r="AN204" s="4">
        <v>80.0</v>
      </c>
      <c r="AO204" s="4">
        <v>6.5</v>
      </c>
      <c r="AP204" s="4">
        <v>0.0</v>
      </c>
      <c r="AQ204" s="4">
        <v>145.0</v>
      </c>
      <c r="AR204" s="4">
        <v>150.0</v>
      </c>
      <c r="AS204" s="7" t="s">
        <v>1087</v>
      </c>
      <c r="AT204" s="4" t="s">
        <v>1088</v>
      </c>
    </row>
    <row r="205">
      <c r="A205" s="4">
        <v>215.0</v>
      </c>
      <c r="B205" s="7" t="str">
        <f>HYPERLINK("http://miamioh.edu/","Miami University of Ohio")</f>
        <v>Miami University of Ohio</v>
      </c>
      <c r="C205" s="4" t="s">
        <v>704</v>
      </c>
      <c r="D205" s="4" t="s">
        <v>935</v>
      </c>
      <c r="E205" s="4">
        <v>45056.0</v>
      </c>
      <c r="F205" s="4" t="s">
        <v>823</v>
      </c>
      <c r="G205" s="12">
        <v>18456.0</v>
      </c>
      <c r="H205" s="14">
        <v>0.66</v>
      </c>
      <c r="I205" s="4" t="s">
        <v>50</v>
      </c>
      <c r="J205" s="1"/>
      <c r="K205" s="1"/>
      <c r="L205" s="1"/>
      <c r="M205" s="7" t="s">
        <v>11</v>
      </c>
      <c r="N205" s="1"/>
      <c r="O205" s="1"/>
      <c r="P205" s="1"/>
      <c r="Q205" s="7" t="s">
        <v>15</v>
      </c>
      <c r="R205" s="1"/>
      <c r="S205" s="1"/>
      <c r="T205" s="7" t="s">
        <v>1089</v>
      </c>
      <c r="U205" s="1"/>
      <c r="V205" s="1"/>
      <c r="W205" s="1"/>
      <c r="X205" s="7" t="s">
        <v>22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0">
        <v>12528.0</v>
      </c>
      <c r="AJ205" s="4" t="s">
        <v>875</v>
      </c>
      <c r="AK205" s="13">
        <v>42381.0</v>
      </c>
      <c r="AL205" s="27">
        <v>50.0</v>
      </c>
      <c r="AM205" s="4">
        <v>6.5</v>
      </c>
      <c r="AN205" s="4">
        <v>80.0</v>
      </c>
      <c r="AO205" s="4">
        <v>6.5</v>
      </c>
      <c r="AP205" s="4">
        <v>54.0</v>
      </c>
      <c r="AQ205" s="4">
        <v>145.0</v>
      </c>
      <c r="AR205" s="4">
        <v>152.0</v>
      </c>
      <c r="AS205" s="7" t="s">
        <v>1090</v>
      </c>
      <c r="AT205" s="4" t="s">
        <v>1091</v>
      </c>
    </row>
    <row r="206">
      <c r="A206" s="4">
        <v>216.0</v>
      </c>
      <c r="B206" s="4" t="s">
        <v>1092</v>
      </c>
      <c r="C206" s="7" t="s">
        <v>1093</v>
      </c>
      <c r="D206" s="7" t="s">
        <v>895</v>
      </c>
      <c r="E206" s="4">
        <v>13699.0</v>
      </c>
      <c r="F206" s="7" t="s">
        <v>575</v>
      </c>
      <c r="G206" s="12">
        <v>4300.0</v>
      </c>
      <c r="H206" s="14">
        <v>0.77</v>
      </c>
      <c r="I206" s="4" t="s">
        <v>50</v>
      </c>
      <c r="J206" s="1"/>
      <c r="K206" s="1"/>
      <c r="L206" s="1"/>
      <c r="M206" s="7" t="s">
        <v>11</v>
      </c>
      <c r="N206" s="7" t="s">
        <v>63</v>
      </c>
      <c r="O206" s="1"/>
      <c r="P206" s="1"/>
      <c r="Q206" s="7" t="s">
        <v>836</v>
      </c>
      <c r="R206" s="1"/>
      <c r="S206" s="1"/>
      <c r="T206" s="7" t="s">
        <v>18</v>
      </c>
      <c r="U206" s="7" t="s">
        <v>1094</v>
      </c>
      <c r="V206" s="1"/>
      <c r="W206" s="1"/>
      <c r="X206" s="7" t="s">
        <v>22</v>
      </c>
      <c r="Y206" s="1"/>
      <c r="Z206" s="1"/>
      <c r="AA206" s="7" t="s">
        <v>1095</v>
      </c>
      <c r="AB206" s="1"/>
      <c r="AC206" s="1"/>
      <c r="AD206" s="1"/>
      <c r="AE206" s="1"/>
      <c r="AF206" s="1"/>
      <c r="AG206" s="1"/>
      <c r="AH206" s="1"/>
      <c r="AI206" s="10">
        <v>23400.0</v>
      </c>
      <c r="AJ206" s="4" t="s">
        <v>1096</v>
      </c>
      <c r="AK206" s="4" t="s">
        <v>1019</v>
      </c>
      <c r="AL206" s="10">
        <v>35.0</v>
      </c>
      <c r="AM206" s="4">
        <v>3.0</v>
      </c>
      <c r="AN206" s="4">
        <v>80.0</v>
      </c>
      <c r="AO206" s="4">
        <v>6.5</v>
      </c>
      <c r="AP206" s="4">
        <v>0.0</v>
      </c>
      <c r="AQ206" s="4">
        <v>147.0</v>
      </c>
      <c r="AR206" s="4">
        <v>157.0</v>
      </c>
      <c r="AS206" s="7" t="s">
        <v>1097</v>
      </c>
      <c r="AT206" s="4" t="s">
        <v>1098</v>
      </c>
    </row>
    <row r="207">
      <c r="A207" s="4">
        <v>217.0</v>
      </c>
      <c r="B207" s="7" t="str">
        <f>HYPERLINK("http://www.usm.edu/","University of Southern Mississippi")</f>
        <v>University of Southern Mississippi</v>
      </c>
      <c r="C207" s="4" t="s">
        <v>1099</v>
      </c>
      <c r="D207" s="4" t="s">
        <v>705</v>
      </c>
      <c r="E207" s="4">
        <v>39406.0</v>
      </c>
      <c r="F207" s="4" t="s">
        <v>569</v>
      </c>
      <c r="G207" s="12">
        <v>14551.0</v>
      </c>
      <c r="H207" s="5">
        <v>0.667</v>
      </c>
      <c r="I207" s="4" t="s">
        <v>50</v>
      </c>
      <c r="J207" s="1"/>
      <c r="K207" s="1"/>
      <c r="L207" s="1"/>
      <c r="M207" s="1"/>
      <c r="N207" s="1"/>
      <c r="O207" s="1"/>
      <c r="P207" s="1"/>
      <c r="Q207" s="7" t="s">
        <v>15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" t="s">
        <v>921</v>
      </c>
      <c r="AK207" s="4" t="s">
        <v>1019</v>
      </c>
      <c r="AL207" s="10">
        <v>40.0</v>
      </c>
      <c r="AM207" s="4">
        <v>3.0</v>
      </c>
      <c r="AN207" s="4">
        <v>79.0</v>
      </c>
      <c r="AO207" s="4">
        <v>6.5</v>
      </c>
      <c r="AP207" s="4">
        <v>0.0</v>
      </c>
      <c r="AQ207" s="4">
        <v>145.0</v>
      </c>
      <c r="AR207" s="4">
        <v>145.0</v>
      </c>
      <c r="AS207" s="1"/>
      <c r="AT207" s="4" t="s">
        <v>1100</v>
      </c>
    </row>
    <row r="208">
      <c r="A208" s="4">
        <v>218.0</v>
      </c>
      <c r="B208" s="7" t="str">
        <f>HYPERLINK("http://www.txstate.edu/","Texas State University")</f>
        <v>Texas State University</v>
      </c>
      <c r="C208" s="4" t="s">
        <v>1101</v>
      </c>
      <c r="D208" s="4" t="s">
        <v>131</v>
      </c>
      <c r="E208" s="4">
        <v>78666.0</v>
      </c>
      <c r="F208" s="4" t="s">
        <v>74</v>
      </c>
      <c r="G208" s="12">
        <v>37979.0</v>
      </c>
      <c r="H208" s="14">
        <v>0.73</v>
      </c>
      <c r="I208" s="4" t="s">
        <v>50</v>
      </c>
      <c r="J208" s="1"/>
      <c r="K208" s="1"/>
      <c r="L208" s="1"/>
      <c r="M208" s="1"/>
      <c r="N208" s="1"/>
      <c r="O208" s="1"/>
      <c r="P208" s="1"/>
      <c r="Q208" s="7" t="s">
        <v>15</v>
      </c>
      <c r="R208" s="1"/>
      <c r="S208" s="1"/>
      <c r="T208" s="4" t="s">
        <v>18</v>
      </c>
      <c r="U208" s="1"/>
      <c r="V208" s="1"/>
      <c r="W208" s="1"/>
      <c r="X208" s="1"/>
      <c r="Y208" s="1"/>
      <c r="Z208" s="7" t="s">
        <v>1102</v>
      </c>
      <c r="AA208" s="4" t="s">
        <v>259</v>
      </c>
      <c r="AB208" s="1"/>
      <c r="AC208" s="4" t="s">
        <v>309</v>
      </c>
      <c r="AD208" s="1"/>
      <c r="AE208" s="1"/>
      <c r="AF208" s="1"/>
      <c r="AG208" s="1"/>
      <c r="AH208" s="1"/>
      <c r="AI208" s="10">
        <v>14597.0</v>
      </c>
      <c r="AJ208" s="4" t="s">
        <v>921</v>
      </c>
      <c r="AK208" s="4" t="s">
        <v>1019</v>
      </c>
      <c r="AL208" s="11">
        <v>90.0</v>
      </c>
      <c r="AM208" s="4">
        <v>2.75</v>
      </c>
      <c r="AN208" s="4">
        <v>78.0</v>
      </c>
      <c r="AO208" s="4">
        <v>6.5</v>
      </c>
      <c r="AP208" s="4">
        <v>0.0</v>
      </c>
      <c r="AQ208" s="4">
        <v>140.0</v>
      </c>
      <c r="AR208" s="4">
        <v>148.0</v>
      </c>
      <c r="AS208" s="7" t="s">
        <v>1103</v>
      </c>
      <c r="AT208" s="4" t="s">
        <v>1104</v>
      </c>
    </row>
    <row r="209">
      <c r="A209" s="4">
        <v>219.0</v>
      </c>
      <c r="B209" s="7" t="str">
        <f>HYPERLINK("http://www.oakland.edu/","Oakland University")</f>
        <v>Oakland University</v>
      </c>
      <c r="C209" s="4" t="s">
        <v>1105</v>
      </c>
      <c r="D209" s="4" t="s">
        <v>82</v>
      </c>
      <c r="E209" s="4">
        <v>48309.0</v>
      </c>
      <c r="F209" s="4" t="s">
        <v>569</v>
      </c>
      <c r="G209" s="12">
        <v>20519.0</v>
      </c>
      <c r="H209" s="14">
        <v>0.68</v>
      </c>
      <c r="I209" s="4" t="s">
        <v>1106</v>
      </c>
      <c r="J209" s="1"/>
      <c r="K209" s="1"/>
      <c r="L209" s="1"/>
      <c r="M209" s="1"/>
      <c r="N209" s="1"/>
      <c r="O209" s="1"/>
      <c r="P209" s="1"/>
      <c r="Q209" s="7" t="s">
        <v>15</v>
      </c>
      <c r="R209" s="1"/>
      <c r="S209" s="7" t="s">
        <v>1107</v>
      </c>
      <c r="T209" s="7" t="s">
        <v>139</v>
      </c>
      <c r="U209" s="1"/>
      <c r="V209" s="7" t="s">
        <v>1108</v>
      </c>
      <c r="W209" s="7" t="s">
        <v>291</v>
      </c>
      <c r="X209" s="7" t="s">
        <v>22</v>
      </c>
      <c r="Y209" s="1"/>
      <c r="Z209" s="1"/>
      <c r="AA209" s="7" t="s">
        <v>25</v>
      </c>
      <c r="AB209" s="1"/>
      <c r="AC209" s="7" t="s">
        <v>141</v>
      </c>
      <c r="AD209" s="1"/>
      <c r="AE209" s="1"/>
      <c r="AF209" s="1"/>
      <c r="AG209" s="1"/>
      <c r="AH209" s="1"/>
      <c r="AI209" s="11">
        <v>16432.0</v>
      </c>
      <c r="AJ209" s="4" t="s">
        <v>1096</v>
      </c>
      <c r="AK209" s="4" t="s">
        <v>433</v>
      </c>
      <c r="AL209" s="10">
        <v>0.0</v>
      </c>
      <c r="AM209" s="4">
        <v>3.2</v>
      </c>
      <c r="AN209" s="4">
        <v>79.0</v>
      </c>
      <c r="AO209" s="4">
        <v>6.5</v>
      </c>
      <c r="AP209" s="4">
        <v>0.0</v>
      </c>
      <c r="AQ209" s="4">
        <v>151.0</v>
      </c>
      <c r="AR209" s="4">
        <v>152.0</v>
      </c>
      <c r="AS209" s="4" t="s">
        <v>1109</v>
      </c>
      <c r="AT209" s="4" t="s">
        <v>1110</v>
      </c>
    </row>
    <row r="210">
      <c r="A210" s="4">
        <v>220.0</v>
      </c>
      <c r="B210" s="7" t="str">
        <f>HYPERLINK("http://www.umsl.edu/","University of Missouri Saint Louis")</f>
        <v>University of Missouri Saint Louis</v>
      </c>
      <c r="C210" s="7" t="s">
        <v>1111</v>
      </c>
      <c r="D210" s="7" t="s">
        <v>1078</v>
      </c>
      <c r="E210" s="4">
        <v>63121.0</v>
      </c>
      <c r="F210" s="4" t="s">
        <v>951</v>
      </c>
      <c r="G210" s="12">
        <v>16738.0</v>
      </c>
      <c r="H210" s="14">
        <v>0.69</v>
      </c>
      <c r="I210" s="4" t="s">
        <v>1106</v>
      </c>
      <c r="J210" s="1"/>
      <c r="K210" s="1"/>
      <c r="L210" s="1"/>
      <c r="M210" s="1"/>
      <c r="N210" s="1"/>
      <c r="O210" s="1"/>
      <c r="P210" s="1"/>
      <c r="Q210" s="4" t="s">
        <v>15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22">
        <v>19638.0</v>
      </c>
      <c r="AJ210" s="4" t="s">
        <v>552</v>
      </c>
      <c r="AK210" s="4" t="s">
        <v>438</v>
      </c>
      <c r="AL210" s="10">
        <v>40.0</v>
      </c>
      <c r="AM210" s="4">
        <v>3.0</v>
      </c>
      <c r="AN210" s="4">
        <v>79.0</v>
      </c>
      <c r="AO210" s="4">
        <v>6.5</v>
      </c>
      <c r="AP210" s="4">
        <v>53.0</v>
      </c>
      <c r="AQ210" s="4">
        <v>140.0</v>
      </c>
      <c r="AR210" s="4">
        <v>142.0</v>
      </c>
      <c r="AS210" s="7" t="s">
        <v>1112</v>
      </c>
      <c r="AT210" s="4" t="s">
        <v>1113</v>
      </c>
    </row>
    <row r="211">
      <c r="A211" s="2">
        <v>222.0</v>
      </c>
      <c r="B211" s="3" t="str">
        <f>HYPERLINK("http://www.fit.edu/","Florida Institute of Technology")</f>
        <v>Florida Institute of Technology</v>
      </c>
      <c r="C211" s="2" t="s">
        <v>1114</v>
      </c>
      <c r="D211" s="2" t="s">
        <v>136</v>
      </c>
      <c r="E211" s="2">
        <v>32901.0</v>
      </c>
      <c r="F211" s="2" t="s">
        <v>575</v>
      </c>
      <c r="G211" s="29">
        <v>6393.0</v>
      </c>
      <c r="H211" s="30">
        <v>0.57</v>
      </c>
      <c r="I211" s="2" t="s">
        <v>50</v>
      </c>
      <c r="J211" s="2" t="s">
        <v>844</v>
      </c>
      <c r="K211" s="2" t="s">
        <v>657</v>
      </c>
      <c r="L211" s="3" t="s">
        <v>1115</v>
      </c>
      <c r="M211" s="3" t="s">
        <v>11</v>
      </c>
      <c r="N211" s="3" t="s">
        <v>12</v>
      </c>
      <c r="O211" s="2" t="s">
        <v>324</v>
      </c>
      <c r="P211" s="1"/>
      <c r="Q211" s="3" t="s">
        <v>15</v>
      </c>
      <c r="R211" s="1"/>
      <c r="S211" s="1"/>
      <c r="T211" s="3" t="s">
        <v>18</v>
      </c>
      <c r="U211" s="3" t="s">
        <v>378</v>
      </c>
      <c r="V211" s="3" t="s">
        <v>20</v>
      </c>
      <c r="W211" s="1"/>
      <c r="X211" s="2" t="s">
        <v>22</v>
      </c>
      <c r="Y211" s="1"/>
      <c r="Z211" s="1"/>
      <c r="AA211" s="3" t="s">
        <v>25</v>
      </c>
      <c r="AB211" s="1"/>
      <c r="AC211" s="1"/>
      <c r="AD211" s="1"/>
      <c r="AE211" s="1"/>
      <c r="AF211" s="1"/>
      <c r="AG211" s="1"/>
      <c r="AH211" s="1"/>
      <c r="AI211" s="19">
        <v>39290.0</v>
      </c>
      <c r="AJ211" s="2" t="s">
        <v>1116</v>
      </c>
      <c r="AK211" s="2" t="s">
        <v>523</v>
      </c>
      <c r="AL211" s="19">
        <v>50.0</v>
      </c>
      <c r="AM211" s="2">
        <v>3.25</v>
      </c>
      <c r="AN211" s="2">
        <v>79.0</v>
      </c>
      <c r="AO211" s="2">
        <v>6.5</v>
      </c>
      <c r="AP211" s="2">
        <v>58.0</v>
      </c>
      <c r="AQ211" s="2">
        <v>145.0</v>
      </c>
      <c r="AR211" s="2">
        <v>156.0</v>
      </c>
      <c r="AS211" s="3" t="s">
        <v>1117</v>
      </c>
      <c r="AT211" s="2" t="s">
        <v>1118</v>
      </c>
    </row>
    <row r="212">
      <c r="A212" s="4">
        <v>224.0</v>
      </c>
      <c r="B212" s="7" t="str">
        <f>HYPERLINK("http://www.uah.edu/","University of Alabama Huntsville")</f>
        <v>University of Alabama Huntsville</v>
      </c>
      <c r="C212" s="7" t="s">
        <v>1119</v>
      </c>
      <c r="D212" s="7" t="s">
        <v>1120</v>
      </c>
      <c r="E212" s="4">
        <v>35899.0</v>
      </c>
      <c r="F212" s="7" t="s">
        <v>1121</v>
      </c>
      <c r="G212" s="12">
        <v>7866.0</v>
      </c>
      <c r="H212" s="14">
        <v>0.64</v>
      </c>
      <c r="I212" s="4" t="s">
        <v>50</v>
      </c>
      <c r="J212" s="1"/>
      <c r="K212" s="1"/>
      <c r="L212" s="1"/>
      <c r="M212" s="7" t="s">
        <v>804</v>
      </c>
      <c r="N212" s="7" t="s">
        <v>100</v>
      </c>
      <c r="O212" s="1"/>
      <c r="P212" s="1"/>
      <c r="Q212" s="1"/>
      <c r="R212" s="1"/>
      <c r="S212" s="1"/>
      <c r="T212" s="7" t="s">
        <v>139</v>
      </c>
      <c r="U212" s="1"/>
      <c r="V212" s="1"/>
      <c r="W212" s="1"/>
      <c r="X212" s="7" t="s">
        <v>319</v>
      </c>
      <c r="Y212" s="1"/>
      <c r="Z212" s="1"/>
      <c r="AA212" s="7" t="s">
        <v>1122</v>
      </c>
      <c r="AB212" s="1"/>
      <c r="AC212" s="1"/>
      <c r="AD212" s="1"/>
      <c r="AE212" s="1"/>
      <c r="AF212" s="1"/>
      <c r="AG212" s="1"/>
      <c r="AH212" s="1"/>
      <c r="AI212" s="10">
        <v>13933.0</v>
      </c>
      <c r="AJ212" s="4" t="s">
        <v>1018</v>
      </c>
      <c r="AK212" s="4" t="s">
        <v>829</v>
      </c>
      <c r="AL212" s="10">
        <v>60.0</v>
      </c>
      <c r="AM212" s="4">
        <v>3.0</v>
      </c>
      <c r="AN212" s="4">
        <v>97.0</v>
      </c>
      <c r="AO212" s="4">
        <v>6.5</v>
      </c>
      <c r="AP212" s="4">
        <v>0.0</v>
      </c>
      <c r="AQ212" s="4">
        <v>145.0</v>
      </c>
      <c r="AR212" s="4">
        <v>155.0</v>
      </c>
      <c r="AS212" s="7" t="s">
        <v>1123</v>
      </c>
      <c r="AT212" s="4" t="s">
        <v>1124</v>
      </c>
    </row>
    <row r="213">
      <c r="A213" s="4">
        <v>225.0</v>
      </c>
      <c r="B213" s="7" t="str">
        <f>HYPERLINK("http://www.howard.edu/","Howard University")</f>
        <v>Howard University</v>
      </c>
      <c r="C213" s="7" t="s">
        <v>99</v>
      </c>
      <c r="D213" s="4" t="s">
        <v>1125</v>
      </c>
      <c r="E213" s="4" t="s">
        <v>1126</v>
      </c>
      <c r="F213" s="4" t="s">
        <v>575</v>
      </c>
      <c r="G213" s="12">
        <v>10265.0</v>
      </c>
      <c r="H213" s="14">
        <v>0.48</v>
      </c>
      <c r="I213" s="4" t="s">
        <v>50</v>
      </c>
      <c r="J213" s="1"/>
      <c r="K213" s="1"/>
      <c r="L213" s="1"/>
      <c r="M213" s="7" t="s">
        <v>11</v>
      </c>
      <c r="N213" s="7" t="s">
        <v>915</v>
      </c>
      <c r="O213" s="1"/>
      <c r="P213" s="1"/>
      <c r="Q213" s="7" t="s">
        <v>15</v>
      </c>
      <c r="R213" s="1"/>
      <c r="S213" s="1"/>
      <c r="T213" s="7" t="s">
        <v>18</v>
      </c>
      <c r="U213" s="1"/>
      <c r="V213" s="1"/>
      <c r="W213" s="1"/>
      <c r="X213" s="7" t="s">
        <v>22</v>
      </c>
      <c r="Y213" s="1"/>
      <c r="Z213" s="7" t="s">
        <v>24</v>
      </c>
      <c r="AA213" s="1"/>
      <c r="AB213" s="1"/>
      <c r="AC213" s="1"/>
      <c r="AD213" s="1"/>
      <c r="AE213" s="1"/>
      <c r="AF213" s="1"/>
      <c r="AG213" s="1"/>
      <c r="AH213" s="1"/>
      <c r="AI213" s="11">
        <v>15654.5</v>
      </c>
      <c r="AJ213" s="4" t="s">
        <v>1127</v>
      </c>
      <c r="AK213" s="10" t="s">
        <v>1027</v>
      </c>
      <c r="AL213" s="10">
        <v>75.0</v>
      </c>
      <c r="AM213" s="4">
        <v>3.0</v>
      </c>
      <c r="AN213" s="4">
        <v>79.0</v>
      </c>
      <c r="AO213" s="4">
        <v>6.5</v>
      </c>
      <c r="AP213" s="4">
        <v>0.0</v>
      </c>
      <c r="AQ213" s="4">
        <v>140.0</v>
      </c>
      <c r="AR213" s="4">
        <v>145.0</v>
      </c>
      <c r="AS213" s="7" t="s">
        <v>1128</v>
      </c>
      <c r="AT213" s="4" t="s">
        <v>1129</v>
      </c>
    </row>
    <row r="214">
      <c r="A214" s="4">
        <v>227.0</v>
      </c>
      <c r="B214" s="7" t="str">
        <f>HYPERLINK("http://www.mtsu.edu/","Middle Tennessee State University")</f>
        <v>Middle Tennessee State University</v>
      </c>
      <c r="C214" s="4" t="s">
        <v>1130</v>
      </c>
      <c r="D214" s="4" t="s">
        <v>262</v>
      </c>
      <c r="E214" s="4">
        <v>37132.0</v>
      </c>
      <c r="F214" s="4" t="s">
        <v>83</v>
      </c>
      <c r="G214" s="1"/>
      <c r="H214" s="14">
        <v>0.72</v>
      </c>
      <c r="I214" s="4" t="s">
        <v>50</v>
      </c>
      <c r="J214" s="1"/>
      <c r="K214" s="1"/>
      <c r="L214" s="1"/>
      <c r="M214" s="1"/>
      <c r="N214" s="1"/>
      <c r="O214" s="1"/>
      <c r="P214" s="1"/>
      <c r="Q214" s="7" t="s">
        <v>15</v>
      </c>
      <c r="R214" s="1"/>
      <c r="S214" s="1"/>
      <c r="T214" s="1"/>
      <c r="U214" s="1"/>
      <c r="V214" s="4" t="s">
        <v>1131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2">
        <v>15062.0</v>
      </c>
      <c r="AJ214" s="4" t="s">
        <v>921</v>
      </c>
      <c r="AK214" s="4" t="s">
        <v>523</v>
      </c>
      <c r="AL214" s="10">
        <v>35.0</v>
      </c>
      <c r="AM214" s="4">
        <v>3.0</v>
      </c>
      <c r="AN214" s="4">
        <v>71.0</v>
      </c>
      <c r="AO214" s="4">
        <v>6.0</v>
      </c>
      <c r="AP214" s="4">
        <v>0.0</v>
      </c>
      <c r="AQ214" s="4">
        <v>140.0</v>
      </c>
      <c r="AR214" s="4">
        <v>145.0</v>
      </c>
      <c r="AS214" s="7" t="s">
        <v>1132</v>
      </c>
      <c r="AT214" s="4" t="s">
        <v>1133</v>
      </c>
    </row>
    <row r="215">
      <c r="A215" s="2">
        <v>228.0</v>
      </c>
      <c r="B215" s="3" t="str">
        <f>HYPERLINK("http://www.wichita.edu/","Wichita State University")</f>
        <v>Wichita State University</v>
      </c>
      <c r="C215" s="3" t="s">
        <v>1134</v>
      </c>
      <c r="D215" s="3" t="s">
        <v>409</v>
      </c>
      <c r="E215" s="2">
        <v>67260.0</v>
      </c>
      <c r="F215" s="2" t="s">
        <v>823</v>
      </c>
      <c r="G215" s="29">
        <v>14495.0</v>
      </c>
      <c r="H215" s="31">
        <v>0.955</v>
      </c>
      <c r="I215" s="2" t="s">
        <v>50</v>
      </c>
      <c r="J215" s="3" t="s">
        <v>138</v>
      </c>
      <c r="K215" s="1"/>
      <c r="L215" s="3" t="s">
        <v>657</v>
      </c>
      <c r="M215" s="1"/>
      <c r="N215" s="1"/>
      <c r="O215" s="1"/>
      <c r="P215" s="1"/>
      <c r="Q215" s="1"/>
      <c r="R215" s="1"/>
      <c r="S215" s="1"/>
      <c r="T215" s="3" t="s">
        <v>56</v>
      </c>
      <c r="U215" s="1"/>
      <c r="V215" s="2" t="s">
        <v>1135</v>
      </c>
      <c r="W215" s="1"/>
      <c r="X215" s="3" t="s">
        <v>22</v>
      </c>
      <c r="Y215" s="1"/>
      <c r="Z215" s="1"/>
      <c r="AA215" s="3" t="s">
        <v>1059</v>
      </c>
      <c r="AB215" s="1"/>
      <c r="AC215" s="3" t="s">
        <v>1136</v>
      </c>
      <c r="AD215" s="1"/>
      <c r="AE215" s="1"/>
      <c r="AF215" s="1"/>
      <c r="AG215" s="1"/>
      <c r="AH215" s="1"/>
      <c r="AI215" s="19">
        <v>12690.0</v>
      </c>
      <c r="AJ215" s="2" t="s">
        <v>859</v>
      </c>
      <c r="AK215" s="2" t="s">
        <v>858</v>
      </c>
      <c r="AL215" s="19">
        <v>65.0</v>
      </c>
      <c r="AM215" s="2">
        <v>3.0</v>
      </c>
      <c r="AN215" s="2">
        <v>79.0</v>
      </c>
      <c r="AO215" s="2">
        <v>6.5</v>
      </c>
      <c r="AP215" s="2">
        <v>0.0</v>
      </c>
      <c r="AQ215" s="2">
        <v>142.0</v>
      </c>
      <c r="AR215" s="2">
        <v>152.0</v>
      </c>
      <c r="AS215" s="3" t="s">
        <v>1137</v>
      </c>
      <c r="AT215" s="2" t="s">
        <v>1138</v>
      </c>
    </row>
    <row r="216">
      <c r="A216" s="4">
        <v>229.0</v>
      </c>
      <c r="B216" s="7" t="str">
        <f>HYPERLINK("http://www.csufresno.edu/"," California State University Fresno")</f>
        <v> California State University Fresno</v>
      </c>
      <c r="C216" s="4" t="s">
        <v>1139</v>
      </c>
      <c r="D216" s="4" t="s">
        <v>62</v>
      </c>
      <c r="E216" s="4">
        <v>93740.0</v>
      </c>
      <c r="F216" s="7" t="s">
        <v>569</v>
      </c>
      <c r="G216" s="12">
        <v>24136.0</v>
      </c>
      <c r="H216" s="14">
        <v>0.58</v>
      </c>
      <c r="I216" s="4" t="s">
        <v>1106</v>
      </c>
      <c r="J216" s="1"/>
      <c r="K216" s="1"/>
      <c r="L216" s="1"/>
      <c r="M216" s="1"/>
      <c r="N216" s="7" t="s">
        <v>12</v>
      </c>
      <c r="O216" s="7" t="s">
        <v>1140</v>
      </c>
      <c r="P216" s="1"/>
      <c r="Q216" s="7" t="s">
        <v>16</v>
      </c>
      <c r="R216" s="1"/>
      <c r="S216" s="1"/>
      <c r="T216" s="7" t="s">
        <v>18</v>
      </c>
      <c r="U216" s="1"/>
      <c r="V216" s="1"/>
      <c r="W216" s="1"/>
      <c r="X216" s="7" t="s">
        <v>22</v>
      </c>
      <c r="Y216" s="1"/>
      <c r="Z216" s="1"/>
      <c r="AA216" s="1"/>
      <c r="AB216" s="1"/>
      <c r="AC216" s="7" t="s">
        <v>754</v>
      </c>
      <c r="AD216" s="1"/>
      <c r="AE216" s="1"/>
      <c r="AF216" s="1"/>
      <c r="AG216" s="1"/>
      <c r="AH216" s="1"/>
      <c r="AI216" s="10">
        <v>9740.0</v>
      </c>
      <c r="AJ216" s="13">
        <v>42372.0</v>
      </c>
      <c r="AK216" s="4" t="s">
        <v>1141</v>
      </c>
      <c r="AL216" s="10">
        <v>55.0</v>
      </c>
      <c r="AM216" s="4">
        <v>3.0</v>
      </c>
      <c r="AN216" s="4">
        <v>80.0</v>
      </c>
      <c r="AO216" s="4">
        <v>6.0</v>
      </c>
      <c r="AP216" s="4">
        <v>0.0</v>
      </c>
      <c r="AQ216" s="4">
        <v>140.0</v>
      </c>
      <c r="AR216" s="4">
        <v>150.0</v>
      </c>
      <c r="AS216" s="7" t="s">
        <v>1142</v>
      </c>
      <c r="AT216" s="4" t="s">
        <v>1143</v>
      </c>
    </row>
    <row r="217">
      <c r="A217" s="4">
        <v>230.0</v>
      </c>
      <c r="B217" s="7" t="str">
        <f>HYPERLINK("http://www.cua.edu/","Catholic University of America")</f>
        <v>Catholic University of America</v>
      </c>
      <c r="C217" s="7" t="s">
        <v>99</v>
      </c>
      <c r="D217" s="4" t="s">
        <v>1144</v>
      </c>
      <c r="E217" s="4">
        <v>20064.0</v>
      </c>
      <c r="F217" s="4" t="s">
        <v>575</v>
      </c>
      <c r="G217" s="12">
        <v>6521.0</v>
      </c>
      <c r="H217" s="14">
        <v>0.74</v>
      </c>
      <c r="I217" s="4" t="s">
        <v>50</v>
      </c>
      <c r="J217" s="1"/>
      <c r="K217" s="1"/>
      <c r="L217" s="4" t="s">
        <v>657</v>
      </c>
      <c r="M217" s="1"/>
      <c r="N217" s="4" t="s">
        <v>12</v>
      </c>
      <c r="O217" s="1"/>
      <c r="P217" s="1"/>
      <c r="Q217" s="1"/>
      <c r="R217" s="1"/>
      <c r="S217" s="1"/>
      <c r="T217" s="4" t="s">
        <v>1145</v>
      </c>
      <c r="U217" s="1"/>
      <c r="V217" s="1"/>
      <c r="W217" s="1"/>
      <c r="X217" s="4" t="s">
        <v>22</v>
      </c>
      <c r="Y217" s="1"/>
      <c r="Z217" s="4" t="s">
        <v>58</v>
      </c>
      <c r="AA217" s="4" t="s">
        <v>25</v>
      </c>
      <c r="AB217" s="1"/>
      <c r="AC217" s="1"/>
      <c r="AD217" s="1"/>
      <c r="AE217" s="1"/>
      <c r="AF217" s="1"/>
      <c r="AG217" s="1"/>
      <c r="AH217" s="1"/>
      <c r="AI217" s="10">
        <v>21690.0</v>
      </c>
      <c r="AJ217" s="4" t="s">
        <v>1074</v>
      </c>
      <c r="AK217" s="4" t="s">
        <v>875</v>
      </c>
      <c r="AL217" s="10">
        <v>60.0</v>
      </c>
      <c r="AM217" s="1"/>
      <c r="AN217" s="4">
        <v>80.0</v>
      </c>
      <c r="AO217" s="4">
        <v>6.5</v>
      </c>
      <c r="AP217" s="4">
        <v>0.0</v>
      </c>
      <c r="AQ217" s="4">
        <v>153.0</v>
      </c>
      <c r="AR217" s="4">
        <v>157.0</v>
      </c>
      <c r="AS217" s="7" t="s">
        <v>1146</v>
      </c>
      <c r="AT217" s="4" t="s">
        <v>1147</v>
      </c>
    </row>
    <row r="218">
      <c r="A218" s="4">
        <v>231.0</v>
      </c>
      <c r="B218" s="7" t="str">
        <f>HYPERLINK("http://www.calstatela.edu/","California State University Los Angeles")</f>
        <v>California State University Los Angeles</v>
      </c>
      <c r="C218" s="4" t="s">
        <v>105</v>
      </c>
      <c r="D218" s="4" t="s">
        <v>62</v>
      </c>
      <c r="E218" s="4">
        <v>90032.0</v>
      </c>
      <c r="F218" s="4" t="s">
        <v>502</v>
      </c>
      <c r="G218" s="12">
        <v>24488.0</v>
      </c>
      <c r="H218" s="5">
        <v>0.611</v>
      </c>
      <c r="I218" s="4" t="s">
        <v>50</v>
      </c>
      <c r="J218" s="1"/>
      <c r="K218" s="1"/>
      <c r="L218" s="1"/>
      <c r="M218" s="1"/>
      <c r="N218" s="7" t="s">
        <v>12</v>
      </c>
      <c r="O218" s="1"/>
      <c r="P218" s="1"/>
      <c r="Q218" s="7" t="s">
        <v>15</v>
      </c>
      <c r="R218" s="1"/>
      <c r="S218" s="1"/>
      <c r="T218" s="7" t="s">
        <v>18</v>
      </c>
      <c r="U218" s="7" t="s">
        <v>378</v>
      </c>
      <c r="V218" s="7" t="s">
        <v>1148</v>
      </c>
      <c r="W218" s="1"/>
      <c r="X218" s="7" t="s">
        <v>22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0">
        <v>15284.0</v>
      </c>
      <c r="AJ218" s="4" t="s">
        <v>1048</v>
      </c>
      <c r="AK218" s="4" t="s">
        <v>523</v>
      </c>
      <c r="AL218" s="10">
        <v>55.0</v>
      </c>
      <c r="AM218" s="4">
        <v>2.5</v>
      </c>
      <c r="AN218" s="4">
        <v>80.0</v>
      </c>
      <c r="AO218" s="4">
        <v>6.0</v>
      </c>
      <c r="AP218" s="4">
        <v>53.0</v>
      </c>
      <c r="AQ218" s="4">
        <v>145.0</v>
      </c>
      <c r="AR218" s="4">
        <v>152.0</v>
      </c>
      <c r="AS218" s="4" t="s">
        <v>1149</v>
      </c>
      <c r="AT218" s="4" t="s">
        <v>1150</v>
      </c>
    </row>
    <row r="219">
      <c r="A219" s="4">
        <v>232.0</v>
      </c>
      <c r="B219" s="7" t="str">
        <f>HYPERLINK("http://www.wwu.edu/","Western Washington University")</f>
        <v>Western Washington University</v>
      </c>
      <c r="C219" s="4" t="s">
        <v>1151</v>
      </c>
      <c r="D219" s="4" t="s">
        <v>99</v>
      </c>
      <c r="E219" s="4">
        <v>98225.0</v>
      </c>
      <c r="F219" s="4" t="s">
        <v>1152</v>
      </c>
      <c r="G219" s="12">
        <v>15060.0</v>
      </c>
      <c r="H219" s="5">
        <v>0.837</v>
      </c>
      <c r="I219" s="4" t="s">
        <v>50</v>
      </c>
      <c r="J219" s="1"/>
      <c r="K219" s="1"/>
      <c r="L219" s="1"/>
      <c r="M219" s="1"/>
      <c r="N219" s="1"/>
      <c r="O219" s="1"/>
      <c r="P219" s="1"/>
      <c r="Q219" s="4" t="s">
        <v>15</v>
      </c>
      <c r="R219" s="1"/>
      <c r="S219" s="1"/>
      <c r="T219" s="1"/>
      <c r="U219" s="1"/>
      <c r="V219" s="1"/>
      <c r="W219" s="4" t="s">
        <v>1153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0">
        <v>20060.0</v>
      </c>
      <c r="AJ219" s="4" t="s">
        <v>1048</v>
      </c>
      <c r="AK219" s="4" t="s">
        <v>1019</v>
      </c>
      <c r="AL219" s="4" t="s">
        <v>1154</v>
      </c>
      <c r="AM219" s="4">
        <v>3.43</v>
      </c>
      <c r="AN219" s="4">
        <v>86.0</v>
      </c>
      <c r="AO219" s="4">
        <v>7.0</v>
      </c>
      <c r="AP219" s="4">
        <v>0.0</v>
      </c>
      <c r="AQ219" s="4">
        <v>145.0</v>
      </c>
      <c r="AR219" s="4">
        <v>155.0</v>
      </c>
      <c r="AS219" s="7" t="s">
        <v>1155</v>
      </c>
      <c r="AT219" s="4" t="s">
        <v>1156</v>
      </c>
    </row>
    <row r="220">
      <c r="A220" s="4">
        <v>233.0</v>
      </c>
      <c r="B220" s="7" t="str">
        <f>HYPERLINK("http://www.stevens.edu/","Stevens Institute of Technology")</f>
        <v>Stevens Institute of Technology</v>
      </c>
      <c r="C220" s="7" t="s">
        <v>1157</v>
      </c>
      <c r="D220" s="7" t="s">
        <v>1158</v>
      </c>
      <c r="E220" s="4" t="s">
        <v>1159</v>
      </c>
      <c r="F220" s="7" t="s">
        <v>575</v>
      </c>
      <c r="G220" s="12">
        <v>7208.0</v>
      </c>
      <c r="H220" s="14">
        <v>0.38</v>
      </c>
      <c r="I220" s="4" t="s">
        <v>50</v>
      </c>
      <c r="J220" s="1"/>
      <c r="K220" s="1"/>
      <c r="L220" s="7" t="s">
        <v>657</v>
      </c>
      <c r="M220" s="7" t="s">
        <v>11</v>
      </c>
      <c r="N220" s="7" t="s">
        <v>12</v>
      </c>
      <c r="O220" s="7" t="s">
        <v>487</v>
      </c>
      <c r="P220" s="1"/>
      <c r="Q220" s="7" t="s">
        <v>15</v>
      </c>
      <c r="R220" s="7" t="s">
        <v>16</v>
      </c>
      <c r="S220" s="7" t="s">
        <v>17</v>
      </c>
      <c r="T220" s="7" t="s">
        <v>18</v>
      </c>
      <c r="U220" s="7" t="s">
        <v>19</v>
      </c>
      <c r="V220" s="4" t="s">
        <v>1160</v>
      </c>
      <c r="W220" s="7" t="s">
        <v>1161</v>
      </c>
      <c r="X220" s="7" t="s">
        <v>22</v>
      </c>
      <c r="Y220" s="1"/>
      <c r="Z220" s="7" t="s">
        <v>58</v>
      </c>
      <c r="AA220" s="4" t="s">
        <v>1162</v>
      </c>
      <c r="AB220" s="7" t="s">
        <v>26</v>
      </c>
      <c r="AC220" s="1"/>
      <c r="AD220" s="1"/>
      <c r="AE220" s="1"/>
      <c r="AF220" s="1"/>
      <c r="AG220" s="1"/>
      <c r="AH220" s="1"/>
      <c r="AI220" s="10">
        <v>24996.0</v>
      </c>
      <c r="AJ220" s="4" t="s">
        <v>1163</v>
      </c>
      <c r="AK220" s="4" t="s">
        <v>1027</v>
      </c>
      <c r="AL220" s="10">
        <v>60.0</v>
      </c>
      <c r="AM220" s="4">
        <v>3.5</v>
      </c>
      <c r="AN220" s="4">
        <v>86.0</v>
      </c>
      <c r="AO220" s="4">
        <v>7.0</v>
      </c>
      <c r="AP220" s="4">
        <v>0.0</v>
      </c>
      <c r="AQ220" s="4">
        <v>152.0</v>
      </c>
      <c r="AR220" s="4">
        <v>157.0</v>
      </c>
      <c r="AS220" s="7" t="s">
        <v>1164</v>
      </c>
      <c r="AT220" s="4" t="s">
        <v>1165</v>
      </c>
    </row>
    <row r="221">
      <c r="A221" s="4">
        <v>234.0</v>
      </c>
      <c r="B221" s="7" t="str">
        <f>HYPERLINK("http://www.clarku.edu/","Clark University")</f>
        <v>Clark University</v>
      </c>
      <c r="C221" s="4" t="s">
        <v>1166</v>
      </c>
      <c r="D221" s="4" t="s">
        <v>47</v>
      </c>
      <c r="E221" s="4" t="s">
        <v>1167</v>
      </c>
      <c r="F221" s="4" t="s">
        <v>91</v>
      </c>
      <c r="G221" s="12">
        <v>3178.0</v>
      </c>
      <c r="H221" s="14">
        <v>0.54</v>
      </c>
      <c r="I221" s="4" t="s">
        <v>50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4" t="s">
        <v>21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" t="s">
        <v>1168</v>
      </c>
      <c r="AK221" s="4" t="s">
        <v>1168</v>
      </c>
      <c r="AL221" s="10">
        <v>75.0</v>
      </c>
      <c r="AM221" s="4">
        <v>3.0</v>
      </c>
      <c r="AN221" s="4">
        <v>90.0</v>
      </c>
      <c r="AO221" s="4">
        <v>6.5</v>
      </c>
      <c r="AP221" s="4">
        <v>0.0</v>
      </c>
      <c r="AQ221" s="4">
        <v>140.0</v>
      </c>
      <c r="AR221" s="4">
        <v>145.0</v>
      </c>
      <c r="AS221" s="7" t="s">
        <v>1169</v>
      </c>
      <c r="AT221" s="4" t="s">
        <v>1170</v>
      </c>
    </row>
    <row r="222">
      <c r="A222" s="4">
        <v>235.0</v>
      </c>
      <c r="B222" s="7" t="str">
        <f>HYPERLINK("http://www.isu.edu/","Idaho State University")</f>
        <v>Idaho State University</v>
      </c>
      <c r="C222" s="4" t="s">
        <v>1171</v>
      </c>
      <c r="D222" s="4" t="s">
        <v>803</v>
      </c>
      <c r="E222" s="4">
        <v>83209.0</v>
      </c>
      <c r="F222" s="4" t="s">
        <v>74</v>
      </c>
      <c r="G222" s="12">
        <v>15553.0</v>
      </c>
      <c r="H222" s="1"/>
      <c r="I222" s="4" t="s">
        <v>50</v>
      </c>
      <c r="J222" s="1"/>
      <c r="K222" s="1"/>
      <c r="L222" s="1"/>
      <c r="M222" s="1"/>
      <c r="N222" s="7" t="s">
        <v>63</v>
      </c>
      <c r="O222" s="1"/>
      <c r="P222" s="1"/>
      <c r="Q222" s="7" t="s">
        <v>1172</v>
      </c>
      <c r="R222" s="1"/>
      <c r="S222" s="1"/>
      <c r="T222" s="7" t="s">
        <v>18</v>
      </c>
      <c r="U222" s="4" t="s">
        <v>1173</v>
      </c>
      <c r="V222" s="1"/>
      <c r="W222" s="1"/>
      <c r="X222" s="7" t="s">
        <v>22</v>
      </c>
      <c r="Y222" s="4" t="s">
        <v>1174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0">
        <v>22581.0</v>
      </c>
      <c r="AJ222" s="4" t="s">
        <v>859</v>
      </c>
      <c r="AK222" s="4" t="s">
        <v>1027</v>
      </c>
      <c r="AL222" s="10">
        <v>60.0</v>
      </c>
      <c r="AM222" s="4">
        <v>2.25</v>
      </c>
      <c r="AN222" s="4">
        <v>80.0</v>
      </c>
      <c r="AO222" s="4">
        <v>6.5</v>
      </c>
      <c r="AP222" s="4">
        <v>0.0</v>
      </c>
      <c r="AQ222" s="4">
        <v>145.0</v>
      </c>
      <c r="AR222" s="4">
        <v>155.0</v>
      </c>
      <c r="AS222" s="7" t="s">
        <v>1175</v>
      </c>
      <c r="AT222" s="4" t="s">
        <v>1176</v>
      </c>
    </row>
    <row r="223">
      <c r="A223" s="4">
        <v>236.0</v>
      </c>
      <c r="B223" s="7" t="str">
        <f>HYPERLINK("http://www.umassd.edu/","University of Massachusetts Dartmouth")</f>
        <v>University of Massachusetts Dartmouth</v>
      </c>
      <c r="C223" s="4" t="s">
        <v>1177</v>
      </c>
      <c r="D223" s="4" t="s">
        <v>47</v>
      </c>
      <c r="E223" s="4" t="s">
        <v>1178</v>
      </c>
      <c r="F223" s="7" t="s">
        <v>569</v>
      </c>
      <c r="G223" s="22">
        <v>1443.0</v>
      </c>
      <c r="H223" s="14">
        <v>0.7</v>
      </c>
      <c r="I223" s="4" t="s">
        <v>50</v>
      </c>
      <c r="J223" s="1"/>
      <c r="K223" s="1"/>
      <c r="L223" s="7" t="s">
        <v>649</v>
      </c>
      <c r="M223" s="1"/>
      <c r="N223" s="7" t="s">
        <v>63</v>
      </c>
      <c r="O223" s="1"/>
      <c r="P223" s="1"/>
      <c r="Q223" s="7" t="s">
        <v>15</v>
      </c>
      <c r="R223" s="7" t="s">
        <v>16</v>
      </c>
      <c r="S223" s="1"/>
      <c r="T223" s="7" t="s">
        <v>18</v>
      </c>
      <c r="U223" s="1"/>
      <c r="V223" s="4" t="s">
        <v>16</v>
      </c>
      <c r="W223" s="1"/>
      <c r="X223" s="7" t="s">
        <v>22</v>
      </c>
      <c r="Y223" s="1"/>
      <c r="Z223" s="1"/>
      <c r="AA223" s="7" t="s">
        <v>141</v>
      </c>
      <c r="AB223" s="1"/>
      <c r="AC223" s="1"/>
      <c r="AD223" s="1"/>
      <c r="AE223" s="1"/>
      <c r="AF223" s="1"/>
      <c r="AG223" s="1"/>
      <c r="AH223" s="1"/>
      <c r="AI223" s="10">
        <v>6074.0</v>
      </c>
      <c r="AJ223" s="4" t="s">
        <v>1179</v>
      </c>
      <c r="AK223" s="4" t="s">
        <v>1044</v>
      </c>
      <c r="AL223" s="10">
        <v>60.0</v>
      </c>
      <c r="AM223" s="4">
        <v>3.0</v>
      </c>
      <c r="AN223" s="4">
        <v>72.0</v>
      </c>
      <c r="AO223" s="4">
        <v>6.0</v>
      </c>
      <c r="AP223" s="4">
        <v>0.0</v>
      </c>
      <c r="AQ223" s="4">
        <v>145.0</v>
      </c>
      <c r="AR223" s="4">
        <v>155.0</v>
      </c>
      <c r="AS223" s="7" t="s">
        <v>1180</v>
      </c>
      <c r="AT223" s="4" t="s">
        <v>1181</v>
      </c>
    </row>
    <row r="224">
      <c r="A224" s="4">
        <v>237.0</v>
      </c>
      <c r="B224" s="7" t="str">
        <f>HYPERLINK("http://www.uncw.edu/","University of North Carolina Wilmington")</f>
        <v>University of North Carolina Wilmington</v>
      </c>
      <c r="C224" s="4" t="s">
        <v>1182</v>
      </c>
      <c r="D224" s="4" t="s">
        <v>150</v>
      </c>
      <c r="E224" s="4">
        <v>28403.0</v>
      </c>
      <c r="F224" s="7" t="s">
        <v>1183</v>
      </c>
      <c r="G224" s="12">
        <v>14611.0</v>
      </c>
      <c r="H224" s="5">
        <v>0.568</v>
      </c>
      <c r="I224" s="4" t="s">
        <v>50</v>
      </c>
      <c r="J224" s="1"/>
      <c r="K224" s="1"/>
      <c r="L224" s="1"/>
      <c r="M224" s="1"/>
      <c r="N224" s="1"/>
      <c r="O224" s="1"/>
      <c r="P224" s="1"/>
      <c r="Q224" s="4" t="s">
        <v>15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" t="s">
        <v>896</v>
      </c>
      <c r="AK224" s="4" t="s">
        <v>1027</v>
      </c>
      <c r="AL224" s="10">
        <v>60.0</v>
      </c>
      <c r="AM224" s="4">
        <v>3.15</v>
      </c>
      <c r="AN224" s="4">
        <v>79.0</v>
      </c>
      <c r="AO224" s="4">
        <v>6.5</v>
      </c>
      <c r="AP224" s="4">
        <v>0.0</v>
      </c>
      <c r="AQ224" s="4">
        <v>152.0</v>
      </c>
      <c r="AR224" s="4">
        <v>156.0</v>
      </c>
      <c r="AS224" s="4" t="s">
        <v>1184</v>
      </c>
      <c r="AT224" s="4" t="s">
        <v>1185</v>
      </c>
    </row>
    <row r="225">
      <c r="A225" s="4">
        <v>240.0</v>
      </c>
      <c r="B225" s="7" t="str">
        <f>HYPERLINK("http://illinoisstate.edu/","Illinois State University")</f>
        <v>Illinois State University</v>
      </c>
      <c r="C225" s="4" t="s">
        <v>1186</v>
      </c>
      <c r="D225" s="4" t="s">
        <v>1187</v>
      </c>
      <c r="E225" s="4">
        <v>61761.0</v>
      </c>
      <c r="F225" s="7" t="s">
        <v>569</v>
      </c>
      <c r="G225" s="12">
        <v>20615.0</v>
      </c>
      <c r="H225" s="14">
        <v>0.74</v>
      </c>
      <c r="I225" s="4" t="s">
        <v>50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4" t="s">
        <v>1188</v>
      </c>
      <c r="W225" s="4" t="s">
        <v>272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0">
        <v>14424.0</v>
      </c>
      <c r="AJ225" s="4" t="s">
        <v>1096</v>
      </c>
      <c r="AK225" s="4" t="s">
        <v>1019</v>
      </c>
      <c r="AL225" s="10">
        <v>50.0</v>
      </c>
      <c r="AM225" s="4">
        <v>3.4</v>
      </c>
      <c r="AN225" s="4">
        <v>79.0</v>
      </c>
      <c r="AO225" s="4">
        <v>6.5</v>
      </c>
      <c r="AP225" s="4">
        <v>0.0</v>
      </c>
      <c r="AQ225" s="4">
        <v>143.0</v>
      </c>
      <c r="AR225" s="4">
        <v>140.0</v>
      </c>
      <c r="AS225" s="4" t="s">
        <v>1189</v>
      </c>
      <c r="AT225" s="4" t="s">
        <v>1190</v>
      </c>
    </row>
  </sheetData>
  <hyperlinks>
    <hyperlink r:id="rId1" ref="L1"/>
    <hyperlink r:id="rId2" ref="M1"/>
    <hyperlink r:id="rId3" ref="N1"/>
    <hyperlink r:id="rId4" ref="Q1"/>
    <hyperlink r:id="rId5" ref="AC1"/>
    <hyperlink r:id="rId6" ref="AD1"/>
    <hyperlink r:id="rId7" ref="AE1"/>
    <hyperlink r:id="rId8" ref="AF1"/>
    <hyperlink r:id="rId9" ref="Q2"/>
    <hyperlink r:id="rId10" ref="T2"/>
    <hyperlink r:id="rId11" location="term219" ref="X2"/>
    <hyperlink r:id="rId12" ref="L3"/>
    <hyperlink r:id="rId13" ref="M3"/>
    <hyperlink r:id="rId14" ref="T3"/>
    <hyperlink r:id="rId15" ref="X3"/>
    <hyperlink r:id="rId16" ref="Y3"/>
    <hyperlink r:id="rId17" ref="Z3"/>
    <hyperlink r:id="rId18" ref="I4"/>
    <hyperlink r:id="rId19" ref="M4"/>
    <hyperlink r:id="rId20" ref="N4"/>
    <hyperlink r:id="rId21" ref="Q4"/>
    <hyperlink r:id="rId22" ref="T4"/>
    <hyperlink r:id="rId23" ref="X4"/>
    <hyperlink r:id="rId24" ref="Z4"/>
    <hyperlink r:id="rId25" ref="AA4"/>
    <hyperlink r:id="rId26" ref="I5"/>
    <hyperlink r:id="rId27" ref="M5"/>
    <hyperlink r:id="rId28" ref="N5"/>
    <hyperlink r:id="rId29" ref="Z5"/>
    <hyperlink r:id="rId30" ref="N6"/>
    <hyperlink r:id="rId31" location="cs" ref="Q6"/>
    <hyperlink r:id="rId32" location="eecsmajor" ref="T6"/>
    <hyperlink r:id="rId33" ref="X6"/>
    <hyperlink r:id="rId34" ref="Y6"/>
    <hyperlink r:id="rId35" ref="Z6"/>
    <hyperlink r:id="rId36" ref="AA6"/>
    <hyperlink r:id="rId37" ref="I7"/>
    <hyperlink r:id="rId38" ref="M7"/>
    <hyperlink r:id="rId39" ref="Q7"/>
    <hyperlink r:id="rId40" ref="X7"/>
    <hyperlink r:id="rId41" ref="Y7"/>
    <hyperlink r:id="rId42" ref="Z7"/>
    <hyperlink r:id="rId43" ref="AD7"/>
    <hyperlink r:id="rId44" ref="I8"/>
    <hyperlink r:id="rId45" ref="M8"/>
    <hyperlink r:id="rId46" ref="N8"/>
    <hyperlink r:id="rId47" ref="Q8"/>
    <hyperlink r:id="rId48" ref="T8"/>
    <hyperlink r:id="rId49" ref="U8"/>
    <hyperlink r:id="rId50" ref="X8"/>
    <hyperlink r:id="rId51" ref="Z8"/>
    <hyperlink r:id="rId52" ref="AA8"/>
    <hyperlink r:id="rId53" ref="AS8"/>
    <hyperlink r:id="rId54" ref="I9"/>
    <hyperlink r:id="rId55" ref="M9"/>
    <hyperlink r:id="rId56" ref="N9"/>
    <hyperlink r:id="rId57" ref="P9"/>
    <hyperlink r:id="rId58" ref="Q9"/>
    <hyperlink r:id="rId59" ref="T9"/>
    <hyperlink r:id="rId60" ref="X9"/>
    <hyperlink r:id="rId61" ref="Z9"/>
    <hyperlink r:id="rId62" ref="N10"/>
    <hyperlink r:id="rId63" ref="Q10"/>
    <hyperlink r:id="rId64" ref="T10"/>
    <hyperlink r:id="rId65" ref="Z10"/>
    <hyperlink r:id="rId66" ref="Q11"/>
    <hyperlink r:id="rId67" ref="T11"/>
    <hyperlink r:id="rId68" ref="U11"/>
    <hyperlink r:id="rId69" ref="X11"/>
    <hyperlink r:id="rId70" ref="AA11"/>
    <hyperlink r:id="rId71" ref="AC11"/>
    <hyperlink r:id="rId72" ref="AS11"/>
    <hyperlink r:id="rId73" ref="M12"/>
    <hyperlink r:id="rId74" ref="P12"/>
    <hyperlink r:id="rId75" ref="Q12"/>
    <hyperlink r:id="rId76" ref="T12"/>
    <hyperlink r:id="rId77" ref="W12"/>
    <hyperlink r:id="rId78" ref="AS12"/>
    <hyperlink r:id="rId79" ref="M13"/>
    <hyperlink r:id="rId80" ref="U13"/>
    <hyperlink r:id="rId81" ref="X13"/>
    <hyperlink r:id="rId82" ref="Z13"/>
    <hyperlink r:id="rId83" ref="M14"/>
    <hyperlink r:id="rId84" ref="N14"/>
    <hyperlink r:id="rId85" ref="T14"/>
    <hyperlink r:id="rId86" ref="X14"/>
    <hyperlink r:id="rId87" ref="Z14"/>
    <hyperlink r:id="rId88" ref="AA14"/>
    <hyperlink r:id="rId89" ref="AE14"/>
    <hyperlink r:id="rId90" ref="AS14"/>
    <hyperlink r:id="rId91" ref="AS15"/>
    <hyperlink r:id="rId92" ref="X16"/>
    <hyperlink r:id="rId93" ref="AB16"/>
    <hyperlink r:id="rId94" ref="AS16"/>
    <hyperlink r:id="rId95" ref="N17"/>
    <hyperlink r:id="rId96" ref="Q17"/>
    <hyperlink r:id="rId97" ref="T17"/>
    <hyperlink r:id="rId98" ref="X17"/>
    <hyperlink r:id="rId99" ref="AS18"/>
    <hyperlink r:id="rId100" ref="AS20"/>
    <hyperlink r:id="rId101" ref="K22"/>
    <hyperlink r:id="rId102" ref="T22"/>
    <hyperlink r:id="rId103" ref="X22"/>
    <hyperlink r:id="rId104" ref="Y22"/>
    <hyperlink r:id="rId105" ref="Z22"/>
    <hyperlink r:id="rId106" ref="AA22"/>
    <hyperlink r:id="rId107" ref="M24"/>
    <hyperlink r:id="rId108" ref="N24"/>
    <hyperlink r:id="rId109" ref="Q24"/>
    <hyperlink r:id="rId110" ref="T24"/>
    <hyperlink r:id="rId111" ref="X24"/>
    <hyperlink r:id="rId112" ref="M25"/>
    <hyperlink r:id="rId113" ref="N25"/>
    <hyperlink r:id="rId114" ref="Q25"/>
    <hyperlink r:id="rId115" ref="Y25"/>
    <hyperlink r:id="rId116" ref="M26"/>
    <hyperlink r:id="rId117" ref="N26"/>
    <hyperlink r:id="rId118" ref="Q26"/>
    <hyperlink r:id="rId119" ref="T26"/>
    <hyperlink r:id="rId120" ref="U26"/>
    <hyperlink r:id="rId121" ref="X26"/>
    <hyperlink r:id="rId122" ref="AS26"/>
    <hyperlink r:id="rId123" ref="M27"/>
    <hyperlink r:id="rId124" ref="Q27"/>
    <hyperlink r:id="rId125" ref="T27"/>
    <hyperlink r:id="rId126" ref="AE27"/>
    <hyperlink r:id="rId127" ref="X28"/>
    <hyperlink r:id="rId128" ref="Y28"/>
    <hyperlink r:id="rId129" ref="Z28"/>
    <hyperlink r:id="rId130" ref="AS28"/>
    <hyperlink r:id="rId131" ref="M29"/>
    <hyperlink r:id="rId132" ref="N29"/>
    <hyperlink r:id="rId133" ref="R29"/>
    <hyperlink r:id="rId134" ref="X29"/>
    <hyperlink r:id="rId135" ref="Y29"/>
    <hyperlink r:id="rId136" ref="Z29"/>
    <hyperlink r:id="rId137" ref="AE29"/>
    <hyperlink r:id="rId138" ref="AS29"/>
    <hyperlink r:id="rId139" ref="AS30"/>
    <hyperlink r:id="rId140" ref="Z32"/>
    <hyperlink r:id="rId141" ref="AS32"/>
    <hyperlink r:id="rId142" ref="T34"/>
    <hyperlink r:id="rId143" ref="U34"/>
    <hyperlink r:id="rId144" ref="AS34"/>
    <hyperlink r:id="rId145" ref="AS35"/>
    <hyperlink r:id="rId146" ref="X36"/>
    <hyperlink r:id="rId147" ref="Z36"/>
    <hyperlink r:id="rId148" ref="AA36"/>
    <hyperlink r:id="rId149" ref="AS36"/>
    <hyperlink r:id="rId150" ref="M37"/>
    <hyperlink r:id="rId151" ref="Q37"/>
    <hyperlink r:id="rId152" ref="T37"/>
    <hyperlink r:id="rId153" ref="U37"/>
    <hyperlink r:id="rId154" ref="Z37"/>
    <hyperlink r:id="rId155" ref="AA37"/>
    <hyperlink r:id="rId156" ref="M38"/>
    <hyperlink r:id="rId157" ref="N38"/>
    <hyperlink r:id="rId158" ref="R38"/>
    <hyperlink r:id="rId159" ref="T38"/>
    <hyperlink r:id="rId160" ref="U38"/>
    <hyperlink r:id="rId161" ref="X38"/>
    <hyperlink r:id="rId162" ref="Y38"/>
    <hyperlink r:id="rId163" ref="Z38"/>
    <hyperlink r:id="rId164" ref="AA38"/>
    <hyperlink r:id="rId165" ref="AE38"/>
    <hyperlink r:id="rId166" ref="AS38"/>
    <hyperlink r:id="rId167" ref="AS39"/>
    <hyperlink r:id="rId168" ref="Q40"/>
    <hyperlink r:id="rId169" ref="T40"/>
    <hyperlink r:id="rId170" ref="U40"/>
    <hyperlink r:id="rId171" ref="AG40"/>
    <hyperlink r:id="rId172" ref="AS40"/>
    <hyperlink r:id="rId173" ref="M42"/>
    <hyperlink r:id="rId174" ref="Z42"/>
    <hyperlink r:id="rId175" ref="AD42"/>
    <hyperlink r:id="rId176" ref="AS42"/>
    <hyperlink r:id="rId177" ref="M43"/>
    <hyperlink r:id="rId178" ref="N43"/>
    <hyperlink r:id="rId179" ref="Q43"/>
    <hyperlink r:id="rId180" ref="R43"/>
    <hyperlink r:id="rId181" ref="S43"/>
    <hyperlink r:id="rId182" ref="T43"/>
    <hyperlink r:id="rId183" ref="U43"/>
    <hyperlink r:id="rId184" ref="X43"/>
    <hyperlink r:id="rId185" ref="Y43"/>
    <hyperlink r:id="rId186" ref="Z43"/>
    <hyperlink r:id="rId187" ref="AA43"/>
    <hyperlink r:id="rId188" ref="AH43"/>
    <hyperlink r:id="rId189" ref="M44"/>
    <hyperlink r:id="rId190" ref="Q44"/>
    <hyperlink r:id="rId191" ref="T44"/>
    <hyperlink r:id="rId192" ref="U44"/>
    <hyperlink r:id="rId193" ref="X44"/>
    <hyperlink r:id="rId194" ref="Z44"/>
    <hyperlink r:id="rId195" ref="AA44"/>
    <hyperlink r:id="rId196" ref="AD44"/>
    <hyperlink r:id="rId197" ref="AS44"/>
    <hyperlink r:id="rId198" ref="M45"/>
    <hyperlink r:id="rId199" ref="Q45"/>
    <hyperlink r:id="rId200" ref="T45"/>
    <hyperlink r:id="rId201" ref="X45"/>
    <hyperlink r:id="rId202" ref="AA45"/>
    <hyperlink r:id="rId203" ref="R46"/>
    <hyperlink r:id="rId204" ref="T46"/>
    <hyperlink r:id="rId205" ref="W46"/>
    <hyperlink r:id="rId206" ref="X46"/>
    <hyperlink r:id="rId207" ref="Z46"/>
    <hyperlink r:id="rId208" ref="AC46"/>
    <hyperlink r:id="rId209" ref="AG46"/>
    <hyperlink r:id="rId210" ref="AS46"/>
    <hyperlink r:id="rId211" ref="AS47"/>
    <hyperlink r:id="rId212" ref="Q49"/>
    <hyperlink r:id="rId213" ref="T49"/>
    <hyperlink r:id="rId214" ref="X49"/>
    <hyperlink r:id="rId215" ref="Y49"/>
    <hyperlink r:id="rId216" ref="Z49"/>
    <hyperlink r:id="rId217" ref="AA49"/>
    <hyperlink r:id="rId218" ref="AS49"/>
    <hyperlink r:id="rId219" ref="AS50"/>
    <hyperlink r:id="rId220" ref="M51"/>
    <hyperlink r:id="rId221" ref="Z51"/>
    <hyperlink r:id="rId222" ref="M56"/>
    <hyperlink r:id="rId223" ref="N56"/>
    <hyperlink r:id="rId224" ref="Q56"/>
    <hyperlink r:id="rId225" ref="T56"/>
    <hyperlink r:id="rId226" ref="X56"/>
    <hyperlink r:id="rId227" ref="Z56"/>
    <hyperlink r:id="rId228" ref="AE56"/>
    <hyperlink r:id="rId229" ref="AS56"/>
    <hyperlink r:id="rId230" ref="M57"/>
    <hyperlink r:id="rId231" ref="N57"/>
    <hyperlink r:id="rId232" ref="X57"/>
    <hyperlink r:id="rId233" ref="AA57"/>
    <hyperlink r:id="rId234" ref="Q59"/>
    <hyperlink r:id="rId235" ref="Z59"/>
    <hyperlink r:id="rId236" ref="AS59"/>
    <hyperlink r:id="rId237" ref="AS63"/>
    <hyperlink r:id="rId238" ref="Q64"/>
    <hyperlink r:id="rId239" ref="Z64"/>
    <hyperlink r:id="rId240" ref="N65"/>
    <hyperlink r:id="rId241" ref="T65"/>
    <hyperlink r:id="rId242" ref="X65"/>
    <hyperlink r:id="rId243" ref="AA65"/>
    <hyperlink r:id="rId244" ref="M66"/>
    <hyperlink r:id="rId245" ref="N66"/>
    <hyperlink r:id="rId246" ref="T66"/>
    <hyperlink r:id="rId247" ref="U66"/>
    <hyperlink r:id="rId248" ref="X66"/>
    <hyperlink r:id="rId249" ref="AS66"/>
    <hyperlink r:id="rId250" ref="L67"/>
    <hyperlink r:id="rId251" ref="M67"/>
    <hyperlink r:id="rId252" ref="N67"/>
    <hyperlink r:id="rId253" ref="Q67"/>
    <hyperlink r:id="rId254" ref="R67"/>
    <hyperlink r:id="rId255" ref="T67"/>
    <hyperlink r:id="rId256" ref="X67"/>
    <hyperlink r:id="rId257" ref="AA67"/>
    <hyperlink r:id="rId258" ref="K68"/>
    <hyperlink r:id="rId259" ref="M68"/>
    <hyperlink r:id="rId260" ref="N68"/>
    <hyperlink r:id="rId261" ref="Q68"/>
    <hyperlink r:id="rId262" ref="T68"/>
    <hyperlink r:id="rId263" ref="U68"/>
    <hyperlink r:id="rId264" ref="X68"/>
    <hyperlink r:id="rId265" ref="AA68"/>
    <hyperlink r:id="rId266" ref="AA71"/>
    <hyperlink r:id="rId267" ref="M72"/>
    <hyperlink r:id="rId268" ref="N72"/>
    <hyperlink r:id="rId269" ref="Q72"/>
    <hyperlink r:id="rId270" ref="T72"/>
    <hyperlink r:id="rId271" ref="X72"/>
    <hyperlink r:id="rId272" ref="AA72"/>
    <hyperlink r:id="rId273" ref="T73"/>
    <hyperlink r:id="rId274" ref="X73"/>
    <hyperlink r:id="rId275" ref="M74"/>
    <hyperlink r:id="rId276" ref="N74"/>
    <hyperlink r:id="rId277" ref="Q74"/>
    <hyperlink r:id="rId278" ref="X74"/>
    <hyperlink r:id="rId279" ref="N75"/>
    <hyperlink r:id="rId280" ref="Q75"/>
    <hyperlink r:id="rId281" ref="T75"/>
    <hyperlink r:id="rId282" ref="AA75"/>
    <hyperlink r:id="rId283" ref="AS75"/>
    <hyperlink r:id="rId284" ref="Q76"/>
    <hyperlink r:id="rId285" ref="M77"/>
    <hyperlink r:id="rId286" ref="N77"/>
    <hyperlink r:id="rId287" ref="Q77"/>
    <hyperlink r:id="rId288" ref="S77"/>
    <hyperlink r:id="rId289" ref="T77"/>
    <hyperlink r:id="rId290" ref="X77"/>
    <hyperlink r:id="rId291" ref="Y77"/>
    <hyperlink r:id="rId292" ref="Q78"/>
    <hyperlink r:id="rId293" ref="T78"/>
    <hyperlink r:id="rId294" ref="U78"/>
    <hyperlink r:id="rId295" ref="X78"/>
    <hyperlink r:id="rId296" ref="Z78"/>
    <hyperlink r:id="rId297" ref="N82"/>
    <hyperlink r:id="rId298" ref="O82"/>
    <hyperlink r:id="rId299" ref="T82"/>
    <hyperlink r:id="rId300" ref="U82"/>
    <hyperlink r:id="rId301" ref="X82"/>
    <hyperlink r:id="rId302" ref="AA82"/>
    <hyperlink r:id="rId303" ref="M86"/>
    <hyperlink r:id="rId304" ref="N86"/>
    <hyperlink r:id="rId305" ref="Q86"/>
    <hyperlink r:id="rId306" ref="T86"/>
    <hyperlink r:id="rId307" ref="U86"/>
    <hyperlink r:id="rId308" ref="X86"/>
    <hyperlink r:id="rId309" ref="Z86"/>
    <hyperlink r:id="rId310" ref="AE86"/>
    <hyperlink r:id="rId311" ref="R87"/>
    <hyperlink r:id="rId312" ref="T87"/>
    <hyperlink r:id="rId313" ref="X87"/>
    <hyperlink r:id="rId314" ref="AA87"/>
    <hyperlink r:id="rId315" ref="M88"/>
    <hyperlink r:id="rId316" ref="N88"/>
    <hyperlink r:id="rId317" ref="Q88"/>
    <hyperlink r:id="rId318" ref="R88"/>
    <hyperlink r:id="rId319" ref="T88"/>
    <hyperlink r:id="rId320" ref="U88"/>
    <hyperlink r:id="rId321" ref="X88"/>
    <hyperlink r:id="rId322" ref="Z88"/>
    <hyperlink r:id="rId323" ref="AS89"/>
    <hyperlink r:id="rId324" ref="T90"/>
    <hyperlink r:id="rId325" ref="X90"/>
    <hyperlink r:id="rId326" ref="AA90"/>
    <hyperlink r:id="rId327" ref="AS90"/>
    <hyperlink r:id="rId328" ref="AS91"/>
    <hyperlink r:id="rId329" ref="AS92"/>
    <hyperlink r:id="rId330" ref="Q93"/>
    <hyperlink r:id="rId331" ref="AS93"/>
    <hyperlink r:id="rId332" ref="AS94"/>
    <hyperlink r:id="rId333" ref="N97"/>
    <hyperlink r:id="rId334" ref="T97"/>
    <hyperlink r:id="rId335" ref="X97"/>
    <hyperlink r:id="rId336" ref="Z97"/>
    <hyperlink r:id="rId337" ref="AS98"/>
    <hyperlink r:id="rId338" ref="AS101"/>
    <hyperlink r:id="rId339" ref="AS102"/>
    <hyperlink r:id="rId340" ref="Q103"/>
    <hyperlink r:id="rId341" ref="AS103"/>
    <hyperlink r:id="rId342" ref="AS104"/>
    <hyperlink r:id="rId343" ref="AS106"/>
    <hyperlink r:id="rId344" ref="AS107"/>
    <hyperlink r:id="rId345" ref="AS109"/>
    <hyperlink r:id="rId346" ref="AS110"/>
    <hyperlink r:id="rId347" ref="T111"/>
    <hyperlink r:id="rId348" ref="AS111"/>
    <hyperlink r:id="rId349" ref="AS113"/>
    <hyperlink r:id="rId350" ref="AS115"/>
    <hyperlink r:id="rId351" ref="AS116"/>
    <hyperlink r:id="rId352" ref="AS117"/>
    <hyperlink r:id="rId353" ref="L120"/>
    <hyperlink r:id="rId354" ref="AS120"/>
    <hyperlink r:id="rId355" ref="AS121"/>
    <hyperlink r:id="rId356" ref="F122"/>
    <hyperlink r:id="rId357" ref="L125"/>
    <hyperlink r:id="rId358" ref="AS125"/>
    <hyperlink r:id="rId359" ref="AS126"/>
    <hyperlink r:id="rId360" ref="AS127"/>
    <hyperlink r:id="rId361" ref="L128"/>
    <hyperlink r:id="rId362" ref="AS128"/>
    <hyperlink r:id="rId363" ref="AS130"/>
    <hyperlink r:id="rId364" ref="AS132"/>
    <hyperlink r:id="rId365" ref="AS133"/>
    <hyperlink r:id="rId366" ref="AS134"/>
    <hyperlink r:id="rId367" ref="AS135"/>
    <hyperlink r:id="rId368" ref="AS136"/>
    <hyperlink r:id="rId369" ref="AS138"/>
    <hyperlink r:id="rId370" ref="J143"/>
    <hyperlink r:id="rId371" ref="N143"/>
    <hyperlink r:id="rId372" ref="AS143"/>
    <hyperlink r:id="rId373" ref="L144"/>
    <hyperlink r:id="rId374" ref="AS144"/>
    <hyperlink r:id="rId375" ref="L145"/>
    <hyperlink r:id="rId376" ref="M145"/>
    <hyperlink r:id="rId377" ref="N145"/>
    <hyperlink r:id="rId378" ref="Q145"/>
    <hyperlink r:id="rId379" ref="T145"/>
    <hyperlink r:id="rId380" ref="X145"/>
    <hyperlink r:id="rId381" ref="AE145"/>
    <hyperlink r:id="rId382" ref="AS145"/>
    <hyperlink r:id="rId383" ref="Q146"/>
    <hyperlink r:id="rId384" ref="AS146"/>
    <hyperlink r:id="rId385" ref="L147"/>
    <hyperlink r:id="rId386" ref="M147"/>
    <hyperlink r:id="rId387" ref="R147"/>
    <hyperlink r:id="rId388" ref="T147"/>
    <hyperlink r:id="rId389" ref="U147"/>
    <hyperlink r:id="rId390" ref="X147"/>
    <hyperlink r:id="rId391" ref="Z147"/>
    <hyperlink r:id="rId392" ref="AS147"/>
    <hyperlink r:id="rId393" ref="AS148"/>
    <hyperlink r:id="rId394" ref="Q149"/>
    <hyperlink r:id="rId395" ref="AS149"/>
    <hyperlink r:id="rId396" ref="B151"/>
    <hyperlink r:id="rId397" ref="B152"/>
    <hyperlink r:id="rId398" ref="L152"/>
    <hyperlink r:id="rId399" ref="M152"/>
    <hyperlink r:id="rId400" ref="N152"/>
    <hyperlink r:id="rId401" ref="T152"/>
    <hyperlink r:id="rId402" ref="X152"/>
    <hyperlink r:id="rId403" ref="AS152"/>
    <hyperlink r:id="rId404" ref="C153"/>
    <hyperlink r:id="rId405" ref="D153"/>
    <hyperlink r:id="rId406" ref="F153"/>
    <hyperlink r:id="rId407" ref="AS153"/>
    <hyperlink r:id="rId408" ref="C154"/>
    <hyperlink r:id="rId409" ref="D154"/>
    <hyperlink r:id="rId410" ref="F154"/>
    <hyperlink r:id="rId411" ref="L154"/>
    <hyperlink r:id="rId412" ref="M154"/>
    <hyperlink r:id="rId413" ref="N154"/>
    <hyperlink r:id="rId414" ref="T154"/>
    <hyperlink r:id="rId415" ref="X154"/>
    <hyperlink r:id="rId416" ref="Z154"/>
    <hyperlink r:id="rId417" ref="AA154"/>
    <hyperlink r:id="rId418" ref="C155"/>
    <hyperlink r:id="rId419" ref="F155"/>
    <hyperlink r:id="rId420" ref="L155"/>
    <hyperlink r:id="rId421" ref="N155"/>
    <hyperlink r:id="rId422" ref="T155"/>
    <hyperlink r:id="rId423" ref="X155"/>
    <hyperlink r:id="rId424" ref="AS155"/>
    <hyperlink r:id="rId425" ref="C156"/>
    <hyperlink r:id="rId426" ref="D156"/>
    <hyperlink r:id="rId427" ref="AS156"/>
    <hyperlink r:id="rId428" ref="N157"/>
    <hyperlink r:id="rId429" ref="Q157"/>
    <hyperlink r:id="rId430" ref="T157"/>
    <hyperlink r:id="rId431" ref="X157"/>
    <hyperlink r:id="rId432" ref="AA157"/>
    <hyperlink r:id="rId433" ref="F158"/>
    <hyperlink r:id="rId434" ref="C159"/>
    <hyperlink r:id="rId435" ref="D159"/>
    <hyperlink r:id="rId436" ref="F159"/>
    <hyperlink r:id="rId437" ref="C160"/>
    <hyperlink r:id="rId438" ref="D160"/>
    <hyperlink r:id="rId439" ref="F160"/>
    <hyperlink r:id="rId440" ref="AS160"/>
    <hyperlink r:id="rId441" ref="C161"/>
    <hyperlink r:id="rId442" ref="D161"/>
    <hyperlink r:id="rId443" ref="F161"/>
    <hyperlink r:id="rId444" ref="AS161"/>
    <hyperlink r:id="rId445" ref="F162"/>
    <hyperlink r:id="rId446" ref="AS162"/>
    <hyperlink r:id="rId447" ref="C163"/>
    <hyperlink r:id="rId448" ref="D163"/>
    <hyperlink r:id="rId449" ref="F163"/>
    <hyperlink r:id="rId450" location="cite_note-AEA-3" ref="G163"/>
    <hyperlink r:id="rId451" ref="AS163"/>
    <hyperlink r:id="rId452" ref="F164"/>
    <hyperlink r:id="rId453" ref="L164"/>
    <hyperlink r:id="rId454" ref="Z164"/>
    <hyperlink r:id="rId455" ref="AA164"/>
    <hyperlink r:id="rId456" ref="C165"/>
    <hyperlink r:id="rId457" ref="D165"/>
    <hyperlink r:id="rId458" ref="L165"/>
    <hyperlink r:id="rId459" ref="T165"/>
    <hyperlink r:id="rId460" ref="U165"/>
    <hyperlink r:id="rId461" ref="X165"/>
    <hyperlink r:id="rId462" ref="AD165"/>
    <hyperlink r:id="rId463" ref="F166"/>
    <hyperlink r:id="rId464" ref="K166"/>
    <hyperlink r:id="rId465" ref="N166"/>
    <hyperlink r:id="rId466" ref="Q166"/>
    <hyperlink r:id="rId467" ref="U166"/>
    <hyperlink r:id="rId468" ref="X166"/>
    <hyperlink r:id="rId469" ref="AS166"/>
    <hyperlink r:id="rId470" ref="F167"/>
    <hyperlink r:id="rId471" ref="AS167"/>
    <hyperlink r:id="rId472" ref="C169"/>
    <hyperlink r:id="rId473" ref="D169"/>
    <hyperlink r:id="rId474" ref="F169"/>
    <hyperlink r:id="rId475" ref="S169"/>
    <hyperlink r:id="rId476" ref="T169"/>
    <hyperlink r:id="rId477" ref="W169"/>
    <hyperlink r:id="rId478" ref="X169"/>
    <hyperlink r:id="rId479" ref="Z169"/>
    <hyperlink r:id="rId480" ref="AA169"/>
    <hyperlink r:id="rId481" ref="AD169"/>
    <hyperlink r:id="rId482" ref="AS169"/>
    <hyperlink r:id="rId483" ref="C170"/>
    <hyperlink r:id="rId484" ref="D170"/>
    <hyperlink r:id="rId485" ref="Q170"/>
    <hyperlink r:id="rId486" ref="S170"/>
    <hyperlink r:id="rId487" ref="AS170"/>
    <hyperlink r:id="rId488" ref="L171"/>
    <hyperlink r:id="rId489" ref="AS171"/>
    <hyperlink r:id="rId490" ref="C172"/>
    <hyperlink r:id="rId491" ref="D172"/>
    <hyperlink r:id="rId492" ref="L172"/>
    <hyperlink r:id="rId493" ref="M172"/>
    <hyperlink r:id="rId494" ref="Q172"/>
    <hyperlink r:id="rId495" ref="U172"/>
    <hyperlink r:id="rId496" ref="C174"/>
    <hyperlink r:id="rId497" ref="L174"/>
    <hyperlink r:id="rId498" ref="R174"/>
    <hyperlink r:id="rId499" ref="T174"/>
    <hyperlink r:id="rId500" ref="AC174"/>
    <hyperlink r:id="rId501" ref="AF174"/>
    <hyperlink r:id="rId502" ref="L175"/>
    <hyperlink r:id="rId503" ref="M175"/>
    <hyperlink r:id="rId504" ref="N175"/>
    <hyperlink r:id="rId505" ref="X175"/>
    <hyperlink r:id="rId506" ref="AS175"/>
    <hyperlink r:id="rId507" ref="C176"/>
    <hyperlink r:id="rId508" ref="D176"/>
    <hyperlink r:id="rId509" ref="F176"/>
    <hyperlink r:id="rId510" location="collapse10" ref="Q176"/>
    <hyperlink r:id="rId511" ref="AS176"/>
    <hyperlink r:id="rId512" ref="D177"/>
    <hyperlink r:id="rId513" ref="F177"/>
    <hyperlink r:id="rId514" ref="L177"/>
    <hyperlink r:id="rId515" ref="N177"/>
    <hyperlink r:id="rId516" ref="O177"/>
    <hyperlink r:id="rId517" ref="R177"/>
    <hyperlink r:id="rId518" ref="T177"/>
    <hyperlink r:id="rId519" ref="AS177"/>
    <hyperlink r:id="rId520" ref="C178"/>
    <hyperlink r:id="rId521" ref="D178"/>
    <hyperlink r:id="rId522" ref="Q178"/>
    <hyperlink r:id="rId523" ref="T178"/>
    <hyperlink r:id="rId524" ref="AS178"/>
    <hyperlink r:id="rId525" ref="C179"/>
    <hyperlink r:id="rId526" ref="D179"/>
    <hyperlink r:id="rId527" ref="F179"/>
    <hyperlink r:id="rId528" ref="L179"/>
    <hyperlink r:id="rId529" ref="R179"/>
    <hyperlink r:id="rId530" ref="T179"/>
    <hyperlink r:id="rId531" ref="X179"/>
    <hyperlink r:id="rId532" ref="AA179"/>
    <hyperlink r:id="rId533" ref="AC179"/>
    <hyperlink r:id="rId534" ref="C180"/>
    <hyperlink r:id="rId535" ref="D180"/>
    <hyperlink r:id="rId536" ref="T180"/>
    <hyperlink r:id="rId537" ref="U180"/>
    <hyperlink r:id="rId538" ref="V180"/>
    <hyperlink r:id="rId539" ref="X180"/>
    <hyperlink r:id="rId540" ref="Z180"/>
    <hyperlink r:id="rId541" ref="AA180"/>
    <hyperlink r:id="rId542" ref="AS180"/>
    <hyperlink r:id="rId543" ref="D181"/>
    <hyperlink r:id="rId544" ref="U181"/>
    <hyperlink r:id="rId545" ref="AS181"/>
    <hyperlink r:id="rId546" ref="C182"/>
    <hyperlink r:id="rId547" ref="D182"/>
    <hyperlink r:id="rId548" ref="F182"/>
    <hyperlink r:id="rId549" ref="X182"/>
    <hyperlink r:id="rId550" ref="AS182"/>
    <hyperlink r:id="rId551" ref="L183"/>
    <hyperlink r:id="rId552" ref="N183"/>
    <hyperlink r:id="rId553" ref="AS183"/>
    <hyperlink r:id="rId554" ref="C184"/>
    <hyperlink r:id="rId555" ref="D184"/>
    <hyperlink r:id="rId556" ref="F184"/>
    <hyperlink r:id="rId557" ref="AS184"/>
    <hyperlink r:id="rId558" ref="C185"/>
    <hyperlink r:id="rId559" ref="D185"/>
    <hyperlink r:id="rId560" ref="F185"/>
    <hyperlink r:id="rId561" ref="M185"/>
    <hyperlink r:id="rId562" ref="N185"/>
    <hyperlink r:id="rId563" ref="AC185"/>
    <hyperlink r:id="rId564" ref="AS185"/>
    <hyperlink r:id="rId565" ref="AS186"/>
    <hyperlink r:id="rId566" ref="J188"/>
    <hyperlink r:id="rId567" ref="L188"/>
    <hyperlink r:id="rId568" ref="M188"/>
    <hyperlink r:id="rId569" ref="N188"/>
    <hyperlink r:id="rId570" ref="S188"/>
    <hyperlink r:id="rId571" ref="T188"/>
    <hyperlink r:id="rId572" ref="U188"/>
    <hyperlink r:id="rId573" ref="X188"/>
    <hyperlink r:id="rId574" ref="Z188"/>
    <hyperlink r:id="rId575" ref="AC188"/>
    <hyperlink r:id="rId576" ref="AG188"/>
    <hyperlink r:id="rId577" ref="AS188"/>
    <hyperlink r:id="rId578" ref="C189"/>
    <hyperlink r:id="rId579" ref="D189"/>
    <hyperlink r:id="rId580" ref="AS189"/>
    <hyperlink r:id="rId581" ref="L190"/>
    <hyperlink r:id="rId582" ref="M190"/>
    <hyperlink r:id="rId583" ref="N190"/>
    <hyperlink r:id="rId584" ref="S190"/>
    <hyperlink r:id="rId585" ref="T190"/>
    <hyperlink r:id="rId586" ref="U190"/>
    <hyperlink r:id="rId587" ref="X190"/>
    <hyperlink r:id="rId588" ref="AS190"/>
    <hyperlink r:id="rId589" ref="W191"/>
    <hyperlink r:id="rId590" ref="AS191"/>
    <hyperlink r:id="rId591" ref="C192"/>
    <hyperlink r:id="rId592" ref="AS192"/>
    <hyperlink r:id="rId593" ref="N193"/>
    <hyperlink r:id="rId594" ref="AS193"/>
    <hyperlink r:id="rId595" ref="C194"/>
    <hyperlink r:id="rId596" ref="D194"/>
    <hyperlink r:id="rId597" ref="F194"/>
    <hyperlink r:id="rId598" ref="M194"/>
    <hyperlink r:id="rId599" ref="N194"/>
    <hyperlink r:id="rId600" ref="O194"/>
    <hyperlink r:id="rId601" ref="T194"/>
    <hyperlink r:id="rId602" ref="X194"/>
    <hyperlink r:id="rId603" ref="Y194"/>
    <hyperlink r:id="rId604" ref="Z194"/>
    <hyperlink r:id="rId605" ref="AE194"/>
    <hyperlink r:id="rId606" ref="Q195"/>
    <hyperlink r:id="rId607" ref="T195"/>
    <hyperlink r:id="rId608" ref="X195"/>
    <hyperlink r:id="rId609" ref="Z195"/>
    <hyperlink r:id="rId610" ref="AH195"/>
    <hyperlink r:id="rId611" ref="AS195"/>
    <hyperlink r:id="rId612" ref="C196"/>
    <hyperlink r:id="rId613" ref="F196"/>
    <hyperlink r:id="rId614" ref="J196"/>
    <hyperlink r:id="rId615" ref="N196"/>
    <hyperlink r:id="rId616" ref="T196"/>
    <hyperlink r:id="rId617" ref="X196"/>
    <hyperlink r:id="rId618" ref="V197"/>
    <hyperlink r:id="rId619" ref="C198"/>
    <hyperlink r:id="rId620" ref="D198"/>
    <hyperlink r:id="rId621" ref="F198"/>
    <hyperlink r:id="rId622" ref="X198"/>
    <hyperlink r:id="rId623" ref="AS198"/>
    <hyperlink r:id="rId624" ref="C199"/>
    <hyperlink r:id="rId625" ref="D199"/>
    <hyperlink r:id="rId626" ref="F199"/>
    <hyperlink r:id="rId627" ref="T199"/>
    <hyperlink r:id="rId628" ref="X199"/>
    <hyperlink r:id="rId629" ref="AA199"/>
    <hyperlink r:id="rId630" ref="AS199"/>
    <hyperlink r:id="rId631" ref="C200"/>
    <hyperlink r:id="rId632" ref="F200"/>
    <hyperlink r:id="rId633" ref="L200"/>
    <hyperlink r:id="rId634" ref="N200"/>
    <hyperlink r:id="rId635" ref="Q200"/>
    <hyperlink r:id="rId636" ref="T200"/>
    <hyperlink r:id="rId637" ref="V200"/>
    <hyperlink r:id="rId638" ref="X200"/>
    <hyperlink r:id="rId639" ref="AA200"/>
    <hyperlink r:id="rId640" ref="AS200"/>
    <hyperlink r:id="rId641" ref="C201"/>
    <hyperlink r:id="rId642" ref="D201"/>
    <hyperlink r:id="rId643" ref="F201"/>
    <hyperlink r:id="rId644" ref="L201"/>
    <hyperlink r:id="rId645" ref="Q201"/>
    <hyperlink r:id="rId646" ref="W201"/>
    <hyperlink r:id="rId647" ref="AS201"/>
    <hyperlink r:id="rId648" ref="D202"/>
    <hyperlink r:id="rId649" ref="F202"/>
    <hyperlink r:id="rId650" ref="J202"/>
    <hyperlink r:id="rId651" ref="M202"/>
    <hyperlink r:id="rId652" ref="N202"/>
    <hyperlink r:id="rId653" ref="O202"/>
    <hyperlink r:id="rId654" ref="R202"/>
    <hyperlink r:id="rId655" ref="T202"/>
    <hyperlink r:id="rId656" ref="U202"/>
    <hyperlink r:id="rId657" ref="X202"/>
    <hyperlink r:id="rId658" ref="Y202"/>
    <hyperlink r:id="rId659" ref="Z202"/>
    <hyperlink r:id="rId660" ref="AA202"/>
    <hyperlink r:id="rId661" ref="AC202"/>
    <hyperlink r:id="rId662" ref="AD202"/>
    <hyperlink r:id="rId663" ref="AE202"/>
    <hyperlink r:id="rId664" ref="AS202"/>
    <hyperlink r:id="rId665" ref="C203"/>
    <hyperlink r:id="rId666" ref="D203"/>
    <hyperlink r:id="rId667" ref="F203"/>
    <hyperlink r:id="rId668" ref="J203"/>
    <hyperlink r:id="rId669" ref="L203"/>
    <hyperlink r:id="rId670" ref="M203"/>
    <hyperlink r:id="rId671" ref="N203"/>
    <hyperlink r:id="rId672" ref="Q203"/>
    <hyperlink r:id="rId673" ref="R203"/>
    <hyperlink r:id="rId674" ref="T203"/>
    <hyperlink r:id="rId675" ref="X203"/>
    <hyperlink r:id="rId676" ref="Z203"/>
    <hyperlink r:id="rId677" ref="AA203"/>
    <hyperlink r:id="rId678" ref="AS203"/>
    <hyperlink r:id="rId679" ref="C204"/>
    <hyperlink r:id="rId680" ref="D204"/>
    <hyperlink r:id="rId681" ref="L204"/>
    <hyperlink r:id="rId682" ref="N204"/>
    <hyperlink r:id="rId683" ref="T204"/>
    <hyperlink r:id="rId684" ref="X204"/>
    <hyperlink r:id="rId685" ref="AS204"/>
    <hyperlink r:id="rId686" ref="M205"/>
    <hyperlink r:id="rId687" ref="Q205"/>
    <hyperlink r:id="rId688" ref="T205"/>
    <hyperlink r:id="rId689" ref="X205"/>
    <hyperlink r:id="rId690" ref="AS205"/>
    <hyperlink r:id="rId691" ref="C206"/>
    <hyperlink r:id="rId692" ref="D206"/>
    <hyperlink r:id="rId693" ref="F206"/>
    <hyperlink r:id="rId694" ref="M206"/>
    <hyperlink r:id="rId695" ref="N206"/>
    <hyperlink r:id="rId696" ref="Q206"/>
    <hyperlink r:id="rId697" ref="T206"/>
    <hyperlink r:id="rId698" ref="U206"/>
    <hyperlink r:id="rId699" ref="X206"/>
    <hyperlink r:id="rId700" ref="AA206"/>
    <hyperlink r:id="rId701" ref="AS206"/>
    <hyperlink r:id="rId702" ref="Q208"/>
    <hyperlink r:id="rId703" ref="Z208"/>
    <hyperlink r:id="rId704" ref="AS208"/>
    <hyperlink r:id="rId705" ref="Q209"/>
    <hyperlink r:id="rId706" ref="S209"/>
    <hyperlink r:id="rId707" ref="T209"/>
    <hyperlink r:id="rId708" ref="V209"/>
    <hyperlink r:id="rId709" ref="W209"/>
    <hyperlink r:id="rId710" ref="X209"/>
    <hyperlink r:id="rId711" ref="AA209"/>
    <hyperlink r:id="rId712" ref="AC209"/>
    <hyperlink r:id="rId713" ref="C210"/>
    <hyperlink r:id="rId714" ref="D210"/>
    <hyperlink r:id="rId715" ref="AS210"/>
    <hyperlink r:id="rId716" ref="L211"/>
    <hyperlink r:id="rId717" ref="M211"/>
    <hyperlink r:id="rId718" ref="N211"/>
    <hyperlink r:id="rId719" ref="Q211"/>
    <hyperlink r:id="rId720" ref="T211"/>
    <hyperlink r:id="rId721" ref="U211"/>
    <hyperlink r:id="rId722" ref="V211"/>
    <hyperlink r:id="rId723" ref="AA211"/>
    <hyperlink r:id="rId724" ref="AS211"/>
    <hyperlink r:id="rId725" ref="C212"/>
    <hyperlink r:id="rId726" ref="D212"/>
    <hyperlink r:id="rId727" ref="F212"/>
    <hyperlink r:id="rId728" ref="M212"/>
    <hyperlink r:id="rId729" ref="N212"/>
    <hyperlink r:id="rId730" ref="T212"/>
    <hyperlink r:id="rId731" ref="X212"/>
    <hyperlink r:id="rId732" ref="AA212"/>
    <hyperlink r:id="rId733" ref="AS212"/>
    <hyperlink r:id="rId734" ref="C213"/>
    <hyperlink r:id="rId735" ref="M213"/>
    <hyperlink r:id="rId736" ref="N213"/>
    <hyperlink r:id="rId737" ref="Q213"/>
    <hyperlink r:id="rId738" ref="T213"/>
    <hyperlink r:id="rId739" ref="X213"/>
    <hyperlink r:id="rId740" ref="Z213"/>
    <hyperlink r:id="rId741" ref="AS213"/>
    <hyperlink r:id="rId742" ref="Q214"/>
    <hyperlink r:id="rId743" ref="AS214"/>
    <hyperlink r:id="rId744" ref="C215"/>
    <hyperlink r:id="rId745" ref="D215"/>
    <hyperlink r:id="rId746" ref="J215"/>
    <hyperlink r:id="rId747" ref="L215"/>
    <hyperlink r:id="rId748" ref="T215"/>
    <hyperlink r:id="rId749" ref="X215"/>
    <hyperlink r:id="rId750" ref="AA215"/>
    <hyperlink r:id="rId751" ref="AC215"/>
    <hyperlink r:id="rId752" ref="AS215"/>
    <hyperlink r:id="rId753" ref="F216"/>
    <hyperlink r:id="rId754" ref="N216"/>
    <hyperlink r:id="rId755" ref="O216"/>
    <hyperlink r:id="rId756" ref="Q216"/>
    <hyperlink r:id="rId757" ref="T216"/>
    <hyperlink r:id="rId758" ref="X216"/>
    <hyperlink r:id="rId759" ref="AC216"/>
    <hyperlink r:id="rId760" ref="AS216"/>
    <hyperlink r:id="rId761" ref="C217"/>
    <hyperlink r:id="rId762" ref="AS217"/>
    <hyperlink r:id="rId763" ref="AS219"/>
    <hyperlink r:id="rId764" ref="C220"/>
    <hyperlink r:id="rId765" ref="D220"/>
    <hyperlink r:id="rId766" ref="F220"/>
    <hyperlink r:id="rId767" ref="L220"/>
    <hyperlink r:id="rId768" ref="M220"/>
    <hyperlink r:id="rId769" ref="N220"/>
    <hyperlink r:id="rId770" ref="O220"/>
    <hyperlink r:id="rId771" ref="Q220"/>
    <hyperlink r:id="rId772" ref="R220"/>
    <hyperlink r:id="rId773" ref="S220"/>
    <hyperlink r:id="rId774" ref="T220"/>
    <hyperlink r:id="rId775" ref="U220"/>
    <hyperlink r:id="rId776" ref="W220"/>
    <hyperlink r:id="rId777" ref="X220"/>
    <hyperlink r:id="rId778" ref="Z220"/>
    <hyperlink r:id="rId779" ref="AB220"/>
    <hyperlink r:id="rId780" ref="AS220"/>
    <hyperlink r:id="rId781" ref="AS221"/>
    <hyperlink r:id="rId782" ref="N222"/>
    <hyperlink r:id="rId783" ref="Q222"/>
    <hyperlink r:id="rId784" ref="T222"/>
    <hyperlink r:id="rId785" ref="X222"/>
    <hyperlink r:id="rId786" ref="AS222"/>
    <hyperlink r:id="rId787" ref="F223"/>
    <hyperlink r:id="rId788" ref="L223"/>
    <hyperlink r:id="rId789" ref="N223"/>
    <hyperlink r:id="rId790" ref="Q223"/>
    <hyperlink r:id="rId791" ref="R223"/>
    <hyperlink r:id="rId792" ref="T223"/>
    <hyperlink r:id="rId793" ref="X223"/>
    <hyperlink r:id="rId794" ref="AA223"/>
    <hyperlink r:id="rId795" ref="AS223"/>
    <hyperlink r:id="rId796" ref="F224"/>
    <hyperlink r:id="rId797" ref="F225"/>
  </hyperlinks>
  <drawing r:id="rId798"/>
</worksheet>
</file>