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lok1\Desktop\SEM 2 New Work\Data Visualization\PROJECT\"/>
    </mc:Choice>
  </mc:AlternateContent>
  <xr:revisionPtr revIDLastSave="0" documentId="13_ncr:1_{DCE8BFF6-744F-4BD4-81EC-8FA22420F1A9}" xr6:coauthVersionLast="47" xr6:coauthVersionMax="47" xr10:uidLastSave="{00000000-0000-0000-0000-000000000000}"/>
  <bookViews>
    <workbookView xWindow="-110" yWindow="-110" windowWidth="19420" windowHeight="10300" xr2:uid="{F6C755B4-F5B5-4328-8018-384C729CE67B}"/>
  </bookViews>
  <sheets>
    <sheet name="Investment Banking" sheetId="1" r:id="rId1"/>
    <sheet name="Sales" sheetId="2" r:id="rId2"/>
    <sheet name="Trading" sheetId="3" r:id="rId3"/>
    <sheet name="Trading Revenue , volume, margi" sheetId="9" r:id="rId4"/>
    <sheet name="Cybersecurity" sheetId="4" r:id="rId5"/>
    <sheet name="Cybersecurity 2" sheetId="8" r:id="rId6"/>
    <sheet name="MarketingCustomerInfo" sheetId="11" r:id="rId7"/>
    <sheet name="MarketingCLV" sheetId="12" r:id="rId8"/>
    <sheet name="MarketingYear" sheetId="13" r:id="rId9"/>
    <sheet name="MarketingPromotionScore" sheetId="14" r:id="rId10"/>
    <sheet name="MarketingCrossSell" sheetId="15" r:id="rId11"/>
    <sheet name="MarketingSatisfaction" sheetId="16" r:id="rId12"/>
  </sheets>
  <externalReferences>
    <externalReference r:id="rId13"/>
  </externalReferences>
  <definedNames>
    <definedName name="Investment_Banking">'Investment Banking'!$S$33:$T$34</definedName>
    <definedName name="Net_INcome_Per_Year">'Investment Banking'!$S$33:$T$34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R72" i="1" s="1"/>
  <c r="K72" i="1"/>
  <c r="P72" i="1"/>
  <c r="T72" i="1" s="1"/>
  <c r="Q72" i="1"/>
  <c r="S72" i="1"/>
  <c r="K68" i="1"/>
  <c r="B5" i="16"/>
  <c r="B4" i="16"/>
  <c r="B3" i="16"/>
  <c r="B2" i="16"/>
  <c r="B10" i="15"/>
  <c r="D10" i="15" s="1"/>
  <c r="B9" i="15"/>
  <c r="D9" i="15" s="1"/>
  <c r="B8" i="15"/>
  <c r="D8" i="15" s="1"/>
  <c r="B7" i="15"/>
  <c r="D7" i="15" s="1"/>
  <c r="B6" i="15"/>
  <c r="D6" i="15" s="1"/>
  <c r="B5" i="15"/>
  <c r="D5" i="15" s="1"/>
  <c r="B4" i="15"/>
  <c r="D4" i="15" s="1"/>
  <c r="B3" i="15"/>
  <c r="D3" i="15" s="1"/>
  <c r="B2" i="15"/>
  <c r="D2" i="15" s="1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C10" i="13"/>
  <c r="D10" i="13" s="1"/>
  <c r="C9" i="13"/>
  <c r="D9" i="13" s="1"/>
  <c r="C8" i="13"/>
  <c r="D8" i="13" s="1"/>
  <c r="D7" i="13"/>
  <c r="C7" i="13"/>
  <c r="C6" i="13"/>
  <c r="D6" i="13" s="1"/>
  <c r="C5" i="13"/>
  <c r="D5" i="13" s="1"/>
  <c r="D4" i="13"/>
  <c r="C4" i="13"/>
  <c r="C3" i="13"/>
  <c r="D3" i="13" s="1"/>
  <c r="D2" i="13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F2" i="9"/>
  <c r="F3" i="9"/>
  <c r="F4" i="9"/>
  <c r="E2" i="9"/>
  <c r="E3" i="9"/>
  <c r="E4" i="9"/>
  <c r="D2" i="9"/>
  <c r="D3" i="9"/>
  <c r="D4" i="9"/>
  <c r="B4" i="9"/>
  <c r="B3" i="9"/>
  <c r="B2" i="9"/>
  <c r="C4" i="9" l="1"/>
  <c r="C3" i="9"/>
  <c r="E17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P2" i="1"/>
  <c r="T2" i="1" s="1"/>
  <c r="P3" i="1"/>
  <c r="T3" i="1" s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48" i="1"/>
  <c r="T48" i="1" s="1"/>
  <c r="P49" i="1"/>
  <c r="T49" i="1" s="1"/>
  <c r="P50" i="1"/>
  <c r="T50" i="1" s="1"/>
  <c r="P51" i="1"/>
  <c r="T51" i="1" s="1"/>
  <c r="P52" i="1"/>
  <c r="T52" i="1" s="1"/>
  <c r="P53" i="1"/>
  <c r="T53" i="1" s="1"/>
  <c r="P54" i="1"/>
  <c r="T54" i="1" s="1"/>
  <c r="P55" i="1"/>
  <c r="T55" i="1" s="1"/>
  <c r="P56" i="1"/>
  <c r="T56" i="1" s="1"/>
  <c r="P57" i="1"/>
  <c r="T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T70" i="1" s="1"/>
  <c r="P71" i="1"/>
  <c r="T71" i="1" s="1"/>
  <c r="K2" i="1"/>
  <c r="Q2" i="1" s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Q68" i="1"/>
  <c r="K69" i="1"/>
  <c r="Q69" i="1" s="1"/>
  <c r="K70" i="1"/>
  <c r="Q70" i="1" s="1"/>
  <c r="K71" i="1"/>
  <c r="Q71" i="1" s="1"/>
  <c r="E2" i="1"/>
  <c r="R2" i="1" s="1"/>
  <c r="E3" i="1"/>
  <c r="R3" i="1" s="1"/>
  <c r="E4" i="1"/>
  <c r="R4" i="1" s="1"/>
  <c r="E5" i="1"/>
  <c r="R5" i="1" s="1"/>
  <c r="E6" i="1"/>
  <c r="R6" i="1" s="1"/>
  <c r="E7" i="1"/>
  <c r="R7" i="1" s="1"/>
  <c r="E8" i="1"/>
  <c r="R8" i="1" s="1"/>
  <c r="E9" i="1"/>
  <c r="R9" i="1" s="1"/>
  <c r="E10" i="1"/>
  <c r="R10" i="1" s="1"/>
  <c r="E11" i="1"/>
  <c r="R11" i="1" s="1"/>
  <c r="E12" i="1"/>
  <c r="R12" i="1" s="1"/>
  <c r="E13" i="1"/>
  <c r="R13" i="1" s="1"/>
  <c r="E14" i="1"/>
  <c r="R14" i="1" s="1"/>
  <c r="E15" i="1"/>
  <c r="R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R22" i="1" s="1"/>
  <c r="E23" i="1"/>
  <c r="R23" i="1" s="1"/>
  <c r="E24" i="1"/>
  <c r="R24" i="1" s="1"/>
  <c r="E25" i="1"/>
  <c r="R25" i="1" s="1"/>
  <c r="E26" i="1"/>
  <c r="R26" i="1" s="1"/>
  <c r="E27" i="1"/>
  <c r="R27" i="1" s="1"/>
  <c r="E28" i="1"/>
  <c r="R28" i="1" s="1"/>
  <c r="E29" i="1"/>
  <c r="R29" i="1" s="1"/>
  <c r="E30" i="1"/>
  <c r="R30" i="1" s="1"/>
  <c r="E31" i="1"/>
  <c r="R31" i="1" s="1"/>
  <c r="E32" i="1"/>
  <c r="R32" i="1" s="1"/>
  <c r="E33" i="1"/>
  <c r="R33" i="1" s="1"/>
  <c r="E34" i="1"/>
  <c r="R34" i="1" s="1"/>
  <c r="E35" i="1"/>
  <c r="R35" i="1" s="1"/>
  <c r="E36" i="1"/>
  <c r="R36" i="1" s="1"/>
  <c r="E37" i="1"/>
  <c r="R37" i="1" s="1"/>
  <c r="E38" i="1"/>
  <c r="R38" i="1" s="1"/>
  <c r="E39" i="1"/>
  <c r="R39" i="1" s="1"/>
  <c r="E40" i="1"/>
  <c r="R40" i="1" s="1"/>
  <c r="E41" i="1"/>
  <c r="R41" i="1" s="1"/>
  <c r="E42" i="1"/>
  <c r="R42" i="1" s="1"/>
  <c r="E43" i="1"/>
  <c r="R43" i="1" s="1"/>
  <c r="E44" i="1"/>
  <c r="R44" i="1" s="1"/>
  <c r="E45" i="1"/>
  <c r="R45" i="1" s="1"/>
  <c r="E46" i="1"/>
  <c r="R46" i="1" s="1"/>
  <c r="E47" i="1"/>
  <c r="R47" i="1" s="1"/>
  <c r="E48" i="1"/>
  <c r="R48" i="1" s="1"/>
  <c r="E49" i="1"/>
  <c r="R49" i="1" s="1"/>
  <c r="E50" i="1"/>
  <c r="R50" i="1" s="1"/>
  <c r="E51" i="1"/>
  <c r="R51" i="1" s="1"/>
  <c r="E52" i="1"/>
  <c r="R52" i="1" s="1"/>
  <c r="E53" i="1"/>
  <c r="R53" i="1" s="1"/>
  <c r="E54" i="1"/>
  <c r="R54" i="1" s="1"/>
  <c r="E55" i="1"/>
  <c r="R55" i="1" s="1"/>
  <c r="E56" i="1"/>
  <c r="R56" i="1" s="1"/>
  <c r="E57" i="1"/>
  <c r="R57" i="1" s="1"/>
  <c r="E58" i="1"/>
  <c r="R58" i="1" s="1"/>
  <c r="E59" i="1"/>
  <c r="R59" i="1" s="1"/>
  <c r="E60" i="1"/>
  <c r="R60" i="1" s="1"/>
  <c r="E61" i="1"/>
  <c r="R61" i="1" s="1"/>
  <c r="E62" i="1"/>
  <c r="R62" i="1" s="1"/>
  <c r="E63" i="1"/>
  <c r="R63" i="1" s="1"/>
  <c r="E64" i="1"/>
  <c r="R64" i="1" s="1"/>
  <c r="E65" i="1"/>
  <c r="R65" i="1" s="1"/>
  <c r="E66" i="1"/>
  <c r="R66" i="1" s="1"/>
  <c r="E67" i="1"/>
  <c r="R67" i="1" s="1"/>
  <c r="E68" i="1"/>
  <c r="R68" i="1" s="1"/>
  <c r="E69" i="1"/>
  <c r="R69" i="1" s="1"/>
  <c r="E70" i="1"/>
  <c r="R70" i="1" s="1"/>
  <c r="E71" i="1"/>
  <c r="R71" i="1" s="1"/>
</calcChain>
</file>

<file path=xl/sharedStrings.xml><?xml version="1.0" encoding="utf-8"?>
<sst xmlns="http://schemas.openxmlformats.org/spreadsheetml/2006/main" count="1683" uniqueCount="608">
  <si>
    <t>Date</t>
  </si>
  <si>
    <t>Products</t>
  </si>
  <si>
    <t>Sales</t>
  </si>
  <si>
    <t>Costs</t>
  </si>
  <si>
    <t>Expected_Portfolio_Return</t>
  </si>
  <si>
    <t>Risk_Free_Rate</t>
  </si>
  <si>
    <t>Standard_Deviation_Return</t>
  </si>
  <si>
    <t>Equities</t>
  </si>
  <si>
    <t>Fixed Income</t>
  </si>
  <si>
    <t>Derivatives</t>
  </si>
  <si>
    <t>Commodities</t>
  </si>
  <si>
    <t>Forex</t>
  </si>
  <si>
    <t>Options</t>
  </si>
  <si>
    <t>Futures</t>
  </si>
  <si>
    <t>Bonds</t>
  </si>
  <si>
    <t>Stocks</t>
  </si>
  <si>
    <t>Mutual Funds</t>
  </si>
  <si>
    <t>Price</t>
  </si>
  <si>
    <t>AAPL</t>
  </si>
  <si>
    <t>MSFT</t>
  </si>
  <si>
    <t>GOOGL</t>
  </si>
  <si>
    <t>Stock Symbol</t>
  </si>
  <si>
    <t>Total_Data_Items</t>
  </si>
  <si>
    <t>Num_Clicks</t>
  </si>
  <si>
    <t>Num_
Variables</t>
  </si>
  <si>
    <t>Num_
Days_Data</t>
  </si>
  <si>
    <t>Num
_Encrypted_
Data_Items</t>
  </si>
  <si>
    <t>NumOfCybersecurity
Incidents</t>
  </si>
  <si>
    <t>Total_IT
Transactions</t>
  </si>
  <si>
    <t>Num_Phishing
_Emails_Sent</t>
  </si>
  <si>
    <t>Net Income
 (per month)</t>
  </si>
  <si>
    <t>Beginning 
Shareholder's 
Equity</t>
  </si>
  <si>
    <t>Ending
 Shareholder's 
Equity</t>
  </si>
  <si>
    <t>Income
 from
 Investment</t>
  </si>
  <si>
    <t>Investment 
Return</t>
  </si>
  <si>
    <t>Interest 
Expenses</t>
  </si>
  <si>
    <t>Beginning 
Earning 
Assets</t>
  </si>
  <si>
    <t>Ending 
Earning 
Assets</t>
  </si>
  <si>
    <t>Beginning
 Total Assets</t>
  </si>
  <si>
    <t>Ending
 Total Assets</t>
  </si>
  <si>
    <t>Grand Total</t>
  </si>
  <si>
    <t>Aug</t>
  </si>
  <si>
    <t>Sep</t>
  </si>
  <si>
    <t>Oct</t>
  </si>
  <si>
    <t xml:space="preserve">Shareholder's Equity </t>
  </si>
  <si>
    <t>Average Earning Assets</t>
  </si>
  <si>
    <t>Net interest margin (NIM)</t>
  </si>
  <si>
    <t>Cost-to-income ratio (CIR)</t>
  </si>
  <si>
    <t>Return on Assets (ROA)</t>
  </si>
  <si>
    <t>Total Assets</t>
  </si>
  <si>
    <t>Return on equity (ROE)</t>
  </si>
  <si>
    <t>Operating 
Income</t>
  </si>
  <si>
    <t>Operating
Costs</t>
  </si>
  <si>
    <t>Revenue for each product</t>
  </si>
  <si>
    <t>Quantity(Number of Shares traded)</t>
  </si>
  <si>
    <t>Sharpe ratio</t>
  </si>
  <si>
    <t>Sum of Revenue for each product</t>
  </si>
  <si>
    <t>MONTHS</t>
  </si>
  <si>
    <t>REVENUE GROWTH</t>
  </si>
  <si>
    <t>Sum of Quantity(Number of Shares traded)</t>
  </si>
  <si>
    <t>Months</t>
  </si>
  <si>
    <t>Trading Margin</t>
  </si>
  <si>
    <t>Trading Volume</t>
  </si>
  <si>
    <t>CyberSecurityIncidentRate</t>
  </si>
  <si>
    <t>DataEncryptionCoverage</t>
  </si>
  <si>
    <t>PhishingClickThroiughRate</t>
  </si>
  <si>
    <t>Value_At_Risk</t>
  </si>
  <si>
    <t>name</t>
  </si>
  <si>
    <t>age</t>
  </si>
  <si>
    <t>NetPromoterScore</t>
  </si>
  <si>
    <t>AvgTransaction</t>
  </si>
  <si>
    <t>NoOfTransaction</t>
  </si>
  <si>
    <t>RetentionPeriod</t>
  </si>
  <si>
    <t>region</t>
  </si>
  <si>
    <t>CLV</t>
  </si>
  <si>
    <t>Debra Alford</t>
  </si>
  <si>
    <t>Northwest Territories</t>
  </si>
  <si>
    <t>Jermaine Charles</t>
  </si>
  <si>
    <t>New Brunswick</t>
  </si>
  <si>
    <t>Jarrod Buckley</t>
  </si>
  <si>
    <t>Newfoundland and Labrador</t>
  </si>
  <si>
    <t>Xantha Martinez</t>
  </si>
  <si>
    <t>Nunavut</t>
  </si>
  <si>
    <t>Leigh Bradley</t>
  </si>
  <si>
    <t>British Columbia</t>
  </si>
  <si>
    <t>Joshua Montoya</t>
  </si>
  <si>
    <t>Valentine Petty</t>
  </si>
  <si>
    <t>Leslie Logan</t>
  </si>
  <si>
    <t>Alden Maldonado</t>
  </si>
  <si>
    <t>Quintessa Albert</t>
  </si>
  <si>
    <t>Geraldine Henry</t>
  </si>
  <si>
    <t>Dean Gallegos</t>
  </si>
  <si>
    <t>Saskatchewan</t>
  </si>
  <si>
    <t>Cassidy Chambers</t>
  </si>
  <si>
    <t>Kyra Anthony</t>
  </si>
  <si>
    <t>Ontario</t>
  </si>
  <si>
    <t>Alika Whitaker</t>
  </si>
  <si>
    <t>Quemby Lawrence</t>
  </si>
  <si>
    <t>Quebec</t>
  </si>
  <si>
    <t>Helen Berry</t>
  </si>
  <si>
    <t>Freya Pate</t>
  </si>
  <si>
    <t>Flavia Duran</t>
  </si>
  <si>
    <t>Brenna Monroe</t>
  </si>
  <si>
    <t>Isaac Hammond</t>
  </si>
  <si>
    <t>Jerome Byers</t>
  </si>
  <si>
    <t>Manitoba</t>
  </si>
  <si>
    <t>Nasim Hopkins</t>
  </si>
  <si>
    <t>Myles Salinas</t>
  </si>
  <si>
    <t>Tanya Shannon</t>
  </si>
  <si>
    <t>Forrest Townsend</t>
  </si>
  <si>
    <t>Prince Edward Island</t>
  </si>
  <si>
    <t>Raphael Norris</t>
  </si>
  <si>
    <t>William Banks</t>
  </si>
  <si>
    <t>Colby Hoover</t>
  </si>
  <si>
    <t>Kasimir Blake</t>
  </si>
  <si>
    <t>Ayanna Talley</t>
  </si>
  <si>
    <t>Jaime Prince</t>
  </si>
  <si>
    <t>Acton Schmidt</t>
  </si>
  <si>
    <t>Caleb Poole</t>
  </si>
  <si>
    <t>Jonah Vang</t>
  </si>
  <si>
    <t>Valentine Reed</t>
  </si>
  <si>
    <t>Odessa Vaughn</t>
  </si>
  <si>
    <t>Mariam Rutledge</t>
  </si>
  <si>
    <t>Dustin Rutledge</t>
  </si>
  <si>
    <t>Austin Morgan</t>
  </si>
  <si>
    <t>Yukon</t>
  </si>
  <si>
    <t>Samson Griffith</t>
  </si>
  <si>
    <t>Nova Scotia</t>
  </si>
  <si>
    <t>Stewart Barron</t>
  </si>
  <si>
    <t>Todd Green</t>
  </si>
  <si>
    <t>Dieter Forbes</t>
  </si>
  <si>
    <t>Leilani Leach</t>
  </si>
  <si>
    <t>Sopoline Peters</t>
  </si>
  <si>
    <t>Paul Mcbride</t>
  </si>
  <si>
    <t>Beck Neal</t>
  </si>
  <si>
    <t>Penelope Frederick</t>
  </si>
  <si>
    <t>Unity Morin</t>
  </si>
  <si>
    <t>Hasad Lopez</t>
  </si>
  <si>
    <t>Austin Harding</t>
  </si>
  <si>
    <t>Murphy Kaufman</t>
  </si>
  <si>
    <t>Tallulah Cohen</t>
  </si>
  <si>
    <t>Rina Irwin</t>
  </si>
  <si>
    <t>Tobias Evans</t>
  </si>
  <si>
    <t>Vladimir Nunez</t>
  </si>
  <si>
    <t>Christopher Odom</t>
  </si>
  <si>
    <t>Jeremy Pollard</t>
  </si>
  <si>
    <t>Tara Good</t>
  </si>
  <si>
    <t>Reese Davidson</t>
  </si>
  <si>
    <t>Kibo Lowe</t>
  </si>
  <si>
    <t>Winter Rowe</t>
  </si>
  <si>
    <t>Nissim Bush</t>
  </si>
  <si>
    <t>Nell Maxwell</t>
  </si>
  <si>
    <t>Connor Sawyer</t>
  </si>
  <si>
    <t>Amir Albert</t>
  </si>
  <si>
    <t>Melissa Hernandez</t>
  </si>
  <si>
    <t>Grady Bullock</t>
  </si>
  <si>
    <t>Patrick Wyatt</t>
  </si>
  <si>
    <t>Emily Roberson</t>
  </si>
  <si>
    <t>Thane Kirkland</t>
  </si>
  <si>
    <t>Aurora Raymond</t>
  </si>
  <si>
    <t>Cecilia Mcmahon</t>
  </si>
  <si>
    <t>Cally Burnett</t>
  </si>
  <si>
    <t>Abraham Page</t>
  </si>
  <si>
    <t>Logan Cole</t>
  </si>
  <si>
    <t>Elizabeth Richmond</t>
  </si>
  <si>
    <t>Phyllis Harper</t>
  </si>
  <si>
    <t>Craig Pena</t>
  </si>
  <si>
    <t>Kyra Blackwell</t>
  </si>
  <si>
    <t>Anne Wilkins</t>
  </si>
  <si>
    <t>Rae Madden</t>
  </si>
  <si>
    <t>Stephanie Armstrong</t>
  </si>
  <si>
    <t>Shaeleigh Avery</t>
  </si>
  <si>
    <t>Dale Gates</t>
  </si>
  <si>
    <t>Odessa Parsons</t>
  </si>
  <si>
    <t>Alberta</t>
  </si>
  <si>
    <t>Upton Santiago</t>
  </si>
  <si>
    <t>Jael Garrett</t>
  </si>
  <si>
    <t>Cedric Woodward</t>
  </si>
  <si>
    <t>Lila Dillon</t>
  </si>
  <si>
    <t>Gwendolyn Warren</t>
  </si>
  <si>
    <t>Wynter Leach</t>
  </si>
  <si>
    <t>Bryar Sharp</t>
  </si>
  <si>
    <t>Isaac Hobbs</t>
  </si>
  <si>
    <t>Ivan Burns</t>
  </si>
  <si>
    <t>Stephen Osborn</t>
  </si>
  <si>
    <t>Jelani Reyes</t>
  </si>
  <si>
    <t>Orson Eaton</t>
  </si>
  <si>
    <t>Lareina Warner</t>
  </si>
  <si>
    <t>Silas Blair</t>
  </si>
  <si>
    <t>Uriel Walter</t>
  </si>
  <si>
    <t>Branden Owens</t>
  </si>
  <si>
    <t>Regina Whitley</t>
  </si>
  <si>
    <t>Gay Henson</t>
  </si>
  <si>
    <t>Zeph Shepard</t>
  </si>
  <si>
    <t>Olga Cortez</t>
  </si>
  <si>
    <t>Virginia Wise</t>
  </si>
  <si>
    <t>Miriam Booker</t>
  </si>
  <si>
    <t>Fritz Mckee</t>
  </si>
  <si>
    <t>Caesar Gallegos</t>
  </si>
  <si>
    <t>Lillith Avila</t>
  </si>
  <si>
    <t>Wendy Beach</t>
  </si>
  <si>
    <t>Brent Lawrence</t>
  </si>
  <si>
    <t>Maya Glass</t>
  </si>
  <si>
    <t>Inga Sullivan</t>
  </si>
  <si>
    <t>Wang Clarke</t>
  </si>
  <si>
    <t>Frances Kemp</t>
  </si>
  <si>
    <t>Ivana Guthrie</t>
  </si>
  <si>
    <t>Orson Todd</t>
  </si>
  <si>
    <t>Vladimir Cobb</t>
  </si>
  <si>
    <t>Amos Berg</t>
  </si>
  <si>
    <t>Keely Wall</t>
  </si>
  <si>
    <t>Graiden Morales</t>
  </si>
  <si>
    <t>Ava Carlson</t>
  </si>
  <si>
    <t>Astra Rosales</t>
  </si>
  <si>
    <t>Oprah Carver</t>
  </si>
  <si>
    <t>September Barrett</t>
  </si>
  <si>
    <t>Fuller Clark</t>
  </si>
  <si>
    <t>Kellie Kidd</t>
  </si>
  <si>
    <t>Kathleen Rosario</t>
  </si>
  <si>
    <t>Christopher Weber</t>
  </si>
  <si>
    <t>Buckminster Lara</t>
  </si>
  <si>
    <t>Halee Stafford</t>
  </si>
  <si>
    <t>Stacy Lyons</t>
  </si>
  <si>
    <t>Rhea Leach</t>
  </si>
  <si>
    <t>Alec Casey</t>
  </si>
  <si>
    <t>Bruno Burks</t>
  </si>
  <si>
    <t>Ayanna Casey</t>
  </si>
  <si>
    <t>Akeem Knight</t>
  </si>
  <si>
    <t>Shaine Chambers</t>
  </si>
  <si>
    <t>Nola Camacho</t>
  </si>
  <si>
    <t>Dexter Nash</t>
  </si>
  <si>
    <t>Abraham Huff</t>
  </si>
  <si>
    <t>Owen Caldwell</t>
  </si>
  <si>
    <t>Ulla Mathis</t>
  </si>
  <si>
    <t>Alfreda Baldwin</t>
  </si>
  <si>
    <t>Darrel Rich</t>
  </si>
  <si>
    <t>Angelica Alvarado</t>
  </si>
  <si>
    <t>Ursa Oneil</t>
  </si>
  <si>
    <t>Shafira Dillon</t>
  </si>
  <si>
    <t>Allistair Mcgowan</t>
  </si>
  <si>
    <t>Samson Sargent</t>
  </si>
  <si>
    <t>Jocelyn Sawyer</t>
  </si>
  <si>
    <t>Jessamine Clay</t>
  </si>
  <si>
    <t>Branden Fletcher</t>
  </si>
  <si>
    <t>Martha Colon</t>
  </si>
  <si>
    <t>Phoebe Hill</t>
  </si>
  <si>
    <t>Summer Griffith</t>
  </si>
  <si>
    <t>Holly Peters</t>
  </si>
  <si>
    <t>Miranda Galloway</t>
  </si>
  <si>
    <t>Patrick Mann</t>
  </si>
  <si>
    <t>Vernon Pitts</t>
  </si>
  <si>
    <t>Dexter Ramos</t>
  </si>
  <si>
    <t>Jacob Dominguez</t>
  </si>
  <si>
    <t>Stephen Puckett</t>
  </si>
  <si>
    <t>Donovan Petersen</t>
  </si>
  <si>
    <t>Glenna Welch</t>
  </si>
  <si>
    <t>Rhiannon Hahn</t>
  </si>
  <si>
    <t>Georgia Wilkinson</t>
  </si>
  <si>
    <t>Yoko Kent</t>
  </si>
  <si>
    <t>Xantha Vinson</t>
  </si>
  <si>
    <t>Quail Owen</t>
  </si>
  <si>
    <t>Amery Velez</t>
  </si>
  <si>
    <t>Beverly Mann</t>
  </si>
  <si>
    <t>Abra Forbes</t>
  </si>
  <si>
    <t>Malcolm Anthony</t>
  </si>
  <si>
    <t>Reese Garner</t>
  </si>
  <si>
    <t>Isabella Snow</t>
  </si>
  <si>
    <t>Byron Morris</t>
  </si>
  <si>
    <t>Cedric Rodgers</t>
  </si>
  <si>
    <t>Isabella Vega</t>
  </si>
  <si>
    <t>Gregory Avila</t>
  </si>
  <si>
    <t>Marah Cross</t>
  </si>
  <si>
    <t>Unity Clarke</t>
  </si>
  <si>
    <t>Carlos Mcdowell</t>
  </si>
  <si>
    <t>Uriel Evans</t>
  </si>
  <si>
    <t>Garrison Valentine</t>
  </si>
  <si>
    <t>Craig Mcknight</t>
  </si>
  <si>
    <t>Ahmed Puckett</t>
  </si>
  <si>
    <t>Malachi Wilder</t>
  </si>
  <si>
    <t>Ann Weber</t>
  </si>
  <si>
    <t>Jelani Mcknight</t>
  </si>
  <si>
    <t>Veda Dawson</t>
  </si>
  <si>
    <t>Aiko Blackburn</t>
  </si>
  <si>
    <t>Nero Lane</t>
  </si>
  <si>
    <t>Simon Morrow</t>
  </si>
  <si>
    <t>Cynthia Hancock</t>
  </si>
  <si>
    <t>Hannah Reese</t>
  </si>
  <si>
    <t>Richard Guzman</t>
  </si>
  <si>
    <t>Jael Watson</t>
  </si>
  <si>
    <t>Cadman Bryan</t>
  </si>
  <si>
    <t>Amethyst Vang</t>
  </si>
  <si>
    <t>Ivory Warner</t>
  </si>
  <si>
    <t>Zelda Mack</t>
  </si>
  <si>
    <t>Ahmed Medina</t>
  </si>
  <si>
    <t>Malik Macdonald</t>
  </si>
  <si>
    <t>Gisela Wynn</t>
  </si>
  <si>
    <t>Jasper Holcomb</t>
  </si>
  <si>
    <t>Margaret Gilliam</t>
  </si>
  <si>
    <t>Tyler Molina</t>
  </si>
  <si>
    <t>Rhiannon Tillman</t>
  </si>
  <si>
    <t>Luke Herring</t>
  </si>
  <si>
    <t>Rogan Valenzuela</t>
  </si>
  <si>
    <t>Hashim Maddox</t>
  </si>
  <si>
    <t>Erica Ellis</t>
  </si>
  <si>
    <t>Colleen Martin</t>
  </si>
  <si>
    <t>Astra Walton</t>
  </si>
  <si>
    <t>Tamekah Witt</t>
  </si>
  <si>
    <t>Sebastian Ellison</t>
  </si>
  <si>
    <t>Cole Alford</t>
  </si>
  <si>
    <t>Alyssa Nolan</t>
  </si>
  <si>
    <t>Keefe Tyson</t>
  </si>
  <si>
    <t>Jared Rowland</t>
  </si>
  <si>
    <t>Cameran Holloway</t>
  </si>
  <si>
    <t>Amity Jensen</t>
  </si>
  <si>
    <t>Phoebe Rowland</t>
  </si>
  <si>
    <t>Rinah Snyder</t>
  </si>
  <si>
    <t>Cecilia Mays</t>
  </si>
  <si>
    <t>Lee Mcdonald</t>
  </si>
  <si>
    <t>Buckminster Byrd</t>
  </si>
  <si>
    <t>Idola Prince</t>
  </si>
  <si>
    <t>Joelle Grimes</t>
  </si>
  <si>
    <t>Cassandra Peterson</t>
  </si>
  <si>
    <t>Malcolm Stokes</t>
  </si>
  <si>
    <t>TaShya Joyce</t>
  </si>
  <si>
    <t>Courtney Giles</t>
  </si>
  <si>
    <t>Fay Hester</t>
  </si>
  <si>
    <t>Fredericka Williamson</t>
  </si>
  <si>
    <t>Jarrod Gay</t>
  </si>
  <si>
    <t>Bruce Jacobs</t>
  </si>
  <si>
    <t>Raven Mcconnell</t>
  </si>
  <si>
    <t>Renee Norton</t>
  </si>
  <si>
    <t>Briar Hess</t>
  </si>
  <si>
    <t>Samson Medina</t>
  </si>
  <si>
    <t>Chantale Gordon</t>
  </si>
  <si>
    <t>Veda Ramos</t>
  </si>
  <si>
    <t>Branden Blackwell</t>
  </si>
  <si>
    <t>Camden Cherry</t>
  </si>
  <si>
    <t>Samuel Cooley</t>
  </si>
  <si>
    <t>Yardley Carey</t>
  </si>
  <si>
    <t>Jolie Klein</t>
  </si>
  <si>
    <t>Berk Bullock</t>
  </si>
  <si>
    <t>Jonah Boyer</t>
  </si>
  <si>
    <t>Macy Martin</t>
  </si>
  <si>
    <t>Zorita Malone</t>
  </si>
  <si>
    <t>Garth Parrish</t>
  </si>
  <si>
    <t>Elvis Caldwell</t>
  </si>
  <si>
    <t>Boris Burgess</t>
  </si>
  <si>
    <t>Kermit Pennington</t>
  </si>
  <si>
    <t>Maya Mccarty</t>
  </si>
  <si>
    <t>Buffy Pope</t>
  </si>
  <si>
    <t>Leigh Mosley</t>
  </si>
  <si>
    <t>Rhoda Buckley</t>
  </si>
  <si>
    <t>Nasim Holcomb</t>
  </si>
  <si>
    <t>Maya Kinney</t>
  </si>
  <si>
    <t>Camilla Evans</t>
  </si>
  <si>
    <t>Rae Horton</t>
  </si>
  <si>
    <t>Courtney Santana</t>
  </si>
  <si>
    <t>Noah Talley</t>
  </si>
  <si>
    <t>Lois Valentine</t>
  </si>
  <si>
    <t>Claudia Gardner</t>
  </si>
  <si>
    <t>Plato Perry</t>
  </si>
  <si>
    <t>Amber Holder</t>
  </si>
  <si>
    <t>Quemby Burke</t>
  </si>
  <si>
    <t>Kiara Kaufman</t>
  </si>
  <si>
    <t>Sylvia Mcpherson</t>
  </si>
  <si>
    <t>Avram Andrews</t>
  </si>
  <si>
    <t>Rae Battle</t>
  </si>
  <si>
    <t>Ina Acosta</t>
  </si>
  <si>
    <t>Abbot Hurley</t>
  </si>
  <si>
    <t>Idola Newton</t>
  </si>
  <si>
    <t>Rajah Gordon</t>
  </si>
  <si>
    <t>Griffith Boyle</t>
  </si>
  <si>
    <t>Fay Garrett</t>
  </si>
  <si>
    <t>Yuli Galloway</t>
  </si>
  <si>
    <t>Clarke Ramos</t>
  </si>
  <si>
    <t>Colorado Atkins</t>
  </si>
  <si>
    <t>Jocelyn Wilder</t>
  </si>
  <si>
    <t>Latifah Weiss</t>
  </si>
  <si>
    <t>Isadora Webb</t>
  </si>
  <si>
    <t>Allen Gilbert</t>
  </si>
  <si>
    <t>Carissa Morrison</t>
  </si>
  <si>
    <t>Kyla Hampton</t>
  </si>
  <si>
    <t>Emmanuel Battle</t>
  </si>
  <si>
    <t>Sierra Nichols</t>
  </si>
  <si>
    <t>Chloe Lyons</t>
  </si>
  <si>
    <t>Drake Morton</t>
  </si>
  <si>
    <t>Gay Harrison</t>
  </si>
  <si>
    <t>Macaulay Mcdaniel</t>
  </si>
  <si>
    <t>Serena Maynard</t>
  </si>
  <si>
    <t>Mason Sloan</t>
  </si>
  <si>
    <t>Adele Calhoun</t>
  </si>
  <si>
    <t>Devin Ballard</t>
  </si>
  <si>
    <t>Avram Frost</t>
  </si>
  <si>
    <t>Jessica Dunlap</t>
  </si>
  <si>
    <t>Amos Conley</t>
  </si>
  <si>
    <t>Mariam Golden</t>
  </si>
  <si>
    <t>August Shaffer</t>
  </si>
  <si>
    <t>Alexa Mccarthy</t>
  </si>
  <si>
    <t>Laurel Kaufman</t>
  </si>
  <si>
    <t>Kane Wilkins</t>
  </si>
  <si>
    <t>Dominique Solis</t>
  </si>
  <si>
    <t>Bradley Hunt</t>
  </si>
  <si>
    <t>Kerry Weber</t>
  </si>
  <si>
    <t>Emily Merrill</t>
  </si>
  <si>
    <t>MacKensie Hughes</t>
  </si>
  <si>
    <t>Harrison Hickman</t>
  </si>
  <si>
    <t>Geraldine Moon</t>
  </si>
  <si>
    <t>Kareem Petty</t>
  </si>
  <si>
    <t>Allen Burke</t>
  </si>
  <si>
    <t>Ruby Townsend</t>
  </si>
  <si>
    <t>Hermione Dale</t>
  </si>
  <si>
    <t>Rina Roth</t>
  </si>
  <si>
    <t>Florence Mcpherson</t>
  </si>
  <si>
    <t>Joel Knight</t>
  </si>
  <si>
    <t>Noelle Nunez</t>
  </si>
  <si>
    <t>Deirdre Hunter</t>
  </si>
  <si>
    <t>Shad Brown</t>
  </si>
  <si>
    <t>Veda Irwin</t>
  </si>
  <si>
    <t>Amela Ellison</t>
  </si>
  <si>
    <t>Simon Hoffman</t>
  </si>
  <si>
    <t>Chadwick Booker</t>
  </si>
  <si>
    <t>Alan Garcia</t>
  </si>
  <si>
    <t>Camden Pate</t>
  </si>
  <si>
    <t>Jack Mckinney</t>
  </si>
  <si>
    <t>Kylee Mcdowell</t>
  </si>
  <si>
    <t>Clio Guerra</t>
  </si>
  <si>
    <t>Zeus Mcintyre</t>
  </si>
  <si>
    <t>Lacota Garrison</t>
  </si>
  <si>
    <t>Libby Fowler</t>
  </si>
  <si>
    <t>Skyler Palmer</t>
  </si>
  <si>
    <t>Fleur Finch</t>
  </si>
  <si>
    <t>Garrison Doyle</t>
  </si>
  <si>
    <t>Virginia Armstrong</t>
  </si>
  <si>
    <t>Joelle Rush</t>
  </si>
  <si>
    <t>Mufutau Decker</t>
  </si>
  <si>
    <t>Harlan Ward</t>
  </si>
  <si>
    <t>Macy Figueroa</t>
  </si>
  <si>
    <t>Brendan Robinson</t>
  </si>
  <si>
    <t>Lucian Davis</t>
  </si>
  <si>
    <t>Eric Hoover</t>
  </si>
  <si>
    <t>Ryder Gibbs</t>
  </si>
  <si>
    <t>Steven Castro</t>
  </si>
  <si>
    <t>Howard Bullock</t>
  </si>
  <si>
    <t>Zeus Mcpherson</t>
  </si>
  <si>
    <t>Idola Lawson</t>
  </si>
  <si>
    <t>Stephen Freeman</t>
  </si>
  <si>
    <t>Hamilton Armstrong</t>
  </si>
  <si>
    <t>Ferdinand Craft</t>
  </si>
  <si>
    <t>Deanna Good</t>
  </si>
  <si>
    <t>Shelly Mason</t>
  </si>
  <si>
    <t>Maite Burch</t>
  </si>
  <si>
    <t>Jada Macdonald</t>
  </si>
  <si>
    <t>Ginger Mcdaniel</t>
  </si>
  <si>
    <t>Kareem Sullivan</t>
  </si>
  <si>
    <t>Hop Velez</t>
  </si>
  <si>
    <t>Stephanie Clements</t>
  </si>
  <si>
    <t>Jarrod Mooney</t>
  </si>
  <si>
    <t>Oren Branch</t>
  </si>
  <si>
    <t>Dylan Holloway</t>
  </si>
  <si>
    <t>Nissim Kane</t>
  </si>
  <si>
    <t>Violet Salas</t>
  </si>
  <si>
    <t>Karly Parks</t>
  </si>
  <si>
    <t>Nyssa Lee</t>
  </si>
  <si>
    <t>Shea Dickson</t>
  </si>
  <si>
    <t>Sebastian Ellis</t>
  </si>
  <si>
    <t>Orson Allison</t>
  </si>
  <si>
    <t>Bevis Trujillo</t>
  </si>
  <si>
    <t>Roth Bridges</t>
  </si>
  <si>
    <t>Janna Chapman</t>
  </si>
  <si>
    <t>Kim Hayes</t>
  </si>
  <si>
    <t>Hanae Payne</t>
  </si>
  <si>
    <t>Daniel Sullivan</t>
  </si>
  <si>
    <t>Cherokee Harding</t>
  </si>
  <si>
    <t>Roary Goff</t>
  </si>
  <si>
    <t>Curran Fletcher</t>
  </si>
  <si>
    <t>Robert Collier</t>
  </si>
  <si>
    <t>Trevor Myers</t>
  </si>
  <si>
    <t>Lila Avery</t>
  </si>
  <si>
    <t>Brady Booker</t>
  </si>
  <si>
    <t>Wanda Dixon</t>
  </si>
  <si>
    <t>Lacy Sexton</t>
  </si>
  <si>
    <t>Orla Carpenter</t>
  </si>
  <si>
    <t>Olivia Santiago</t>
  </si>
  <si>
    <t>Constance Nolan</t>
  </si>
  <si>
    <t>Brody Carr</t>
  </si>
  <si>
    <t>Gretchen Davis</t>
  </si>
  <si>
    <t>Melanie Thornton</t>
  </si>
  <si>
    <t>Randall Velazquez</t>
  </si>
  <si>
    <t>Elaine Davis</t>
  </si>
  <si>
    <t>Grant Daugherty</t>
  </si>
  <si>
    <t>Elliott Garrison</t>
  </si>
  <si>
    <t>Mallory Lester</t>
  </si>
  <si>
    <t>Wyoming Gates</t>
  </si>
  <si>
    <t>Talon Barnett</t>
  </si>
  <si>
    <t>Nita Wilkins</t>
  </si>
  <si>
    <t>Dieter Vang</t>
  </si>
  <si>
    <t>Dustin Beach</t>
  </si>
  <si>
    <t>Aphrodite Baird</t>
  </si>
  <si>
    <t>Alexis Hanson</t>
  </si>
  <si>
    <t>Macaulay Robinson</t>
  </si>
  <si>
    <t>Remedios Benjamin</t>
  </si>
  <si>
    <t>Jolene Ruiz</t>
  </si>
  <si>
    <t>Gretchen Saunders</t>
  </si>
  <si>
    <t>Quon Travis</t>
  </si>
  <si>
    <t>Mari Shepard</t>
  </si>
  <si>
    <t>Grace Combs</t>
  </si>
  <si>
    <t>Kamal Foreman</t>
  </si>
  <si>
    <t>Irma Herrera</t>
  </si>
  <si>
    <t>Stacy Ballard</t>
  </si>
  <si>
    <t>Merrill Cain</t>
  </si>
  <si>
    <t>Mannix Ayala</t>
  </si>
  <si>
    <t>Macey Taylor</t>
  </si>
  <si>
    <t>Selma Perkins</t>
  </si>
  <si>
    <t>Garrison Adkins</t>
  </si>
  <si>
    <t>Vladimir Rich</t>
  </si>
  <si>
    <t>Miranda Yang</t>
  </si>
  <si>
    <t>Hammett Burks</t>
  </si>
  <si>
    <t>Dominic Dunlap</t>
  </si>
  <si>
    <t>Wilma Petersen</t>
  </si>
  <si>
    <t>Althea Bright</t>
  </si>
  <si>
    <t>Linus Moreno</t>
  </si>
  <si>
    <t>Gage Lynch</t>
  </si>
  <si>
    <t>Hall Whitley</t>
  </si>
  <si>
    <t>Oleg Koch</t>
  </si>
  <si>
    <t>Ignacia Wolfe</t>
  </si>
  <si>
    <t>Paula Welch</t>
  </si>
  <si>
    <t>Julian Gallagher</t>
  </si>
  <si>
    <t>Gage Bernard</t>
  </si>
  <si>
    <t>Dora Lang</t>
  </si>
  <si>
    <t>Avye English</t>
  </si>
  <si>
    <t>Wayne Sloan</t>
  </si>
  <si>
    <t>Zephania Woodard</t>
  </si>
  <si>
    <t>Ishmael Christian</t>
  </si>
  <si>
    <t>Deanna Weiss</t>
  </si>
  <si>
    <t>Remedios Mcdaniel</t>
  </si>
  <si>
    <t>Dustin Burke</t>
  </si>
  <si>
    <t>Xavier Gilmore</t>
  </si>
  <si>
    <t>Davis Maynard</t>
  </si>
  <si>
    <t>Alfreda Beasley</t>
  </si>
  <si>
    <t>Oren Carroll</t>
  </si>
  <si>
    <t>Graham Barnett</t>
  </si>
  <si>
    <t>Gail Fleming</t>
  </si>
  <si>
    <t>Nicholas Gonzales</t>
  </si>
  <si>
    <t>Hannah Gay</t>
  </si>
  <si>
    <t>Harding Lewis</t>
  </si>
  <si>
    <t>Pandora Walton</t>
  </si>
  <si>
    <t>Charissa Logan</t>
  </si>
  <si>
    <t>Joseph Bryant</t>
  </si>
  <si>
    <t>Allen Wolfe</t>
  </si>
  <si>
    <t>Orlando Whitley</t>
  </si>
  <si>
    <t>Aileen Bauer</t>
  </si>
  <si>
    <t>Roary Matthews</t>
  </si>
  <si>
    <t>Lois Hernandez</t>
  </si>
  <si>
    <t>Amaya Conner</t>
  </si>
  <si>
    <t>Brianna Beasley</t>
  </si>
  <si>
    <t>Colt Kennedy</t>
  </si>
  <si>
    <t>Ignatius Chandler</t>
  </si>
  <si>
    <t>Gary Blackburn</t>
  </si>
  <si>
    <t>Demetria Forbes</t>
  </si>
  <si>
    <t>Hedley Grant</t>
  </si>
  <si>
    <t>Alvin Petty</t>
  </si>
  <si>
    <t>Lael Wade</t>
  </si>
  <si>
    <t>Quemby Foley</t>
  </si>
  <si>
    <t>Paul Hale</t>
  </si>
  <si>
    <t>Raja Cole</t>
  </si>
  <si>
    <t>Jason Acevedo</t>
  </si>
  <si>
    <t>Hu Hester</t>
  </si>
  <si>
    <t>Roanna Bird</t>
  </si>
  <si>
    <t>Robin Herring</t>
  </si>
  <si>
    <t>Gareth Foley</t>
  </si>
  <si>
    <t>Melinda Juarez</t>
  </si>
  <si>
    <t>Nissim Farley</t>
  </si>
  <si>
    <t>Zachary Dudley</t>
  </si>
  <si>
    <t>Hayfa Newton</t>
  </si>
  <si>
    <t>Anthony Blankenship</t>
  </si>
  <si>
    <t>Gannon Combs</t>
  </si>
  <si>
    <t>Kadeem Mccarty</t>
  </si>
  <si>
    <t>Kamal Pacheco</t>
  </si>
  <si>
    <t>Lila Henderson</t>
  </si>
  <si>
    <t>Kirby Kane</t>
  </si>
  <si>
    <t>Murphy Burns</t>
  </si>
  <si>
    <t>Tanner Daniels</t>
  </si>
  <si>
    <t>Hilary Ferguson</t>
  </si>
  <si>
    <t>Nadine Mccormick</t>
  </si>
  <si>
    <t>Griffin Nguyen</t>
  </si>
  <si>
    <t>Margaret Stanley</t>
  </si>
  <si>
    <t>Cedric Hester</t>
  </si>
  <si>
    <t>Harper Bullock</t>
  </si>
  <si>
    <t>Region</t>
  </si>
  <si>
    <t>Total.Customer</t>
  </si>
  <si>
    <t>CLV per Customer</t>
  </si>
  <si>
    <t>year</t>
  </si>
  <si>
    <t>CustAtEnd</t>
  </si>
  <si>
    <t>CustAtStart</t>
  </si>
  <si>
    <t>PercentageChange</t>
  </si>
  <si>
    <t>PromotorScore</t>
  </si>
  <si>
    <t>DetractorScore</t>
  </si>
  <si>
    <t>OverScore</t>
  </si>
  <si>
    <t>Year</t>
  </si>
  <si>
    <t>TotalCustomer</t>
  </si>
  <si>
    <t>CustomerBuyingServices</t>
  </si>
  <si>
    <t>CrossSell%</t>
  </si>
  <si>
    <t>Age group</t>
  </si>
  <si>
    <t>OverallScore</t>
  </si>
  <si>
    <t>18-30</t>
  </si>
  <si>
    <t>31-45</t>
  </si>
  <si>
    <t>46-60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</si>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</sst>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10" fontId="2" fillId="0" borderId="3" xfId="0" applyNumberFormat="1" applyFont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14" fontId="1" fillId="0" borderId="5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0" fillId="0" borderId="0" xfId="0" applyNumberFormat="1"/>
    <xf numFmtId="166" fontId="2" fillId="0" borderId="3" xfId="0" applyNumberFormat="1" applyFont="1" applyBorder="1" applyAlignment="1">
      <alignment vertical="center" wrapText="1"/>
    </xf>
    <xf numFmtId="166" fontId="0" fillId="0" borderId="0" xfId="0" applyNumberFormat="1"/>
    <xf numFmtId="166" fontId="2" fillId="0" borderId="4" xfId="0" applyNumberFormat="1" applyFont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166" fontId="1" fillId="0" borderId="1" xfId="0" applyNumberFormat="1" applyFont="1" applyBorder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5" fontId="2" fillId="0" borderId="3" xfId="0" applyNumberFormat="1" applyFont="1" applyBorder="1" applyAlignment="1">
      <alignment vertical="center" wrapText="1"/>
    </xf>
    <xf numFmtId="166" fontId="1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19" formatCode="yyyy/mm/dd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9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bera\Downloads\Market.xlsx" TargetMode="External"/><Relationship Id="rId1" Type="http://schemas.openxmlformats.org/officeDocument/2006/relationships/externalLinkPath" Target="https://d.docs.live.net/Users/sbera/Downloads/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Information"/>
      <sheetName val="CLV"/>
      <sheetName val="year"/>
      <sheetName val="Satisfaction"/>
      <sheetName val="PromotionScore"/>
      <sheetName val="CrossSell"/>
    </sheetNames>
    <sheetDataSet>
      <sheetData sheetId="0"/>
      <sheetData sheetId="1"/>
      <sheetData sheetId="2">
        <row r="2">
          <cell r="B2">
            <v>183937</v>
          </cell>
        </row>
        <row r="3">
          <cell r="B3">
            <v>207722</v>
          </cell>
        </row>
        <row r="4">
          <cell r="B4">
            <v>187258</v>
          </cell>
        </row>
        <row r="5">
          <cell r="B5">
            <v>203404</v>
          </cell>
        </row>
        <row r="6">
          <cell r="B6">
            <v>157757</v>
          </cell>
        </row>
        <row r="7">
          <cell r="B7">
            <v>157501</v>
          </cell>
        </row>
        <row r="8">
          <cell r="B8">
            <v>215723</v>
          </cell>
        </row>
        <row r="9">
          <cell r="B9">
            <v>165442</v>
          </cell>
        </row>
        <row r="10">
          <cell r="B10">
            <v>182549</v>
          </cell>
        </row>
      </sheetData>
      <sheetData sheetId="3"/>
      <sheetData sheetId="4">
        <row r="2">
          <cell r="D2">
            <v>163</v>
          </cell>
        </row>
        <row r="3">
          <cell r="D3">
            <v>89</v>
          </cell>
        </row>
        <row r="4">
          <cell r="D4">
            <v>391</v>
          </cell>
        </row>
        <row r="5">
          <cell r="D5">
            <v>86</v>
          </cell>
        </row>
        <row r="6">
          <cell r="D6">
            <v>17</v>
          </cell>
        </row>
        <row r="7">
          <cell r="D7">
            <v>7</v>
          </cell>
        </row>
        <row r="8">
          <cell r="D8">
            <v>80</v>
          </cell>
        </row>
        <row r="9">
          <cell r="D9">
            <v>53</v>
          </cell>
        </row>
        <row r="10">
          <cell r="D10">
            <v>304</v>
          </cell>
        </row>
        <row r="11">
          <cell r="D11">
            <v>177</v>
          </cell>
        </row>
        <row r="12">
          <cell r="D12">
            <v>140</v>
          </cell>
        </row>
        <row r="13">
          <cell r="D13">
            <v>318</v>
          </cell>
        </row>
        <row r="14">
          <cell r="D14">
            <v>361</v>
          </cell>
        </row>
        <row r="15">
          <cell r="D15">
            <v>81</v>
          </cell>
        </row>
        <row r="16">
          <cell r="D16">
            <v>301</v>
          </cell>
        </row>
        <row r="17">
          <cell r="D17">
            <v>295</v>
          </cell>
        </row>
        <row r="18">
          <cell r="D18">
            <v>246</v>
          </cell>
        </row>
        <row r="19">
          <cell r="D19">
            <v>298</v>
          </cell>
        </row>
        <row r="20">
          <cell r="D20">
            <v>249</v>
          </cell>
        </row>
        <row r="21">
          <cell r="D21">
            <v>292</v>
          </cell>
        </row>
        <row r="22">
          <cell r="D22">
            <v>235</v>
          </cell>
        </row>
        <row r="23">
          <cell r="D23">
            <v>218</v>
          </cell>
        </row>
        <row r="24">
          <cell r="D24">
            <v>300</v>
          </cell>
        </row>
        <row r="25">
          <cell r="D25">
            <v>278</v>
          </cell>
        </row>
        <row r="26">
          <cell r="D26">
            <v>458</v>
          </cell>
        </row>
        <row r="27">
          <cell r="D27">
            <v>413</v>
          </cell>
        </row>
        <row r="28">
          <cell r="D28">
            <v>304</v>
          </cell>
        </row>
        <row r="29">
          <cell r="D29">
            <v>186</v>
          </cell>
        </row>
        <row r="30">
          <cell r="D30">
            <v>131</v>
          </cell>
        </row>
        <row r="31">
          <cell r="D31">
            <v>378</v>
          </cell>
        </row>
        <row r="32">
          <cell r="D32">
            <v>205</v>
          </cell>
        </row>
        <row r="33">
          <cell r="D33">
            <v>43</v>
          </cell>
        </row>
        <row r="34">
          <cell r="D34">
            <v>80</v>
          </cell>
        </row>
        <row r="35">
          <cell r="D35">
            <v>50</v>
          </cell>
        </row>
        <row r="36">
          <cell r="D36">
            <v>283</v>
          </cell>
        </row>
        <row r="37">
          <cell r="D37">
            <v>245</v>
          </cell>
        </row>
        <row r="38">
          <cell r="D38">
            <v>96</v>
          </cell>
        </row>
        <row r="39">
          <cell r="D39">
            <v>354</v>
          </cell>
        </row>
        <row r="40">
          <cell r="D40">
            <v>388</v>
          </cell>
        </row>
        <row r="41">
          <cell r="D41">
            <v>27</v>
          </cell>
        </row>
        <row r="42">
          <cell r="D42">
            <v>145</v>
          </cell>
        </row>
        <row r="43">
          <cell r="D43">
            <v>244</v>
          </cell>
        </row>
        <row r="44">
          <cell r="D44">
            <v>423</v>
          </cell>
        </row>
        <row r="45">
          <cell r="D45">
            <v>71</v>
          </cell>
        </row>
        <row r="46">
          <cell r="D46">
            <v>424</v>
          </cell>
        </row>
        <row r="47">
          <cell r="D47">
            <v>230</v>
          </cell>
        </row>
        <row r="48">
          <cell r="D48">
            <v>289</v>
          </cell>
        </row>
        <row r="49">
          <cell r="D49">
            <v>70</v>
          </cell>
        </row>
        <row r="50">
          <cell r="D50">
            <v>369</v>
          </cell>
        </row>
        <row r="51">
          <cell r="D51">
            <v>223</v>
          </cell>
        </row>
        <row r="52">
          <cell r="D52">
            <v>312</v>
          </cell>
        </row>
        <row r="53">
          <cell r="D53">
            <v>58</v>
          </cell>
        </row>
        <row r="54">
          <cell r="D54">
            <v>116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lok1" refreshedDate="45250.681194560188" createdVersion="8" refreshedVersion="8" minRefreshableVersion="3" recordCount="230" xr:uid="{FB1F7B2A-4EFF-4150-9A21-B1A1017FC094}">
  <cacheSource type="worksheet">
    <worksheetSource name="Table4"/>
  </cacheSource>
  <cacheFields count="7">
    <cacheField name="Date" numFmtId="14">
      <sharedItems containsSemiMixedTypes="0" containsNonDate="0" containsDate="1" containsString="0" minDate="2023-08-19T00:00:00" maxDate="2023-11-01T00:00:00" count="74"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</sharedItems>
      <fieldGroup par="6"/>
    </cacheField>
    <cacheField name="Stock Symbol" numFmtId="0">
      <sharedItems/>
    </cacheField>
    <cacheField name="Price" numFmtId="0">
      <sharedItems containsSemiMixedTypes="0" containsString="0" containsNumber="1" minValue="150.19999999999999" maxValue="3605"/>
    </cacheField>
    <cacheField name="Quantity(Number of Shares traded)" numFmtId="0">
      <sharedItems containsSemiMixedTypes="0" containsString="0" containsNumber="1" containsInteger="1" minValue="7" maxValue="4400"/>
    </cacheField>
    <cacheField name="Revenue for each product" numFmtId="0">
      <sharedItems containsSemiMixedTypes="0" containsString="0" containsNumber="1" containsInteger="1" minValue="21420" maxValue="12232000"/>
    </cacheField>
    <cacheField name="Days (Date)" numFmtId="0" databaseField="0">
      <fieldGroup base="0">
        <rangePr groupBy="days" startDate="2023-08-19T00:00:00" endDate="2023-11-01T00:00:00"/>
        <groupItems count="368">
          <s v="&lt;2023-08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11-01"/>
        </groupItems>
      </fieldGroup>
    </cacheField>
    <cacheField name="Months (Date)" numFmtId="0" databaseField="0">
      <fieldGroup base="0">
        <rangePr groupBy="months" startDate="2023-08-19T00:00:00" endDate="2023-11-01T00:00:00"/>
        <groupItems count="14">
          <s v="&lt;2023-08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1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s v="AAPL"/>
    <n v="153.4"/>
    <n v="1200"/>
    <n v="184080"/>
  </r>
  <r>
    <x v="0"/>
    <s v="MSFT"/>
    <n v="295.2"/>
    <n v="800"/>
    <n v="236160"/>
  </r>
  <r>
    <x v="0"/>
    <s v="GOOGL"/>
    <n v="2780"/>
    <n v="4400"/>
    <n v="12232000"/>
  </r>
  <r>
    <x v="1"/>
    <s v="AAPL"/>
    <n v="280.5"/>
    <n v="1150"/>
    <n v="322575"/>
  </r>
  <r>
    <x v="1"/>
    <s v="MSFT"/>
    <n v="500.5"/>
    <n v="750"/>
    <n v="375375"/>
  </r>
  <r>
    <x v="1"/>
    <s v="GOOGL"/>
    <n v="3530"/>
    <n v="1400"/>
    <n v="4942000"/>
  </r>
  <r>
    <x v="2"/>
    <s v="AAPL"/>
    <n v="282.8"/>
    <n v="1100"/>
    <n v="311080"/>
  </r>
  <r>
    <x v="2"/>
    <s v="MSFT"/>
    <n v="505.2"/>
    <n v="700"/>
    <n v="353640"/>
  </r>
  <r>
    <x v="2"/>
    <s v="GOOGL"/>
    <n v="3545"/>
    <n v="1500"/>
    <n v="5317500"/>
  </r>
  <r>
    <x v="3"/>
    <s v="AAPL"/>
    <n v="285"/>
    <n v="1200"/>
    <n v="342000"/>
  </r>
  <r>
    <x v="3"/>
    <s v="MSFT"/>
    <n v="510"/>
    <n v="1900"/>
    <n v="969000"/>
  </r>
  <r>
    <x v="3"/>
    <s v="GOOGL"/>
    <n v="3560"/>
    <n v="1600"/>
    <n v="5696000"/>
  </r>
  <r>
    <x v="4"/>
    <s v="AAPL"/>
    <n v="287.5"/>
    <n v="1050"/>
    <n v="301875"/>
  </r>
  <r>
    <x v="4"/>
    <s v="MSFT"/>
    <n v="515.5"/>
    <n v="850"/>
    <n v="438175"/>
  </r>
  <r>
    <x v="4"/>
    <s v="GOOGL"/>
    <n v="3575"/>
    <n v="700"/>
    <n v="2502500"/>
  </r>
  <r>
    <x v="5"/>
    <s v="AAPL"/>
    <n v="290.2"/>
    <n v="1300"/>
    <n v="377260"/>
  </r>
  <r>
    <x v="5"/>
    <s v="MSFT"/>
    <n v="517.4"/>
    <n v="950"/>
    <n v="491530"/>
  </r>
  <r>
    <x v="5"/>
    <s v="GOOGL"/>
    <n v="3590"/>
    <n v="800"/>
    <n v="2872000"/>
  </r>
  <r>
    <x v="6"/>
    <s v="AAPL"/>
    <n v="292.5"/>
    <n v="1150"/>
    <n v="336375"/>
  </r>
  <r>
    <x v="6"/>
    <s v="MSFT"/>
    <n v="520.5"/>
    <n v="750"/>
    <n v="390375"/>
  </r>
  <r>
    <x v="6"/>
    <s v="GOOGL"/>
    <n v="3605"/>
    <n v="14"/>
    <n v="50470"/>
  </r>
  <r>
    <x v="7"/>
    <s v="AAPL"/>
    <n v="227.8"/>
    <n v="1050"/>
    <n v="239190"/>
  </r>
  <r>
    <x v="7"/>
    <s v="MSFT"/>
    <n v="415.5"/>
    <n v="850"/>
    <n v="353175"/>
  </r>
  <r>
    <x v="7"/>
    <s v="GOOGL"/>
    <n v="3235"/>
    <n v="700"/>
    <n v="2264500"/>
  </r>
  <r>
    <x v="8"/>
    <s v="AAPL"/>
    <n v="230.5"/>
    <n v="1300"/>
    <n v="299650"/>
  </r>
  <r>
    <x v="8"/>
    <s v="MSFT"/>
    <n v="417.4"/>
    <n v="950"/>
    <n v="396530"/>
  </r>
  <r>
    <x v="8"/>
    <s v="GOOGL"/>
    <n v="3250"/>
    <n v="800"/>
    <n v="2600000"/>
  </r>
  <r>
    <x v="9"/>
    <s v="AAPL"/>
    <n v="180.5"/>
    <n v="1100"/>
    <n v="198550"/>
  </r>
  <r>
    <x v="9"/>
    <s v="MSFT"/>
    <n v="340.4"/>
    <n v="800"/>
    <n v="272320"/>
  </r>
  <r>
    <x v="9"/>
    <s v="GOOGL"/>
    <n v="2970"/>
    <n v="500"/>
    <n v="1485000"/>
  </r>
  <r>
    <x v="10"/>
    <s v="AAPL"/>
    <n v="182.8"/>
    <n v="1050"/>
    <n v="191940"/>
  </r>
  <r>
    <x v="10"/>
    <s v="MSFT"/>
    <n v="345.2"/>
    <n v="850"/>
    <n v="293420"/>
  </r>
  <r>
    <x v="10"/>
    <s v="GOOGL"/>
    <n v="2985"/>
    <n v="600"/>
    <n v="1791000"/>
  </r>
  <r>
    <x v="11"/>
    <s v="AAPL"/>
    <n v="185"/>
    <n v="1200"/>
    <n v="222000"/>
  </r>
  <r>
    <x v="11"/>
    <s v="MSFT"/>
    <n v="350"/>
    <n v="900"/>
    <n v="315000"/>
  </r>
  <r>
    <x v="11"/>
    <s v="GOOGL"/>
    <n v="3000"/>
    <n v="700"/>
    <n v="2100000"/>
  </r>
  <r>
    <x v="12"/>
    <s v="AAPL"/>
    <n v="187.4"/>
    <n v="1150"/>
    <n v="215510"/>
  </r>
  <r>
    <x v="12"/>
    <s v="MSFT"/>
    <n v="355.5"/>
    <n v="750"/>
    <n v="266625"/>
  </r>
  <r>
    <x v="12"/>
    <s v="GOOGL"/>
    <n v="3015"/>
    <n v="400"/>
    <n v="1206000"/>
  </r>
  <r>
    <x v="13"/>
    <s v="AAPL"/>
    <n v="155.19999999999999"/>
    <n v="1200"/>
    <n v="186240"/>
  </r>
  <r>
    <x v="13"/>
    <s v="MSFT"/>
    <n v="295.5"/>
    <n v="800"/>
    <n v="236400"/>
  </r>
  <r>
    <x v="13"/>
    <s v="GOOGL"/>
    <n v="2785"/>
    <n v="400"/>
    <n v="1114000"/>
  </r>
  <r>
    <x v="13"/>
    <s v="AAPL"/>
    <n v="190"/>
    <n v="1100"/>
    <n v="209000"/>
  </r>
  <r>
    <x v="13"/>
    <s v="MSFT"/>
    <n v="360.2"/>
    <n v="700"/>
    <n v="252140"/>
  </r>
  <r>
    <x v="13"/>
    <s v="GOOGL"/>
    <n v="3030"/>
    <n v="500"/>
    <n v="1515000"/>
  </r>
  <r>
    <x v="14"/>
    <s v="AAPL"/>
    <n v="157.4"/>
    <n v="1100"/>
    <n v="173140"/>
  </r>
  <r>
    <x v="14"/>
    <s v="MSFT"/>
    <n v="298.2"/>
    <n v="700"/>
    <n v="208740"/>
  </r>
  <r>
    <x v="14"/>
    <s v="GOOGL"/>
    <n v="2800"/>
    <n v="500"/>
    <n v="1400000"/>
  </r>
  <r>
    <x v="14"/>
    <s v="AAPL"/>
    <n v="192.2"/>
    <n v="1200"/>
    <n v="230640"/>
  </r>
  <r>
    <x v="14"/>
    <s v="MSFT"/>
    <n v="365"/>
    <n v="900"/>
    <n v="328500"/>
  </r>
  <r>
    <x v="14"/>
    <s v="GOOGL"/>
    <n v="3045"/>
    <n v="600"/>
    <n v="1827000"/>
  </r>
  <r>
    <x v="15"/>
    <s v="AAPL"/>
    <n v="160"/>
    <n v="1300"/>
    <n v="208000"/>
  </r>
  <r>
    <x v="15"/>
    <s v="MSFT"/>
    <n v="305"/>
    <n v="900"/>
    <n v="274500"/>
  </r>
  <r>
    <x v="15"/>
    <s v="GOOGL"/>
    <n v="2810"/>
    <n v="600"/>
    <n v="1686000"/>
  </r>
  <r>
    <x v="15"/>
    <s v="AAPL"/>
    <n v="195"/>
    <n v="1050"/>
    <n v="204750"/>
  </r>
  <r>
    <x v="15"/>
    <s v="MSFT"/>
    <n v="370.5"/>
    <n v="850"/>
    <n v="314925"/>
  </r>
  <r>
    <x v="15"/>
    <s v="GOOGL"/>
    <n v="3060"/>
    <n v="7"/>
    <n v="21420"/>
  </r>
  <r>
    <x v="16"/>
    <s v="AAPL"/>
    <n v="162.80000000000001"/>
    <n v="1000"/>
    <n v="162800"/>
  </r>
  <r>
    <x v="16"/>
    <s v="MSFT"/>
    <n v="310.5"/>
    <n v="850"/>
    <n v="263925"/>
  </r>
  <r>
    <x v="16"/>
    <s v="GOOGL"/>
    <n v="2825"/>
    <n v="700"/>
    <n v="1977500"/>
  </r>
  <r>
    <x v="17"/>
    <s v="AAPL"/>
    <n v="165.5"/>
    <n v="1250"/>
    <n v="206875"/>
  </r>
  <r>
    <x v="17"/>
    <s v="MSFT"/>
    <n v="312.39999999999998"/>
    <n v="950"/>
    <n v="296780"/>
  </r>
  <r>
    <x v="17"/>
    <s v="GOOGL"/>
    <n v="2840"/>
    <n v="800"/>
    <n v="2272000"/>
  </r>
  <r>
    <x v="18"/>
    <s v="AAPL"/>
    <n v="170.2"/>
    <n v="1150"/>
    <n v="195730"/>
  </r>
  <r>
    <x v="18"/>
    <s v="MSFT"/>
    <n v="320.5"/>
    <n v="750"/>
    <n v="240375"/>
  </r>
  <r>
    <x v="18"/>
    <s v="GOOGL"/>
    <n v="2900"/>
    <n v="400"/>
    <n v="1160000"/>
  </r>
  <r>
    <x v="19"/>
    <s v="AAPL"/>
    <n v="172.4"/>
    <n v="1100"/>
    <n v="189640"/>
  </r>
  <r>
    <x v="19"/>
    <s v="MSFT"/>
    <n v="325.2"/>
    <n v="700"/>
    <n v="227640"/>
  </r>
  <r>
    <x v="19"/>
    <s v="GOOGL"/>
    <n v="2920"/>
    <n v="500"/>
    <n v="1460000"/>
  </r>
  <r>
    <x v="20"/>
    <s v="AAPL"/>
    <n v="175"/>
    <n v="1200"/>
    <n v="210000"/>
  </r>
  <r>
    <x v="20"/>
    <s v="MSFT"/>
    <n v="330"/>
    <n v="900"/>
    <n v="297000"/>
  </r>
  <r>
    <x v="20"/>
    <s v="GOOGL"/>
    <n v="2940"/>
    <n v="600"/>
    <n v="1764000"/>
  </r>
  <r>
    <x v="21"/>
    <s v="AAPL"/>
    <n v="177.8"/>
    <n v="1050"/>
    <n v="186690"/>
  </r>
  <r>
    <x v="21"/>
    <s v="MSFT"/>
    <n v="335.5"/>
    <n v="850"/>
    <n v="285175"/>
  </r>
  <r>
    <x v="21"/>
    <s v="GOOGL"/>
    <n v="2955"/>
    <n v="700"/>
    <n v="2068500"/>
  </r>
  <r>
    <x v="22"/>
    <s v="AAPL"/>
    <n v="180.5"/>
    <n v="1300"/>
    <n v="234650"/>
  </r>
  <r>
    <x v="22"/>
    <s v="MSFT"/>
    <n v="337.4"/>
    <n v="950"/>
    <n v="320530"/>
  </r>
  <r>
    <x v="22"/>
    <s v="GOOGL"/>
    <n v="2970"/>
    <n v="800"/>
    <n v="2376000"/>
  </r>
  <r>
    <x v="23"/>
    <s v="AAPL"/>
    <n v="182.2"/>
    <n v="1150"/>
    <n v="209530"/>
  </r>
  <r>
    <x v="23"/>
    <s v="MSFT"/>
    <n v="340.5"/>
    <n v="750"/>
    <n v="255375"/>
  </r>
  <r>
    <x v="23"/>
    <s v="GOOGL"/>
    <n v="2985"/>
    <n v="400"/>
    <n v="1194000"/>
  </r>
  <r>
    <x v="24"/>
    <s v="AAPL"/>
    <n v="184.4"/>
    <n v="1100"/>
    <n v="202840"/>
  </r>
  <r>
    <x v="24"/>
    <s v="MSFT"/>
    <n v="345.2"/>
    <n v="700"/>
    <n v="241640"/>
  </r>
  <r>
    <x v="24"/>
    <s v="GOOGL"/>
    <n v="3000"/>
    <n v="500"/>
    <n v="1500000"/>
  </r>
  <r>
    <x v="25"/>
    <s v="AAPL"/>
    <n v="187"/>
    <n v="1200"/>
    <n v="224400"/>
  </r>
  <r>
    <x v="25"/>
    <s v="MSFT"/>
    <n v="350"/>
    <n v="900"/>
    <n v="315000"/>
  </r>
  <r>
    <x v="25"/>
    <s v="GOOGL"/>
    <n v="3010"/>
    <n v="600"/>
    <n v="1806000"/>
  </r>
  <r>
    <x v="26"/>
    <s v="AAPL"/>
    <n v="189.8"/>
    <n v="1050"/>
    <n v="199290"/>
  </r>
  <r>
    <x v="26"/>
    <s v="MSFT"/>
    <n v="355.5"/>
    <n v="850"/>
    <n v="302175"/>
  </r>
  <r>
    <x v="26"/>
    <s v="GOOGL"/>
    <n v="3025"/>
    <n v="700"/>
    <n v="2117500"/>
  </r>
  <r>
    <x v="27"/>
    <s v="AAPL"/>
    <n v="192.5"/>
    <n v="1300"/>
    <n v="250250"/>
  </r>
  <r>
    <x v="27"/>
    <s v="MSFT"/>
    <n v="357.4"/>
    <n v="950"/>
    <n v="339530"/>
  </r>
  <r>
    <x v="27"/>
    <s v="GOOGL"/>
    <n v="3040"/>
    <n v="800"/>
    <n v="2432000"/>
  </r>
  <r>
    <x v="28"/>
    <s v="AAPL"/>
    <n v="195.2"/>
    <n v="1150"/>
    <n v="224480"/>
  </r>
  <r>
    <x v="28"/>
    <s v="MSFT"/>
    <n v="360.5"/>
    <n v="750"/>
    <n v="270375"/>
  </r>
  <r>
    <x v="28"/>
    <s v="GOOGL"/>
    <n v="3055"/>
    <n v="400"/>
    <n v="1222000"/>
  </r>
  <r>
    <x v="29"/>
    <s v="AAPL"/>
    <n v="197.4"/>
    <n v="1100"/>
    <n v="217140"/>
  </r>
  <r>
    <x v="29"/>
    <s v="MSFT"/>
    <n v="365.2"/>
    <n v="700"/>
    <n v="255640"/>
  </r>
  <r>
    <x v="29"/>
    <s v="GOOGL"/>
    <n v="3070"/>
    <n v="500"/>
    <n v="1535000"/>
  </r>
  <r>
    <x v="30"/>
    <s v="AAPL"/>
    <n v="200"/>
    <n v="1200"/>
    <n v="240000"/>
  </r>
  <r>
    <x v="30"/>
    <s v="MSFT"/>
    <n v="370"/>
    <n v="900"/>
    <n v="333000"/>
  </r>
  <r>
    <x v="30"/>
    <s v="GOOGL"/>
    <n v="3080"/>
    <n v="600"/>
    <n v="1848000"/>
  </r>
  <r>
    <x v="31"/>
    <s v="AAPL"/>
    <n v="202.8"/>
    <n v="1050"/>
    <n v="212940"/>
  </r>
  <r>
    <x v="31"/>
    <s v="MSFT"/>
    <n v="375.5"/>
    <n v="850"/>
    <n v="319175"/>
  </r>
  <r>
    <x v="31"/>
    <s v="GOOGL"/>
    <n v="3095"/>
    <n v="700"/>
    <n v="2166500"/>
  </r>
  <r>
    <x v="32"/>
    <s v="AAPL"/>
    <n v="205.5"/>
    <n v="1300"/>
    <n v="267150"/>
  </r>
  <r>
    <x v="32"/>
    <s v="MSFT"/>
    <n v="377.4"/>
    <n v="950"/>
    <n v="358530"/>
  </r>
  <r>
    <x v="32"/>
    <s v="GOOGL"/>
    <n v="3110"/>
    <n v="800"/>
    <n v="2488000"/>
  </r>
  <r>
    <x v="33"/>
    <s v="AAPL"/>
    <n v="208.2"/>
    <n v="1150"/>
    <n v="239430"/>
  </r>
  <r>
    <x v="33"/>
    <s v="MSFT"/>
    <n v="380.5"/>
    <n v="750"/>
    <n v="285375"/>
  </r>
  <r>
    <x v="33"/>
    <s v="GOOGL"/>
    <n v="3125"/>
    <n v="400"/>
    <n v="1250000"/>
  </r>
  <r>
    <x v="34"/>
    <s v="AAPL"/>
    <n v="210.4"/>
    <n v="1100"/>
    <n v="231440"/>
  </r>
  <r>
    <x v="34"/>
    <s v="MSFT"/>
    <n v="385.2"/>
    <n v="700"/>
    <n v="269640"/>
  </r>
  <r>
    <x v="34"/>
    <s v="GOOGL"/>
    <n v="3140"/>
    <n v="500"/>
    <n v="1570000"/>
  </r>
  <r>
    <x v="35"/>
    <s v="AAPL"/>
    <n v="213"/>
    <n v="1200"/>
    <n v="255600"/>
  </r>
  <r>
    <x v="35"/>
    <s v="MSFT"/>
    <n v="390"/>
    <n v="900"/>
    <n v="351000"/>
  </r>
  <r>
    <x v="35"/>
    <s v="GOOGL"/>
    <n v="3150"/>
    <n v="600"/>
    <n v="1890000"/>
  </r>
  <r>
    <x v="36"/>
    <s v="AAPL"/>
    <n v="215.8"/>
    <n v="1050"/>
    <n v="226590"/>
  </r>
  <r>
    <x v="36"/>
    <s v="MSFT"/>
    <n v="395.5"/>
    <n v="850"/>
    <n v="336175"/>
  </r>
  <r>
    <x v="36"/>
    <s v="GOOGL"/>
    <n v="3165"/>
    <n v="700"/>
    <n v="2215500"/>
  </r>
  <r>
    <x v="37"/>
    <s v="AAPL"/>
    <n v="218.5"/>
    <n v="1300"/>
    <n v="284050"/>
  </r>
  <r>
    <x v="37"/>
    <s v="MSFT"/>
    <n v="397.4"/>
    <n v="950"/>
    <n v="377530"/>
  </r>
  <r>
    <x v="37"/>
    <s v="GOOGL"/>
    <n v="3180"/>
    <n v="800"/>
    <n v="2544000"/>
  </r>
  <r>
    <x v="38"/>
    <s v="AAPL"/>
    <n v="220.2"/>
    <n v="1150"/>
    <n v="253230"/>
  </r>
  <r>
    <x v="38"/>
    <s v="MSFT"/>
    <n v="400.5"/>
    <n v="750"/>
    <n v="300375"/>
  </r>
  <r>
    <x v="38"/>
    <s v="GOOGL"/>
    <n v="3195"/>
    <n v="400"/>
    <n v="1278000"/>
  </r>
  <r>
    <x v="39"/>
    <s v="AAPL"/>
    <n v="222.4"/>
    <n v="1100"/>
    <n v="244640"/>
  </r>
  <r>
    <x v="39"/>
    <s v="MSFT"/>
    <n v="405.2"/>
    <n v="700"/>
    <n v="283640"/>
  </r>
  <r>
    <x v="39"/>
    <s v="GOOGL"/>
    <n v="3210"/>
    <n v="500"/>
    <n v="1605000"/>
  </r>
  <r>
    <x v="40"/>
    <s v="AAPL"/>
    <n v="225"/>
    <n v="1200"/>
    <n v="270000"/>
  </r>
  <r>
    <x v="40"/>
    <s v="MSFT"/>
    <n v="410"/>
    <n v="900"/>
    <n v="369000"/>
  </r>
  <r>
    <x v="40"/>
    <s v="GOOGL"/>
    <n v="3220"/>
    <n v="600"/>
    <n v="1932000"/>
  </r>
  <r>
    <x v="41"/>
    <s v="AAPL"/>
    <n v="227.8"/>
    <n v="1050"/>
    <n v="239190"/>
  </r>
  <r>
    <x v="41"/>
    <s v="MSFT"/>
    <n v="415.5"/>
    <n v="850"/>
    <n v="353175"/>
  </r>
  <r>
    <x v="41"/>
    <s v="GOOGL"/>
    <n v="3235"/>
    <n v="700"/>
    <n v="2264500"/>
  </r>
  <r>
    <x v="42"/>
    <s v="AAPL"/>
    <n v="230.5"/>
    <n v="1300"/>
    <n v="299650"/>
  </r>
  <r>
    <x v="42"/>
    <s v="MSFT"/>
    <n v="417.4"/>
    <n v="950"/>
    <n v="396530"/>
  </r>
  <r>
    <x v="42"/>
    <s v="GOOGL"/>
    <n v="3250"/>
    <n v="800"/>
    <n v="2600000"/>
  </r>
  <r>
    <x v="43"/>
    <s v="AAPL"/>
    <n v="150.19999999999999"/>
    <n v="1000"/>
    <n v="350200"/>
  </r>
  <r>
    <x v="43"/>
    <s v="MSFT"/>
    <n v="290.5"/>
    <n v="750"/>
    <n v="217875"/>
  </r>
  <r>
    <x v="43"/>
    <s v="GOOGL"/>
    <n v="2800"/>
    <n v="300"/>
    <n v="840000"/>
  </r>
  <r>
    <x v="44"/>
    <s v="AAPL"/>
    <n v="153.4"/>
    <n v="1200"/>
    <n v="184080"/>
  </r>
  <r>
    <x v="44"/>
    <s v="MSFT"/>
    <n v="295.2"/>
    <n v="800"/>
    <n v="236160"/>
  </r>
  <r>
    <x v="44"/>
    <s v="GOOGL"/>
    <n v="2780"/>
    <n v="400"/>
    <n v="1112000"/>
  </r>
  <r>
    <x v="45"/>
    <s v="AAPL"/>
    <n v="160"/>
    <n v="1300"/>
    <n v="208000"/>
  </r>
  <r>
    <x v="45"/>
    <s v="MSFT"/>
    <n v="305"/>
    <n v="900"/>
    <n v="274500"/>
  </r>
  <r>
    <x v="45"/>
    <s v="GOOGL"/>
    <n v="2810"/>
    <n v="600"/>
    <n v="1686000"/>
  </r>
  <r>
    <x v="46"/>
    <s v="AAPL"/>
    <n v="162.80000000000001"/>
    <n v="1000"/>
    <n v="162800"/>
  </r>
  <r>
    <x v="46"/>
    <s v="MSFT"/>
    <n v="310.5"/>
    <n v="850"/>
    <n v="263925"/>
  </r>
  <r>
    <x v="46"/>
    <s v="GOOGL"/>
    <n v="2825"/>
    <n v="700"/>
    <n v="1977500"/>
  </r>
  <r>
    <x v="47"/>
    <s v="AAPL"/>
    <n v="165.5"/>
    <n v="1250"/>
    <n v="206875"/>
  </r>
  <r>
    <x v="47"/>
    <s v="MSFT"/>
    <n v="312.39999999999998"/>
    <n v="950"/>
    <n v="296780"/>
  </r>
  <r>
    <x v="47"/>
    <s v="GOOGL"/>
    <n v="2840"/>
    <n v="800"/>
    <n v="2272000"/>
  </r>
  <r>
    <x v="48"/>
    <s v="AAPL"/>
    <n v="168.2"/>
    <n v="1150"/>
    <n v="193430"/>
  </r>
  <r>
    <x v="48"/>
    <s v="MSFT"/>
    <n v="320.5"/>
    <n v="750"/>
    <n v="240375"/>
  </r>
  <r>
    <x v="48"/>
    <s v="GOOGL"/>
    <n v="2860"/>
    <n v="400"/>
    <n v="1144000"/>
  </r>
  <r>
    <x v="49"/>
    <s v="AAPL"/>
    <n v="170.4"/>
    <n v="1100"/>
    <n v="187440"/>
  </r>
  <r>
    <x v="49"/>
    <s v="MSFT"/>
    <n v="325.2"/>
    <n v="700"/>
    <n v="227640"/>
  </r>
  <r>
    <x v="49"/>
    <s v="GOOGL"/>
    <n v="2880"/>
    <n v="1500"/>
    <n v="4320000"/>
  </r>
  <r>
    <x v="50"/>
    <s v="AAPL"/>
    <n v="173"/>
    <n v="1200"/>
    <n v="207600"/>
  </r>
  <r>
    <x v="50"/>
    <s v="MSFT"/>
    <n v="330"/>
    <n v="900"/>
    <n v="297000"/>
  </r>
  <r>
    <x v="50"/>
    <s v="GOOGL"/>
    <n v="2890"/>
    <n v="1600"/>
    <n v="4624000"/>
  </r>
  <r>
    <x v="51"/>
    <s v="AAPL"/>
    <n v="175.8"/>
    <n v="1050"/>
    <n v="184590"/>
  </r>
  <r>
    <x v="51"/>
    <s v="MSFT"/>
    <n v="335.5"/>
    <n v="1850"/>
    <n v="620675"/>
  </r>
  <r>
    <x v="51"/>
    <s v="GOOGL"/>
    <n v="2905"/>
    <n v="1700"/>
    <n v="4938500"/>
  </r>
  <r>
    <x v="52"/>
    <s v="AAPL"/>
    <n v="178.5"/>
    <n v="1300"/>
    <n v="232050"/>
  </r>
  <r>
    <x v="52"/>
    <s v="MSFT"/>
    <n v="337.4"/>
    <n v="950"/>
    <n v="320530"/>
  </r>
  <r>
    <x v="52"/>
    <s v="GOOGL"/>
    <n v="2920"/>
    <n v="800"/>
    <n v="2336000"/>
  </r>
  <r>
    <x v="53"/>
    <s v="AAPL"/>
    <n v="181.2"/>
    <n v="1150"/>
    <n v="208380"/>
  </r>
  <r>
    <x v="53"/>
    <s v="MSFT"/>
    <n v="340.5"/>
    <n v="750"/>
    <n v="255375"/>
  </r>
  <r>
    <x v="53"/>
    <s v="GOOGL"/>
    <n v="2935"/>
    <n v="400"/>
    <n v="1174000"/>
  </r>
  <r>
    <x v="54"/>
    <s v="AAPL"/>
    <n v="184.4"/>
    <n v="1100"/>
    <n v="202840"/>
  </r>
  <r>
    <x v="54"/>
    <s v="MSFT"/>
    <n v="345.2"/>
    <n v="1700"/>
    <n v="586840"/>
  </r>
  <r>
    <x v="54"/>
    <s v="GOOGL"/>
    <n v="2950"/>
    <n v="500"/>
    <n v="1475000"/>
  </r>
  <r>
    <x v="55"/>
    <s v="AAPL"/>
    <n v="186"/>
    <n v="1200"/>
    <n v="223200"/>
  </r>
  <r>
    <x v="55"/>
    <s v="MSFT"/>
    <n v="350"/>
    <n v="900"/>
    <n v="315000"/>
  </r>
  <r>
    <x v="55"/>
    <s v="GOOGL"/>
    <n v="2960"/>
    <n v="600"/>
    <n v="1776000"/>
  </r>
  <r>
    <x v="56"/>
    <s v="AAPL"/>
    <n v="188.2"/>
    <n v="1050"/>
    <n v="197610"/>
  </r>
  <r>
    <x v="56"/>
    <s v="MSFT"/>
    <n v="355.5"/>
    <n v="850"/>
    <n v="302175"/>
  </r>
  <r>
    <x v="56"/>
    <s v="GOOGL"/>
    <n v="2975"/>
    <n v="700"/>
    <n v="2082500"/>
  </r>
  <r>
    <x v="57"/>
    <s v="AAPL"/>
    <n v="190.5"/>
    <n v="1300"/>
    <n v="247650"/>
  </r>
  <r>
    <x v="57"/>
    <s v="MSFT"/>
    <n v="357.4"/>
    <n v="950"/>
    <n v="339530"/>
  </r>
  <r>
    <x v="57"/>
    <s v="GOOGL"/>
    <n v="2990"/>
    <n v="800"/>
    <n v="2392000"/>
  </r>
  <r>
    <x v="58"/>
    <s v="AAPL"/>
    <n v="192.8"/>
    <n v="1150"/>
    <n v="221720"/>
  </r>
  <r>
    <x v="58"/>
    <s v="MSFT"/>
    <n v="360.5"/>
    <n v="750"/>
    <n v="270375"/>
  </r>
  <r>
    <x v="58"/>
    <s v="GOOGL"/>
    <n v="3005"/>
    <n v="1400"/>
    <n v="4207000"/>
  </r>
  <r>
    <x v="59"/>
    <s v="AAPL"/>
    <n v="195"/>
    <n v="1100"/>
    <n v="214500"/>
  </r>
  <r>
    <x v="59"/>
    <s v="MSFT"/>
    <n v="365.2"/>
    <n v="700"/>
    <n v="255640"/>
  </r>
  <r>
    <x v="59"/>
    <s v="GOOGL"/>
    <n v="3020"/>
    <n v="1500"/>
    <n v="4530000"/>
  </r>
  <r>
    <x v="60"/>
    <s v="AAPL"/>
    <n v="197.4"/>
    <n v="1200"/>
    <n v="236880"/>
  </r>
  <r>
    <x v="60"/>
    <s v="MSFT"/>
    <n v="370"/>
    <n v="900"/>
    <n v="333000"/>
  </r>
  <r>
    <x v="60"/>
    <s v="GOOGL"/>
    <n v="3035"/>
    <n v="600"/>
    <n v="1821000"/>
  </r>
  <r>
    <x v="61"/>
    <s v="AAPL"/>
    <n v="200"/>
    <n v="1050"/>
    <n v="210000"/>
  </r>
  <r>
    <x v="61"/>
    <s v="MSFT"/>
    <n v="375.5"/>
    <n v="850"/>
    <n v="319175"/>
  </r>
  <r>
    <x v="61"/>
    <s v="GOOGL"/>
    <n v="3050"/>
    <n v="700"/>
    <n v="2135000"/>
  </r>
  <r>
    <x v="62"/>
    <s v="AAPL"/>
    <n v="202.2"/>
    <n v="1300"/>
    <n v="262860"/>
  </r>
  <r>
    <x v="62"/>
    <s v="MSFT"/>
    <n v="377.4"/>
    <n v="950"/>
    <n v="358530"/>
  </r>
  <r>
    <x v="62"/>
    <s v="GOOGL"/>
    <n v="3065"/>
    <n v="800"/>
    <n v="2452000"/>
  </r>
  <r>
    <x v="63"/>
    <s v="AAPL"/>
    <n v="205"/>
    <n v="1150"/>
    <n v="235750"/>
  </r>
  <r>
    <x v="63"/>
    <s v="MSFT"/>
    <n v="380.5"/>
    <n v="750"/>
    <n v="285375"/>
  </r>
  <r>
    <x v="63"/>
    <s v="GOOGL"/>
    <n v="3080"/>
    <n v="400"/>
    <n v="1232000"/>
  </r>
  <r>
    <x v="64"/>
    <s v="AAPL"/>
    <n v="208.2"/>
    <n v="1100"/>
    <n v="229020"/>
  </r>
  <r>
    <x v="64"/>
    <s v="MSFT"/>
    <n v="385.2"/>
    <n v="700"/>
    <n v="269640"/>
  </r>
  <r>
    <x v="64"/>
    <s v="GOOGL"/>
    <n v="3095"/>
    <n v="500"/>
    <n v="1547500"/>
  </r>
  <r>
    <x v="65"/>
    <s v="AAPL"/>
    <n v="210.4"/>
    <n v="1200"/>
    <n v="252480"/>
  </r>
  <r>
    <x v="65"/>
    <s v="MSFT"/>
    <n v="390"/>
    <n v="900"/>
    <n v="351000"/>
  </r>
  <r>
    <x v="66"/>
    <s v="AAPL"/>
    <n v="212"/>
    <n v="1050"/>
    <n v="222600"/>
  </r>
  <r>
    <x v="66"/>
    <s v="MSFT"/>
    <n v="395.5"/>
    <n v="850"/>
    <n v="336175"/>
  </r>
  <r>
    <x v="66"/>
    <s v="GOOGL"/>
    <n v="3125"/>
    <n v="700"/>
    <n v="2187500"/>
  </r>
  <r>
    <x v="67"/>
    <s v="AAPL"/>
    <n v="215.2"/>
    <n v="1300"/>
    <n v="279760"/>
  </r>
  <r>
    <x v="67"/>
    <s v="MSFT"/>
    <n v="397.4"/>
    <n v="950"/>
    <n v="377530"/>
  </r>
  <r>
    <x v="67"/>
    <s v="GOOGL"/>
    <n v="3140"/>
    <n v="800"/>
    <n v="2512000"/>
  </r>
  <r>
    <x v="68"/>
    <s v="AAPL"/>
    <n v="218.5"/>
    <n v="1150"/>
    <n v="251275"/>
  </r>
  <r>
    <x v="68"/>
    <s v="MSFT"/>
    <n v="400.5"/>
    <n v="750"/>
    <n v="300375"/>
  </r>
  <r>
    <x v="68"/>
    <s v="GOOGL"/>
    <n v="3155"/>
    <n v="400"/>
    <n v="1262000"/>
  </r>
  <r>
    <x v="69"/>
    <s v="AAPL"/>
    <n v="220.8"/>
    <n v="1100"/>
    <n v="242880"/>
  </r>
  <r>
    <x v="69"/>
    <s v="MSFT"/>
    <n v="405.2"/>
    <n v="700"/>
    <n v="283640"/>
  </r>
  <r>
    <x v="69"/>
    <s v="GOOGL"/>
    <n v="3170"/>
    <n v="500"/>
    <n v="1585000"/>
  </r>
  <r>
    <x v="70"/>
    <s v="AAPL"/>
    <n v="223"/>
    <n v="1200"/>
    <n v="267600"/>
  </r>
  <r>
    <x v="70"/>
    <s v="MSFT"/>
    <n v="410"/>
    <n v="900"/>
    <n v="369000"/>
  </r>
  <r>
    <x v="70"/>
    <s v="GOOGL"/>
    <n v="3185"/>
    <n v="600"/>
    <n v="1911000"/>
  </r>
  <r>
    <x v="71"/>
    <s v="AAPL"/>
    <n v="225.2"/>
    <n v="1050"/>
    <n v="236460"/>
  </r>
  <r>
    <x v="71"/>
    <s v="MSFT"/>
    <n v="415.5"/>
    <n v="850"/>
    <n v="353175"/>
  </r>
  <r>
    <x v="71"/>
    <s v="GOOGL"/>
    <n v="3200"/>
    <n v="700"/>
    <n v="2240000"/>
  </r>
  <r>
    <x v="72"/>
    <s v="AAPL"/>
    <n v="228"/>
    <n v="1300"/>
    <n v="296400"/>
  </r>
  <r>
    <x v="72"/>
    <s v="MSFT"/>
    <n v="417.4"/>
    <n v="950"/>
    <n v="396530"/>
  </r>
  <r>
    <x v="72"/>
    <s v="GOOGL"/>
    <n v="3215"/>
    <n v="800"/>
    <n v="2572000"/>
  </r>
  <r>
    <x v="73"/>
    <s v="AAPL"/>
    <n v="230.2"/>
    <n v="1150"/>
    <n v="264730"/>
  </r>
  <r>
    <x v="73"/>
    <s v="MSFT"/>
    <n v="420.5"/>
    <n v="750"/>
    <n v="315375"/>
  </r>
  <r>
    <x v="73"/>
    <s v="GOOGL"/>
    <n v="3230"/>
    <n v="400"/>
    <n v="129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7DFC5-C21B-48A4-ADFE-77E1893893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G2:H6" firstHeaderRow="1" firstDataRow="1" firstDataCol="1"/>
  <pivotFields count="7">
    <pivotField axis="axisRow" numFmtId="1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Sum of Revenue for each produc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3C5B2-3DAD-428A-A362-EC91232B9FF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G12:H16" firstHeaderRow="1" firstDataRow="1" firstDataCol="1"/>
  <pivotFields count="7">
    <pivotField numFmtId="1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Sum of Quantity(Number of Shares trad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197F7-E14C-46E4-8932-9577555A2496}" name="Table6" displayName="Table6" ref="A1:T72" totalsRowShown="0" headerRowDxfId="37">
  <autoFilter ref="A1:T72" xr:uid="{D5C197F7-E14C-46E4-8932-9577555A2496}"/>
  <tableColumns count="20">
    <tableColumn id="1" xr3:uid="{C5183D63-65CC-4DEB-A160-A2A7A4B736C3}" name="Date" dataDxfId="36"/>
    <tableColumn id="2" xr3:uid="{E9F69E2F-9124-4B8A-90A4-6DA2990688EB}" name="Net Income_x000a_ (per month)" dataDxfId="35"/>
    <tableColumn id="3" xr3:uid="{6BB8FF49-5466-43FF-A7F6-7FECDB4683ED}" name="Beginning _x000a_Shareholder's _x000a_Equity" dataDxfId="34"/>
    <tableColumn id="4" xr3:uid="{11A486F1-FEE4-4C0C-9C81-C9E7B0FAE840}" name="Ending_x000a_ Shareholder's _x000a_Equity" dataDxfId="33"/>
    <tableColumn id="14" xr3:uid="{B8014B39-E6E1-4603-BD20-1B4A72B71E6F}" name="Shareholder's Equity " dataDxfId="32">
      <calculatedColumnFormula>SUM(Table6[[#This Row],[Beginning 
Shareholder''s 
Equity]],Table6[[#This Row],[Ending
 Shareholder''s 
Equity]])/2</calculatedColumnFormula>
    </tableColumn>
    <tableColumn id="5" xr3:uid="{3CA2A50B-0186-4759-A34C-E7ECDBA3CFC1}" name="Income_x000a_ from_x000a_ Investment" dataDxfId="31"/>
    <tableColumn id="6" xr3:uid="{82D300A9-FBA2-40A7-AD1E-6D2085D2867E}" name="Investment _x000a_Return"/>
    <tableColumn id="7" xr3:uid="{B54D93E8-4957-4F26-8F93-E6AF1648DB31}" name="Interest _x000a_Expenses" dataDxfId="30"/>
    <tableColumn id="8" xr3:uid="{76979981-C6AE-49C0-B9C1-C7016F6474E2}" name="Beginning _x000a_Earning _x000a_Assets" dataDxfId="29"/>
    <tableColumn id="9" xr3:uid="{BE262A31-391B-4B72-B28C-4C6E3CCC9FAD}" name="Ending _x000a_Earning _x000a_Assets" dataDxfId="28"/>
    <tableColumn id="15" xr3:uid="{083A6D96-380F-4898-A6F4-8F54E5387FB8}" name="Average Earning Assets" dataDxfId="27">
      <calculatedColumnFormula>SUM(Table6[[#This Row],[Beginning 
Earning 
Assets]],Table6[[#This Row],[Ending 
Earning 
Assets]])/2</calculatedColumnFormula>
    </tableColumn>
    <tableColumn id="10" xr3:uid="{71C44D1D-8BFD-46E6-B9BA-CD45C09234E0}" name="Operating _x000a_Income" dataDxfId="26"/>
    <tableColumn id="11" xr3:uid="{EE8BD393-EEBA-46D3-BD26-A717FE270026}" name="Operating_x000a_Costs" dataDxfId="25"/>
    <tableColumn id="12" xr3:uid="{98272411-CA15-4E12-BA12-13289432CDAB}" name="Beginning_x000a_ Total Assets" dataDxfId="24"/>
    <tableColumn id="13" xr3:uid="{90F68D16-A1ED-44DD-8A99-33B8A07895FC}" name="Ending_x000a_ Total Assets" dataDxfId="23"/>
    <tableColumn id="20" xr3:uid="{22D83B06-128F-421C-AFAC-BFDF924135FD}" name="Total Assets" dataDxfId="22">
      <calculatedColumnFormula>(Table6[[#This Row],[Beginning
 Total Assets]]+Table6[[#This Row],[Ending
 Total Assets]])/2</calculatedColumnFormula>
    </tableColumn>
    <tableColumn id="16" xr3:uid="{61DA6BA8-5B6A-4ABB-B320-7AD26D865A70}" name="Net interest margin (NIM)" dataDxfId="21">
      <calculatedColumnFormula>(Table6[[#This Row],[Income
 from
 Investment]]-Table6[[#This Row],[Interest 
Expenses]])/Table6[[#This Row],[Average Earning Assets]]</calculatedColumnFormula>
    </tableColumn>
    <tableColumn id="17" xr3:uid="{CEEAA513-EF42-4463-9F9F-92E42985D0CA}" name="Return on equity (ROE)" dataDxfId="20">
      <calculatedColumnFormula>Table6[[#This Row],[Net Income
 (per month)]]/Table6[[#This Row],[Shareholder''s Equity ]]</calculatedColumnFormula>
    </tableColumn>
    <tableColumn id="18" xr3:uid="{AA9AD6C1-E036-4411-AD6D-9AE3795C1E2C}" name="Cost-to-income ratio (CIR)" dataDxfId="19">
      <calculatedColumnFormula>Table6[[#This Row],[Operating
Costs]]/Table6[[#This Row],[Operating 
Income]]</calculatedColumnFormula>
    </tableColumn>
    <tableColumn id="19" xr3:uid="{656FD967-C059-4A30-A0BA-1BF2849AFE48}" name="Return on Assets (ROA)" dataDxfId="18">
      <calculatedColumnFormula>Table6[[#This Row],[Net Income
 (per month)]]/Table6[[#This Row],[Total Assets]]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4F81E9-4887-44DC-8300-96479D5A2AB5}" name="Table10" displayName="Table10" ref="A1:D54" totalsRowShown="0">
  <autoFilter ref="A1:D54" xr:uid="{044F81E9-4887-44DC-8300-96479D5A2AB5}"/>
  <tableColumns count="4">
    <tableColumn id="1" xr3:uid="{19A851C8-3C51-48ED-AACA-9BEFAD8AC0FA}" name="age"/>
    <tableColumn id="2" xr3:uid="{C2F7A818-A302-4FCD-BC39-40660F39394A}" name="PromotorScore"/>
    <tableColumn id="3" xr3:uid="{4BA5667C-9896-479E-998B-19732669EB3B}" name="DetractorScore"/>
    <tableColumn id="4" xr3:uid="{DDB79D9F-07BA-412E-B479-31974568A82C}" name="OverScore">
      <calculatedColumnFormula>B2+C2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2F7B41-6D78-4246-8D50-D8D08EE302D3}" name="Table11" displayName="Table11" ref="A1:D10" totalsRowShown="0">
  <autoFilter ref="A1:D10" xr:uid="{922F7B41-6D78-4246-8D50-D8D08EE302D3}"/>
  <tableColumns count="4">
    <tableColumn id="1" xr3:uid="{DB2222A4-A50B-4649-A3B8-372F211B30F8}" name="Year"/>
    <tableColumn id="2" xr3:uid="{3E24853E-2162-4380-A0DD-6BD3E1290ABB}" name="TotalCustomer">
      <calculatedColumnFormula>[1]year!B2</calculatedColumnFormula>
    </tableColumn>
    <tableColumn id="3" xr3:uid="{CE6896C1-2CCE-4B4A-A753-C00B29C1BD3D}" name="CustomerBuyingServices"/>
    <tableColumn id="4" xr3:uid="{6CF6A254-E28B-401C-9425-32AC5E09D609}" name="CrossSell%" dataDxfId="0">
      <calculatedColumnFormula>C2/B2 * 100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2FEB2B-9131-4264-ADCB-CA6A34E57719}" name="Table12" displayName="Table12" ref="A1:B5" totalsRowShown="0">
  <autoFilter ref="A1:B5" xr:uid="{532FEB2B-9131-4264-ADCB-CA6A34E57719}"/>
  <tableColumns count="2">
    <tableColumn id="1" xr3:uid="{98484258-9FF3-455F-AC90-917567F7F6DB}" name="Age group"/>
    <tableColumn id="2" xr3:uid="{ADBF3896-12F7-4F4A-9C3C-8222B272B436}" name="Overall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FEA97-13CF-4F18-8033-5A9925B72AB8}" name="Table5" displayName="Table5" ref="A1:H343" totalsRowShown="0">
  <autoFilter ref="A1:H343" xr:uid="{B16FEA97-13CF-4F18-8033-5A9925B72AB8}"/>
  <tableColumns count="8">
    <tableColumn id="1" xr3:uid="{53F92ECF-F84C-4C8E-A833-8FE5B81C8208}" name="Date" dataDxfId="17"/>
    <tableColumn id="2" xr3:uid="{BB451688-5C81-4020-B622-B47C9D589E43}" name="Products"/>
    <tableColumn id="3" xr3:uid="{9F8E26F8-233A-4190-901F-C482D7ADC44A}" name="Sales"/>
    <tableColumn id="4" xr3:uid="{AB960A74-363D-4E09-9944-2E76FBFBDF16}" name="Costs"/>
    <tableColumn id="5" xr3:uid="{1E66B36E-9938-4E43-AD99-E84217019C3A}" name="Expected_Portfolio_Return"/>
    <tableColumn id="6" xr3:uid="{8FCB3CCD-D30B-4726-A09A-3054CDBF6AA5}" name="Risk_Free_Rate"/>
    <tableColumn id="7" xr3:uid="{E41FCF2A-2660-417F-9F0B-D467D7A14E6A}" name="Standard_Deviation_Return"/>
    <tableColumn id="9" xr3:uid="{3F781946-1472-4FB7-B87D-298EE0FCE5A7}" name="Sharpe ratio" dataDxfId="16">
      <calculatedColumnFormula>(Table5[[#This Row],[Expected_Portfolio_Return]]-Table5[[#This Row],[Risk_Free_Rate]])/Table5[[#This Row],[Standard_Deviation_Return]]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1351C-6F05-477A-93A9-966D53A8BB91}" name="Table4" displayName="Table4" ref="A1:E231" totalsRowShown="0">
  <autoFilter ref="A1:E231" xr:uid="{F3C1351C-6F05-477A-93A9-966D53A8BB91}"/>
  <tableColumns count="5">
    <tableColumn id="1" xr3:uid="{B2FFAC50-9094-4EA0-BAB0-2566C8DE86F7}" name="Date" dataDxfId="15"/>
    <tableColumn id="2" xr3:uid="{908B5DA3-17C4-4E9C-9FA9-D8033F5DA0A4}" name="Stock Symbol"/>
    <tableColumn id="3" xr3:uid="{65945C98-A003-4C9A-B710-758F2AB8CD7E}" name="Price"/>
    <tableColumn id="4" xr3:uid="{8E3045DC-64A2-4667-A0DD-B1CF2CC74B05}" name="Quantity(Number of Shares traded)"/>
    <tableColumn id="5" xr3:uid="{EC6E78C5-25F6-4D4F-AA22-4D1529DBC05B}" name="Revenue for each product" dataDxfId="14">
      <calculatedColumnFormula>Table4[[#This Row],[Price]]*Table4[[#This Row],[Quantity(Number of Shares traded)]]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D2EC6-0A41-4042-9D9A-F499149A044D}" name="RevenuePerMonth" displayName="RevenuePerMonth" ref="A1:F4" totalsRowShown="0">
  <autoFilter ref="A1:F4" xr:uid="{A08D2EC6-0A41-4042-9D9A-F499149A044D}"/>
  <tableColumns count="6">
    <tableColumn id="1" xr3:uid="{9BF87755-1AA7-4B69-B20F-58C6653050A1}" name="MONTHS"/>
    <tableColumn id="2" xr3:uid="{62082C21-DECD-46CA-B17D-44E620616B49}" name="Sum of Revenue for each product"/>
    <tableColumn id="3" xr3:uid="{6838A012-8514-47A2-985F-73AC1780802F}" name="REVENUE GROWTH" dataDxfId="13">
      <calculatedColumnFormula>B4-RevenuePerMonth[[#This Row],[Sum of Revenue for each product]]*100</calculatedColumnFormula>
    </tableColumn>
    <tableColumn id="4" xr3:uid="{EBFD13D7-BDB0-45B0-A4C1-6C8FDBBC8A8C}" name="Sum of Quantity(Number of Shares traded)"/>
    <tableColumn id="5" xr3:uid="{B642EEA8-6182-48C3-BB9F-A1B4424CF3BC}" name="Trading Volume" dataDxfId="12">
      <calculatedColumnFormula>RevenuePerMonth[[#This Row],[Sum of Quantity(Number of Shares traded)]]/31</calculatedColumnFormula>
    </tableColumn>
    <tableColumn id="6" xr3:uid="{9C531060-7E44-464D-A10F-83834A82ACC2}" name="Trading Margin" dataDxfId="11">
      <calculatedColumnFormula>RevenuePerMonth[[#This Row],[Sum of Revenue for each product]]/RevenuePerMonth[[#This Row],[Trading Volume]]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1CDC-B244-4BDE-BA8C-F71BA4BD0D19}" name="Table1" displayName="Table1" ref="A1:J315" totalsRowShown="0" headerRowDxfId="10">
  <autoFilter ref="A1:J315" xr:uid="{16C11CDC-B244-4BDE-BA8C-F71BA4BD0D19}"/>
  <tableColumns count="10">
    <tableColumn id="1" xr3:uid="{8B4200EC-A9DF-4E34-9DBC-E7C9B510BC98}" name="Date" dataDxfId="9"/>
    <tableColumn id="2" xr3:uid="{C9567158-C292-4D5A-BF0E-5FE738351F79}" name="NumOfCybersecurity_x000a_Incidents"/>
    <tableColumn id="3" xr3:uid="{A3743538-83D1-41FB-95AA-9CCCE81632BE}" name="Total_IT_x000a_Transactions"/>
    <tableColumn id="4" xr3:uid="{DEF655AC-C85E-4062-9434-2CCE4F3385CC}" name="Num_x000a__Encrypted__x000a_Data_Items"/>
    <tableColumn id="5" xr3:uid="{5B148BF6-D767-488F-A923-58CC24D488D7}" name="Total_Data_Items"/>
    <tableColumn id="6" xr3:uid="{A063DB15-D69C-4AEC-9EA2-9592EAF9F797}" name="Num_Clicks"/>
    <tableColumn id="7" xr3:uid="{4EF877A3-A3E0-4E93-AA9B-AE130302329C}" name="Num_Phishing_x000a__Emails_Sent"/>
    <tableColumn id="8" xr3:uid="{60935DB2-7D57-43B2-B6A2-4A6530DAC69F}" name="CyberSecurityIncidentRate" dataDxfId="8">
      <calculatedColumnFormula>PRODUCT((Table1[[#This Row],[NumOfCybersecurity
Incidents]]/Table1[[#This Row],[Total_IT
Transactions]])*100)</calculatedColumnFormula>
    </tableColumn>
    <tableColumn id="9" xr3:uid="{17014757-81DC-4C69-B355-15143EC12035}" name="DataEncryptionCoverage" dataDxfId="7">
      <calculatedColumnFormula>PRODUCT((Table1[[#This Row],[Num
_Encrypted_
Data_Items]]/Table1[[#This Row],[Total_Data_Items]])*100)</calculatedColumnFormula>
    </tableColumn>
    <tableColumn id="10" xr3:uid="{74568BE3-07E8-4FFD-967A-947A0AC6F6FE}" name="PhishingClickThroiughRate" dataDxfId="6">
      <calculatedColumnFormula>PRODUCT((Table1[[#This Row],[Num_Clicks]]/Table1[[#This Row],[Num_Phishing
_Emails_Sent]])*100)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0106E-B878-421C-96C0-41ACADFD279C}" name="Table3" displayName="Table3" ref="A1:D23" totalsRowShown="0">
  <autoFilter ref="A1:D23" xr:uid="{9690106E-B878-421C-96C0-41ACADFD279C}"/>
  <tableColumns count="4">
    <tableColumn id="1" xr3:uid="{C5B8E34D-E087-46E7-914E-A6C6E1257F31}" name="Date" dataDxfId="5"/>
    <tableColumn id="2" xr3:uid="{C74CF4CF-7846-4D25-9985-A2FD7E93994A}" name="Num__x000a_Variables"/>
    <tableColumn id="3" xr3:uid="{2C8734D2-F539-45BB-82E8-E51ED44C2310}" name="Num__x000a_Days_Data"/>
    <tableColumn id="4" xr3:uid="{EBC71B19-0EE9-4E18-BC28-D6891FFFC6FA}" name="Value_At_Risk" dataDxfId="4">
      <calculatedColumnFormula>PRODUCT(Table3[[#This Row],[Num_
Days_Data]]*(Table3[[#This Row],[Num_
Variables]]/(Table3[[#This Row],[Num_
Variables]]-1)))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95602F-83B8-49FD-B372-74EDD24BB9FD}" name="Table7" displayName="Table7" ref="A1:H501" totalsRowShown="0">
  <autoFilter ref="A1:H501" xr:uid="{D295602F-83B8-49FD-B372-74EDD24BB9FD}"/>
  <tableColumns count="8">
    <tableColumn id="1" xr3:uid="{AADB128B-B74B-47A2-83A1-F64FFFF69B8A}" name="name"/>
    <tableColumn id="2" xr3:uid="{C99DE547-7A59-4C92-8B16-7AAF05C8580B}" name="age"/>
    <tableColumn id="3" xr3:uid="{0DCE112F-739B-4F5C-A2FE-F80C4A774D30}" name="NetPromoterScore"/>
    <tableColumn id="4" xr3:uid="{C10545D9-DD45-4692-AD56-802E86C388C8}" name="AvgTransaction"/>
    <tableColumn id="5" xr3:uid="{14B2395B-7F2B-4EEA-82FC-6A64AD4D202E}" name="NoOfTransaction"/>
    <tableColumn id="6" xr3:uid="{67C97FBE-B276-45A8-B942-3F3F796D62D7}" name="RetentionPeriod"/>
    <tableColumn id="7" xr3:uid="{33A31DDC-BFFC-4D59-889A-A4CDC6B9A00E}" name="region"/>
    <tableColumn id="8" xr3:uid="{C5C4417E-B9AF-4054-BB18-0300019B7E22}" name="CLV" dataDxfId="3">
      <calculatedColumnFormula>(D2*E2*F2)/100000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EF10EB-B5C0-4E1B-8824-302F3569F798}" name="Table8" displayName="Table8" ref="A1:D14" totalsRowShown="0">
  <autoFilter ref="A1:D14" xr:uid="{69EF10EB-B5C0-4E1B-8824-302F3569F798}"/>
  <tableColumns count="4">
    <tableColumn id="1" xr3:uid="{EA28F7E4-AC46-44CF-A80F-268C0B9D6914}" name="Region" dataDxfId="2"/>
    <tableColumn id="2" xr3:uid="{B6300CB2-CA8E-4904-B4E6-B82B737B6F51}" name="Total.Customer"/>
    <tableColumn id="3" xr3:uid="{0006697A-43FE-4C8A-ADE8-CA50691F8444}" name="CLV"/>
    <tableColumn id="4" xr3:uid="{041D8ED5-7C21-4580-B710-D1837DC37C91}" name="CLV per Customer">
      <calculatedColumnFormula>C2/B2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6E616B-0594-4955-BDE2-5C9BE2E54777}" name="Table9" displayName="Table9" ref="A1:D10" totalsRowShown="0">
  <autoFilter ref="A1:D10" xr:uid="{6C6E616B-0594-4955-BDE2-5C9BE2E54777}"/>
  <tableColumns count="4">
    <tableColumn id="1" xr3:uid="{1AC9BD0C-C3C5-4FAF-97FA-21EA7CEC7C2E}" name="year"/>
    <tableColumn id="2" xr3:uid="{6331D51B-B9C8-4430-BE3D-112254E0BAFC}" name="CustAtEnd"/>
    <tableColumn id="3" xr3:uid="{0DD5BE86-A5CB-4FD5-AA6A-DB7A0DDF477C}" name="CustAtStart">
      <calculatedColumnFormula>B1</calculatedColumnFormula>
    </tableColumn>
    <tableColumn id="4" xr3:uid="{11D7C830-B931-4224-BCBA-B625BE93AFFC}" name="PercentageChange" dataDxfId="1">
      <calculatedColumnFormula>(B2-C2)/C2 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2CCD-8A87-445E-B468-DBBB6D99BC1D}">
  <dimension ref="A1:T72"/>
  <sheetViews>
    <sheetView tabSelected="1" topLeftCell="A54" workbookViewId="0">
      <selection activeCell="T72" sqref="T72"/>
    </sheetView>
  </sheetViews>
  <sheetFormatPr defaultRowHeight="14.5" x14ac:dyDescent="0.35"/>
  <cols>
    <col min="1" max="1" width="13.453125" style="6" customWidth="1"/>
    <col min="2" max="2" width="22.54296875" style="14" customWidth="1"/>
    <col min="3" max="3" width="19.1796875" style="14" customWidth="1"/>
    <col min="4" max="4" width="19.54296875" style="14" customWidth="1"/>
    <col min="5" max="5" width="17.1796875" style="14" customWidth="1"/>
    <col min="6" max="6" width="15.81640625" style="14" customWidth="1"/>
    <col min="7" max="7" width="16.1796875" customWidth="1"/>
    <col min="8" max="8" width="18.54296875" style="12" customWidth="1"/>
    <col min="9" max="9" width="17.453125" style="14" customWidth="1"/>
    <col min="10" max="10" width="14.453125" style="14" customWidth="1"/>
    <col min="11" max="11" width="15.54296875" style="14" customWidth="1"/>
    <col min="12" max="12" width="20.453125" style="14" customWidth="1"/>
    <col min="13" max="13" width="21.453125" style="14" customWidth="1"/>
    <col min="14" max="14" width="23.54296875" style="14" customWidth="1"/>
    <col min="15" max="15" width="17.453125" style="14" customWidth="1"/>
    <col min="16" max="16" width="16.54296875" style="14" customWidth="1"/>
    <col min="17" max="17" width="16" customWidth="1"/>
    <col min="18" max="18" width="21" customWidth="1"/>
    <col min="19" max="19" width="21.453125" customWidth="1"/>
    <col min="20" max="20" width="17.453125" customWidth="1"/>
  </cols>
  <sheetData>
    <row r="1" spans="1:20" ht="41" thickBot="1" x14ac:dyDescent="0.4">
      <c r="A1" s="5" t="s">
        <v>0</v>
      </c>
      <c r="B1" s="18" t="s">
        <v>30</v>
      </c>
      <c r="C1" s="18" t="s">
        <v>31</v>
      </c>
      <c r="D1" s="18" t="s">
        <v>32</v>
      </c>
      <c r="E1" s="19" t="s">
        <v>44</v>
      </c>
      <c r="F1" s="18" t="s">
        <v>33</v>
      </c>
      <c r="G1" s="1" t="s">
        <v>34</v>
      </c>
      <c r="H1" s="11" t="s">
        <v>35</v>
      </c>
      <c r="I1" s="18" t="s">
        <v>36</v>
      </c>
      <c r="J1" s="18" t="s">
        <v>37</v>
      </c>
      <c r="K1" s="19" t="s">
        <v>45</v>
      </c>
      <c r="L1" s="18" t="s">
        <v>51</v>
      </c>
      <c r="M1" s="18" t="s">
        <v>52</v>
      </c>
      <c r="N1" s="18" t="s">
        <v>38</v>
      </c>
      <c r="O1" s="21" t="s">
        <v>39</v>
      </c>
      <c r="P1" s="19" t="s">
        <v>49</v>
      </c>
      <c r="Q1" s="10" t="s">
        <v>46</v>
      </c>
      <c r="R1" s="10" t="s">
        <v>50</v>
      </c>
      <c r="S1" s="10" t="s">
        <v>47</v>
      </c>
      <c r="T1" s="10" t="s">
        <v>48</v>
      </c>
    </row>
    <row r="2" spans="1:20" ht="15" thickBot="1" x14ac:dyDescent="0.4">
      <c r="A2" s="6">
        <v>43131</v>
      </c>
      <c r="B2" s="13">
        <v>15000000</v>
      </c>
      <c r="C2" s="13">
        <v>3500000</v>
      </c>
      <c r="D2" s="13">
        <v>3650000</v>
      </c>
      <c r="E2" s="14">
        <f>SUM(Table6[[#This Row],[Beginning 
Shareholder''s 
Equity]],Table6[[#This Row],[Ending
 Shareholder''s 
Equity]])/2</f>
        <v>3575000</v>
      </c>
      <c r="F2" s="13">
        <v>80000</v>
      </c>
      <c r="G2" s="2">
        <v>0.05</v>
      </c>
      <c r="H2" s="20">
        <v>20000</v>
      </c>
      <c r="I2" s="13">
        <v>2000000</v>
      </c>
      <c r="J2" s="13">
        <v>2100000</v>
      </c>
      <c r="K2" s="14">
        <f>SUM(Table6[[#This Row],[Beginning 
Earning 
Assets]],Table6[[#This Row],[Ending 
Earning 
Assets]])/2</f>
        <v>2050000</v>
      </c>
      <c r="L2" s="13">
        <v>100000</v>
      </c>
      <c r="M2" s="13">
        <v>50000</v>
      </c>
      <c r="N2" s="13">
        <v>6000000</v>
      </c>
      <c r="O2" s="15">
        <v>6050000</v>
      </c>
      <c r="P2" s="14">
        <f>(Table6[[#This Row],[Beginning
 Total Assets]]+Table6[[#This Row],[Ending
 Total Assets]])/2</f>
        <v>6025000</v>
      </c>
      <c r="Q2">
        <f>(Table6[[#This Row],[Income
 from
 Investment]]-Table6[[#This Row],[Interest 
Expenses]])/Table6[[#This Row],[Average Earning Assets]]</f>
        <v>2.9268292682926831E-2</v>
      </c>
      <c r="R2">
        <f>Table6[[#This Row],[Net Income
 (per month)]]/Table6[[#This Row],[Shareholder''s Equity ]]</f>
        <v>4.1958041958041958</v>
      </c>
      <c r="S2">
        <f>Table6[[#This Row],[Operating
Costs]]/Table6[[#This Row],[Operating 
Income]]</f>
        <v>0.5</v>
      </c>
      <c r="T2">
        <f>Table6[[#This Row],[Net Income
 (per month)]]/Table6[[#This Row],[Total Assets]]</f>
        <v>2.4896265560165975</v>
      </c>
    </row>
    <row r="3" spans="1:20" ht="15" thickBot="1" x14ac:dyDescent="0.4">
      <c r="A3" s="6">
        <v>43159</v>
      </c>
      <c r="B3" s="13">
        <v>14500000</v>
      </c>
      <c r="C3" s="13">
        <v>3650000</v>
      </c>
      <c r="D3" s="13">
        <v>3795000</v>
      </c>
      <c r="E3" s="14">
        <f>SUM(Table6[[#This Row],[Beginning 
Shareholder''s 
Equity]],Table6[[#This Row],[Ending
 Shareholder''s 
Equity]])/2</f>
        <v>3722500</v>
      </c>
      <c r="F3" s="13">
        <v>85000</v>
      </c>
      <c r="G3" s="2">
        <v>4.4999999999999998E-2</v>
      </c>
      <c r="H3" s="20">
        <v>21000</v>
      </c>
      <c r="I3" s="13">
        <v>2100000</v>
      </c>
      <c r="J3" s="13">
        <v>2150000</v>
      </c>
      <c r="K3" s="14">
        <f>SUM(Table6[[#This Row],[Beginning 
Earning 
Assets]],Table6[[#This Row],[Ending 
Earning 
Assets]])/2</f>
        <v>2125000</v>
      </c>
      <c r="L3" s="13">
        <v>105000</v>
      </c>
      <c r="M3" s="13">
        <v>40000</v>
      </c>
      <c r="N3" s="13">
        <v>6050000</v>
      </c>
      <c r="O3" s="15">
        <v>6075000</v>
      </c>
      <c r="P3" s="14">
        <f>(Table6[[#This Row],[Beginning
 Total Assets]]+Table6[[#This Row],[Ending
 Total Assets]])/2</f>
        <v>6062500</v>
      </c>
      <c r="Q3">
        <f>(Table6[[#This Row],[Income
 from
 Investment]]-Table6[[#This Row],[Interest 
Expenses]])/Table6[[#This Row],[Average Earning Assets]]</f>
        <v>3.011764705882353E-2</v>
      </c>
      <c r="R3">
        <f>Table6[[#This Row],[Net Income
 (per month)]]/Table6[[#This Row],[Shareholder''s Equity ]]</f>
        <v>3.8952316991269309</v>
      </c>
      <c r="S3">
        <f>Table6[[#This Row],[Operating
Costs]]/Table6[[#This Row],[Operating 
Income]]</f>
        <v>0.38095238095238093</v>
      </c>
      <c r="T3">
        <f>Table6[[#This Row],[Net Income
 (per month)]]/Table6[[#This Row],[Total Assets]]</f>
        <v>2.3917525773195876</v>
      </c>
    </row>
    <row r="4" spans="1:20" ht="15" thickBot="1" x14ac:dyDescent="0.4">
      <c r="A4" s="6">
        <v>43190</v>
      </c>
      <c r="B4" s="13">
        <v>16000000</v>
      </c>
      <c r="C4" s="13">
        <v>3795000</v>
      </c>
      <c r="D4" s="13">
        <v>3950000</v>
      </c>
      <c r="E4" s="14">
        <f>SUM(Table6[[#This Row],[Beginning 
Shareholder''s 
Equity]],Table6[[#This Row],[Ending
 Shareholder''s 
Equity]])/2</f>
        <v>3872500</v>
      </c>
      <c r="F4" s="13">
        <v>90000</v>
      </c>
      <c r="G4" s="2">
        <v>4.8000000000000001E-2</v>
      </c>
      <c r="H4" s="20">
        <v>22000</v>
      </c>
      <c r="I4" s="13">
        <v>2150000</v>
      </c>
      <c r="J4" s="13">
        <v>2200000</v>
      </c>
      <c r="K4" s="14">
        <f>SUM(Table6[[#This Row],[Beginning 
Earning 
Assets]],Table6[[#This Row],[Ending 
Earning 
Assets]])/2</f>
        <v>2175000</v>
      </c>
      <c r="L4" s="13">
        <v>110000</v>
      </c>
      <c r="M4" s="13">
        <v>50000</v>
      </c>
      <c r="N4" s="13">
        <v>6075000</v>
      </c>
      <c r="O4" s="15">
        <v>6100000</v>
      </c>
      <c r="P4" s="14">
        <f>(Table6[[#This Row],[Beginning
 Total Assets]]+Table6[[#This Row],[Ending
 Total Assets]])/2</f>
        <v>6087500</v>
      </c>
      <c r="Q4">
        <f>(Table6[[#This Row],[Income
 from
 Investment]]-Table6[[#This Row],[Interest 
Expenses]])/Table6[[#This Row],[Average Earning Assets]]</f>
        <v>3.1264367816091952E-2</v>
      </c>
      <c r="R4">
        <f>Table6[[#This Row],[Net Income
 (per month)]]/Table6[[#This Row],[Shareholder''s Equity ]]</f>
        <v>4.1316978695932862</v>
      </c>
      <c r="S4">
        <f>Table6[[#This Row],[Operating
Costs]]/Table6[[#This Row],[Operating 
Income]]</f>
        <v>0.45454545454545453</v>
      </c>
      <c r="T4">
        <f>Table6[[#This Row],[Net Income
 (per month)]]/Table6[[#This Row],[Total Assets]]</f>
        <v>2.6283367556468171</v>
      </c>
    </row>
    <row r="5" spans="1:20" ht="15" thickBot="1" x14ac:dyDescent="0.4">
      <c r="A5" s="6">
        <v>43220</v>
      </c>
      <c r="B5" s="13">
        <v>15500000</v>
      </c>
      <c r="C5" s="13">
        <v>3950000</v>
      </c>
      <c r="D5" s="13">
        <v>4100000</v>
      </c>
      <c r="E5" s="14">
        <f>SUM(Table6[[#This Row],[Beginning 
Shareholder''s 
Equity]],Table6[[#This Row],[Ending
 Shareholder''s 
Equity]])/2</f>
        <v>4025000</v>
      </c>
      <c r="F5" s="13">
        <v>92000</v>
      </c>
      <c r="G5" s="2">
        <v>4.7E-2</v>
      </c>
      <c r="H5" s="20">
        <v>22500</v>
      </c>
      <c r="I5" s="13">
        <v>2200000</v>
      </c>
      <c r="J5" s="13">
        <v>2250000</v>
      </c>
      <c r="K5" s="14">
        <f>SUM(Table6[[#This Row],[Beginning 
Earning 
Assets]],Table6[[#This Row],[Ending 
Earning 
Assets]])/2</f>
        <v>2225000</v>
      </c>
      <c r="L5" s="13">
        <v>115000</v>
      </c>
      <c r="M5" s="13">
        <v>40000</v>
      </c>
      <c r="N5" s="13">
        <v>6100000</v>
      </c>
      <c r="O5" s="15">
        <v>6120000</v>
      </c>
      <c r="P5" s="14">
        <f>(Table6[[#This Row],[Beginning
 Total Assets]]+Table6[[#This Row],[Ending
 Total Assets]])/2</f>
        <v>6110000</v>
      </c>
      <c r="Q5">
        <f>(Table6[[#This Row],[Income
 from
 Investment]]-Table6[[#This Row],[Interest 
Expenses]])/Table6[[#This Row],[Average Earning Assets]]</f>
        <v>3.1235955056179775E-2</v>
      </c>
      <c r="R5">
        <f>Table6[[#This Row],[Net Income
 (per month)]]/Table6[[#This Row],[Shareholder''s Equity ]]</f>
        <v>3.8509316770186337</v>
      </c>
      <c r="S5">
        <f>Table6[[#This Row],[Operating
Costs]]/Table6[[#This Row],[Operating 
Income]]</f>
        <v>0.34782608695652173</v>
      </c>
      <c r="T5">
        <f>Table6[[#This Row],[Net Income
 (per month)]]/Table6[[#This Row],[Total Assets]]</f>
        <v>2.5368248772504089</v>
      </c>
    </row>
    <row r="6" spans="1:20" ht="15" thickBot="1" x14ac:dyDescent="0.4">
      <c r="A6" s="6">
        <v>43251</v>
      </c>
      <c r="B6" s="13">
        <v>17000000</v>
      </c>
      <c r="C6" s="13">
        <v>4100000</v>
      </c>
      <c r="D6" s="13">
        <v>4260000</v>
      </c>
      <c r="E6" s="14">
        <f>SUM(Table6[[#This Row],[Beginning 
Shareholder''s 
Equity]],Table6[[#This Row],[Ending
 Shareholder''s 
Equity]])/2</f>
        <v>4180000</v>
      </c>
      <c r="F6" s="13">
        <v>95000</v>
      </c>
      <c r="G6" s="2">
        <v>4.9000000000000002E-2</v>
      </c>
      <c r="H6" s="20">
        <v>23000</v>
      </c>
      <c r="I6" s="13">
        <v>2250000</v>
      </c>
      <c r="J6" s="13">
        <v>2300000</v>
      </c>
      <c r="K6" s="14">
        <f>SUM(Table6[[#This Row],[Beginning 
Earning 
Assets]],Table6[[#This Row],[Ending 
Earning 
Assets]])/2</f>
        <v>2275000</v>
      </c>
      <c r="L6" s="13">
        <v>120000</v>
      </c>
      <c r="M6" s="13">
        <v>50000</v>
      </c>
      <c r="N6" s="13">
        <v>6120000</v>
      </c>
      <c r="O6" s="15">
        <v>6150000</v>
      </c>
      <c r="P6" s="14">
        <f>(Table6[[#This Row],[Beginning
 Total Assets]]+Table6[[#This Row],[Ending
 Total Assets]])/2</f>
        <v>6135000</v>
      </c>
      <c r="Q6">
        <f>(Table6[[#This Row],[Income
 from
 Investment]]-Table6[[#This Row],[Interest 
Expenses]])/Table6[[#This Row],[Average Earning Assets]]</f>
        <v>3.1648351648351648E-2</v>
      </c>
      <c r="R6">
        <f>Table6[[#This Row],[Net Income
 (per month)]]/Table6[[#This Row],[Shareholder''s Equity ]]</f>
        <v>4.0669856459330145</v>
      </c>
      <c r="S6">
        <f>Table6[[#This Row],[Operating
Costs]]/Table6[[#This Row],[Operating 
Income]]</f>
        <v>0.41666666666666669</v>
      </c>
      <c r="T6">
        <f>Table6[[#This Row],[Net Income
 (per month)]]/Table6[[#This Row],[Total Assets]]</f>
        <v>2.7709861450692745</v>
      </c>
    </row>
    <row r="7" spans="1:20" ht="15" thickBot="1" x14ac:dyDescent="0.4">
      <c r="A7" s="6">
        <v>43281</v>
      </c>
      <c r="B7" s="13">
        <v>16500000</v>
      </c>
      <c r="C7" s="13">
        <v>4260000</v>
      </c>
      <c r="D7" s="13">
        <v>4425000</v>
      </c>
      <c r="E7" s="14">
        <f>SUM(Table6[[#This Row],[Beginning 
Shareholder''s 
Equity]],Table6[[#This Row],[Ending
 Shareholder''s 
Equity]])/2</f>
        <v>4342500</v>
      </c>
      <c r="F7" s="13">
        <v>98000</v>
      </c>
      <c r="G7" s="2">
        <v>4.5999999999999999E-2</v>
      </c>
      <c r="H7" s="20">
        <v>23500</v>
      </c>
      <c r="I7" s="13">
        <v>2300000</v>
      </c>
      <c r="J7" s="13">
        <v>2350000</v>
      </c>
      <c r="K7" s="14">
        <f>SUM(Table6[[#This Row],[Beginning 
Earning 
Assets]],Table6[[#This Row],[Ending 
Earning 
Assets]])/2</f>
        <v>2325000</v>
      </c>
      <c r="L7" s="13">
        <v>125000</v>
      </c>
      <c r="M7" s="13">
        <v>40000</v>
      </c>
      <c r="N7" s="13">
        <v>6150000</v>
      </c>
      <c r="O7" s="15">
        <v>6175000</v>
      </c>
      <c r="P7" s="14">
        <f>(Table6[[#This Row],[Beginning
 Total Assets]]+Table6[[#This Row],[Ending
 Total Assets]])/2</f>
        <v>6162500</v>
      </c>
      <c r="Q7">
        <f>(Table6[[#This Row],[Income
 from
 Investment]]-Table6[[#This Row],[Interest 
Expenses]])/Table6[[#This Row],[Average Earning Assets]]</f>
        <v>3.2043010752688172E-2</v>
      </c>
      <c r="R7">
        <f>Table6[[#This Row],[Net Income
 (per month)]]/Table6[[#This Row],[Shareholder''s Equity ]]</f>
        <v>3.7996545768566494</v>
      </c>
      <c r="S7">
        <f>Table6[[#This Row],[Operating
Costs]]/Table6[[#This Row],[Operating 
Income]]</f>
        <v>0.32</v>
      </c>
      <c r="T7">
        <f>Table6[[#This Row],[Net Income
 (per month)]]/Table6[[#This Row],[Total Assets]]</f>
        <v>2.6774847870182557</v>
      </c>
    </row>
    <row r="8" spans="1:20" ht="15" thickBot="1" x14ac:dyDescent="0.4">
      <c r="A8" s="6">
        <v>43312</v>
      </c>
      <c r="B8" s="13">
        <v>18000000</v>
      </c>
      <c r="C8" s="13">
        <v>4425000</v>
      </c>
      <c r="D8" s="13">
        <v>4595000</v>
      </c>
      <c r="E8" s="14">
        <f>SUM(Table6[[#This Row],[Beginning 
Shareholder''s 
Equity]],Table6[[#This Row],[Ending
 Shareholder''s 
Equity]])/2</f>
        <v>4510000</v>
      </c>
      <c r="F8" s="13">
        <v>100000</v>
      </c>
      <c r="G8" s="2">
        <v>4.8000000000000001E-2</v>
      </c>
      <c r="H8" s="20">
        <v>24000</v>
      </c>
      <c r="I8" s="13">
        <v>2350000</v>
      </c>
      <c r="J8" s="13">
        <v>2400000</v>
      </c>
      <c r="K8" s="14">
        <f>SUM(Table6[[#This Row],[Beginning 
Earning 
Assets]],Table6[[#This Row],[Ending 
Earning 
Assets]])/2</f>
        <v>2375000</v>
      </c>
      <c r="L8" s="13">
        <v>130000</v>
      </c>
      <c r="M8" s="13">
        <v>50000</v>
      </c>
      <c r="N8" s="13">
        <v>6175000</v>
      </c>
      <c r="O8" s="15">
        <v>6200000</v>
      </c>
      <c r="P8" s="14">
        <f>(Table6[[#This Row],[Beginning
 Total Assets]]+Table6[[#This Row],[Ending
 Total Assets]])/2</f>
        <v>6187500</v>
      </c>
      <c r="Q8">
        <f>(Table6[[#This Row],[Income
 from
 Investment]]-Table6[[#This Row],[Interest 
Expenses]])/Table6[[#This Row],[Average Earning Assets]]</f>
        <v>3.2000000000000001E-2</v>
      </c>
      <c r="R8">
        <f>Table6[[#This Row],[Net Income
 (per month)]]/Table6[[#This Row],[Shareholder''s Equity ]]</f>
        <v>3.9911308203991132</v>
      </c>
      <c r="S8">
        <f>Table6[[#This Row],[Operating
Costs]]/Table6[[#This Row],[Operating 
Income]]</f>
        <v>0.38461538461538464</v>
      </c>
      <c r="T8">
        <f>Table6[[#This Row],[Net Income
 (per month)]]/Table6[[#This Row],[Total Assets]]</f>
        <v>2.9090909090909092</v>
      </c>
    </row>
    <row r="9" spans="1:20" ht="15" thickBot="1" x14ac:dyDescent="0.4">
      <c r="A9" s="6">
        <v>43343</v>
      </c>
      <c r="B9" s="13">
        <v>17500000</v>
      </c>
      <c r="C9" s="13">
        <v>4595000</v>
      </c>
      <c r="D9" s="13">
        <v>4770000</v>
      </c>
      <c r="E9" s="14">
        <f>SUM(Table6[[#This Row],[Beginning 
Shareholder''s 
Equity]],Table6[[#This Row],[Ending
 Shareholder''s 
Equity]])/2</f>
        <v>4682500</v>
      </c>
      <c r="F9" s="13">
        <v>105000</v>
      </c>
      <c r="G9" s="2">
        <v>4.4999999999999998E-2</v>
      </c>
      <c r="H9" s="20">
        <v>24500</v>
      </c>
      <c r="I9" s="13">
        <v>2400000</v>
      </c>
      <c r="J9" s="13">
        <v>2450000</v>
      </c>
      <c r="K9" s="14">
        <f>SUM(Table6[[#This Row],[Beginning 
Earning 
Assets]],Table6[[#This Row],[Ending 
Earning 
Assets]])/2</f>
        <v>2425000</v>
      </c>
      <c r="L9" s="13">
        <v>135000</v>
      </c>
      <c r="M9" s="13">
        <v>40000</v>
      </c>
      <c r="N9" s="13">
        <v>6200000</v>
      </c>
      <c r="O9" s="15">
        <v>6225000</v>
      </c>
      <c r="P9" s="14">
        <f>(Table6[[#This Row],[Beginning
 Total Assets]]+Table6[[#This Row],[Ending
 Total Assets]])/2</f>
        <v>6212500</v>
      </c>
      <c r="Q9">
        <f>(Table6[[#This Row],[Income
 from
 Investment]]-Table6[[#This Row],[Interest 
Expenses]])/Table6[[#This Row],[Average Earning Assets]]</f>
        <v>3.3195876288659797E-2</v>
      </c>
      <c r="R9">
        <f>Table6[[#This Row],[Net Income
 (per month)]]/Table6[[#This Row],[Shareholder''s Equity ]]</f>
        <v>3.7373198077949814</v>
      </c>
      <c r="S9">
        <f>Table6[[#This Row],[Operating
Costs]]/Table6[[#This Row],[Operating 
Income]]</f>
        <v>0.29629629629629628</v>
      </c>
      <c r="T9">
        <f>Table6[[#This Row],[Net Income
 (per month)]]/Table6[[#This Row],[Total Assets]]</f>
        <v>2.816901408450704</v>
      </c>
    </row>
    <row r="10" spans="1:20" ht="15" thickBot="1" x14ac:dyDescent="0.4">
      <c r="A10" s="6">
        <v>43373</v>
      </c>
      <c r="B10" s="13">
        <v>19000000</v>
      </c>
      <c r="C10" s="13">
        <v>4770000</v>
      </c>
      <c r="D10" s="13">
        <v>4950000</v>
      </c>
      <c r="E10" s="14">
        <f>SUM(Table6[[#This Row],[Beginning 
Shareholder''s 
Equity]],Table6[[#This Row],[Ending
 Shareholder''s 
Equity]])/2</f>
        <v>4860000</v>
      </c>
      <c r="F10" s="13">
        <v>110000</v>
      </c>
      <c r="G10" s="2">
        <v>4.8000000000000001E-2</v>
      </c>
      <c r="H10" s="20">
        <v>25000</v>
      </c>
      <c r="I10" s="13">
        <v>2450000</v>
      </c>
      <c r="J10" s="13">
        <v>2500000</v>
      </c>
      <c r="K10" s="14">
        <f>SUM(Table6[[#This Row],[Beginning 
Earning 
Assets]],Table6[[#This Row],[Ending 
Earning 
Assets]])/2</f>
        <v>2475000</v>
      </c>
      <c r="L10" s="13">
        <v>140000</v>
      </c>
      <c r="M10" s="13">
        <v>50000</v>
      </c>
      <c r="N10" s="13">
        <v>6225000</v>
      </c>
      <c r="O10" s="15">
        <v>6250000</v>
      </c>
      <c r="P10" s="14">
        <f>(Table6[[#This Row],[Beginning
 Total Assets]]+Table6[[#This Row],[Ending
 Total Assets]])/2</f>
        <v>6237500</v>
      </c>
      <c r="Q10">
        <f>(Table6[[#This Row],[Income
 from
 Investment]]-Table6[[#This Row],[Interest 
Expenses]])/Table6[[#This Row],[Average Earning Assets]]</f>
        <v>3.4343434343434343E-2</v>
      </c>
      <c r="R10">
        <f>Table6[[#This Row],[Net Income
 (per month)]]/Table6[[#This Row],[Shareholder''s Equity ]]</f>
        <v>3.9094650205761319</v>
      </c>
      <c r="S10">
        <f>Table6[[#This Row],[Operating
Costs]]/Table6[[#This Row],[Operating 
Income]]</f>
        <v>0.35714285714285715</v>
      </c>
      <c r="T10">
        <f>Table6[[#This Row],[Net Income
 (per month)]]/Table6[[#This Row],[Total Assets]]</f>
        <v>3.0460921843687374</v>
      </c>
    </row>
    <row r="11" spans="1:20" ht="15" thickBot="1" x14ac:dyDescent="0.4">
      <c r="A11" s="6">
        <v>43404</v>
      </c>
      <c r="B11" s="13">
        <v>18500000</v>
      </c>
      <c r="C11" s="13">
        <v>4950000</v>
      </c>
      <c r="D11" s="13">
        <v>5135000</v>
      </c>
      <c r="E11" s="14">
        <f>SUM(Table6[[#This Row],[Beginning 
Shareholder''s 
Equity]],Table6[[#This Row],[Ending
 Shareholder''s 
Equity]])/2</f>
        <v>5042500</v>
      </c>
      <c r="F11" s="13">
        <v>112000</v>
      </c>
      <c r="G11" s="2">
        <v>4.7E-2</v>
      </c>
      <c r="H11" s="20">
        <v>25500</v>
      </c>
      <c r="I11" s="13">
        <v>2500000</v>
      </c>
      <c r="J11" s="13">
        <v>2550000</v>
      </c>
      <c r="K11" s="14">
        <f>SUM(Table6[[#This Row],[Beginning 
Earning 
Assets]],Table6[[#This Row],[Ending 
Earning 
Assets]])/2</f>
        <v>2525000</v>
      </c>
      <c r="L11" s="13">
        <v>145000</v>
      </c>
      <c r="M11" s="13">
        <v>40000</v>
      </c>
      <c r="N11" s="13">
        <v>6250000</v>
      </c>
      <c r="O11" s="15">
        <v>6275000</v>
      </c>
      <c r="P11" s="14">
        <f>(Table6[[#This Row],[Beginning
 Total Assets]]+Table6[[#This Row],[Ending
 Total Assets]])/2</f>
        <v>6262500</v>
      </c>
      <c r="Q11">
        <f>(Table6[[#This Row],[Income
 from
 Investment]]-Table6[[#This Row],[Interest 
Expenses]])/Table6[[#This Row],[Average Earning Assets]]</f>
        <v>3.425742574257426E-2</v>
      </c>
      <c r="R11">
        <f>Table6[[#This Row],[Net Income
 (per month)]]/Table6[[#This Row],[Shareholder''s Equity ]]</f>
        <v>3.6688150718889441</v>
      </c>
      <c r="S11">
        <f>Table6[[#This Row],[Operating
Costs]]/Table6[[#This Row],[Operating 
Income]]</f>
        <v>0.27586206896551724</v>
      </c>
      <c r="T11">
        <f>Table6[[#This Row],[Net Income
 (per month)]]/Table6[[#This Row],[Total Assets]]</f>
        <v>2.9540918163672654</v>
      </c>
    </row>
    <row r="12" spans="1:20" ht="15" thickBot="1" x14ac:dyDescent="0.4">
      <c r="A12" s="6">
        <v>43434</v>
      </c>
      <c r="B12" s="13">
        <v>20000000</v>
      </c>
      <c r="C12" s="13">
        <v>5135000</v>
      </c>
      <c r="D12" s="13">
        <v>5325000</v>
      </c>
      <c r="E12" s="14">
        <f>SUM(Table6[[#This Row],[Beginning 
Shareholder''s 
Equity]],Table6[[#This Row],[Ending
 Shareholder''s 
Equity]])/2</f>
        <v>5230000</v>
      </c>
      <c r="F12" s="13">
        <v>115000</v>
      </c>
      <c r="G12" s="2">
        <v>0.05</v>
      </c>
      <c r="H12" s="20">
        <v>26000</v>
      </c>
      <c r="I12" s="13">
        <v>2550000</v>
      </c>
      <c r="J12" s="13">
        <v>2600000</v>
      </c>
      <c r="K12" s="14">
        <f>SUM(Table6[[#This Row],[Beginning 
Earning 
Assets]],Table6[[#This Row],[Ending 
Earning 
Assets]])/2</f>
        <v>2575000</v>
      </c>
      <c r="L12" s="13">
        <v>150000</v>
      </c>
      <c r="M12" s="13">
        <v>50000</v>
      </c>
      <c r="N12" s="13">
        <v>6275000</v>
      </c>
      <c r="O12" s="15">
        <v>6300000</v>
      </c>
      <c r="P12" s="14">
        <f>(Table6[[#This Row],[Beginning
 Total Assets]]+Table6[[#This Row],[Ending
 Total Assets]])/2</f>
        <v>6287500</v>
      </c>
      <c r="Q12">
        <f>(Table6[[#This Row],[Income
 from
 Investment]]-Table6[[#This Row],[Interest 
Expenses]])/Table6[[#This Row],[Average Earning Assets]]</f>
        <v>3.4563106796116502E-2</v>
      </c>
      <c r="R12">
        <f>Table6[[#This Row],[Net Income
 (per month)]]/Table6[[#This Row],[Shareholder''s Equity ]]</f>
        <v>3.8240917782026767</v>
      </c>
      <c r="S12">
        <f>Table6[[#This Row],[Operating
Costs]]/Table6[[#This Row],[Operating 
Income]]</f>
        <v>0.33333333333333331</v>
      </c>
      <c r="T12">
        <f>Table6[[#This Row],[Net Income
 (per month)]]/Table6[[#This Row],[Total Assets]]</f>
        <v>3.1809145129224654</v>
      </c>
    </row>
    <row r="13" spans="1:20" ht="15" thickBot="1" x14ac:dyDescent="0.4">
      <c r="A13" s="6">
        <v>43465</v>
      </c>
      <c r="B13" s="13">
        <v>19500000</v>
      </c>
      <c r="C13" s="13">
        <v>5325000</v>
      </c>
      <c r="D13" s="13">
        <v>5520000</v>
      </c>
      <c r="E13" s="14">
        <f>SUM(Table6[[#This Row],[Beginning 
Shareholder''s 
Equity]],Table6[[#This Row],[Ending
 Shareholder''s 
Equity]])/2</f>
        <v>5422500</v>
      </c>
      <c r="F13" s="13">
        <v>120000</v>
      </c>
      <c r="G13" s="2">
        <v>4.8000000000000001E-2</v>
      </c>
      <c r="H13" s="20">
        <v>26500</v>
      </c>
      <c r="I13" s="13">
        <v>2600000</v>
      </c>
      <c r="J13" s="13">
        <v>2650000</v>
      </c>
      <c r="K13" s="14">
        <f>SUM(Table6[[#This Row],[Beginning 
Earning 
Assets]],Table6[[#This Row],[Ending 
Earning 
Assets]])/2</f>
        <v>2625000</v>
      </c>
      <c r="L13" s="13">
        <v>155000</v>
      </c>
      <c r="M13" s="13">
        <v>40000</v>
      </c>
      <c r="N13" s="13">
        <v>6300000</v>
      </c>
      <c r="O13" s="15">
        <v>6325000</v>
      </c>
      <c r="P13" s="14">
        <f>(Table6[[#This Row],[Beginning
 Total Assets]]+Table6[[#This Row],[Ending
 Total Assets]])/2</f>
        <v>6312500</v>
      </c>
      <c r="Q13">
        <f>(Table6[[#This Row],[Income
 from
 Investment]]-Table6[[#This Row],[Interest 
Expenses]])/Table6[[#This Row],[Average Earning Assets]]</f>
        <v>3.561904761904762E-2</v>
      </c>
      <c r="R13">
        <f>Table6[[#This Row],[Net Income
 (per month)]]/Table6[[#This Row],[Shareholder''s Equity ]]</f>
        <v>3.5961272475795298</v>
      </c>
      <c r="S13">
        <f>Table6[[#This Row],[Operating
Costs]]/Table6[[#This Row],[Operating 
Income]]</f>
        <v>0.25806451612903225</v>
      </c>
      <c r="T13">
        <f>Table6[[#This Row],[Net Income
 (per month)]]/Table6[[#This Row],[Total Assets]]</f>
        <v>3.0891089108910892</v>
      </c>
    </row>
    <row r="14" spans="1:20" ht="15" thickBot="1" x14ac:dyDescent="0.4">
      <c r="A14" s="6">
        <v>43496</v>
      </c>
      <c r="B14" s="13">
        <v>21000000</v>
      </c>
      <c r="C14" s="13">
        <v>5520000</v>
      </c>
      <c r="D14" s="13">
        <v>5720000</v>
      </c>
      <c r="E14" s="14">
        <f>SUM(Table6[[#This Row],[Beginning 
Shareholder''s 
Equity]],Table6[[#This Row],[Ending
 Shareholder''s 
Equity]])/2</f>
        <v>5620000</v>
      </c>
      <c r="F14" s="13">
        <v>125000</v>
      </c>
      <c r="G14" s="2">
        <v>5.0999999999999997E-2</v>
      </c>
      <c r="H14" s="20">
        <v>27000</v>
      </c>
      <c r="I14" s="13">
        <v>2650000</v>
      </c>
      <c r="J14" s="13">
        <v>2700000</v>
      </c>
      <c r="K14" s="14">
        <f>SUM(Table6[[#This Row],[Beginning 
Earning 
Assets]],Table6[[#This Row],[Ending 
Earning 
Assets]])/2</f>
        <v>2675000</v>
      </c>
      <c r="L14" s="13">
        <v>160000</v>
      </c>
      <c r="M14" s="13">
        <v>50000</v>
      </c>
      <c r="N14" s="13">
        <v>6325000</v>
      </c>
      <c r="O14" s="15">
        <v>6350000</v>
      </c>
      <c r="P14" s="14">
        <f>(Table6[[#This Row],[Beginning
 Total Assets]]+Table6[[#This Row],[Ending
 Total Assets]])/2</f>
        <v>6337500</v>
      </c>
      <c r="Q14">
        <f>(Table6[[#This Row],[Income
 from
 Investment]]-Table6[[#This Row],[Interest 
Expenses]])/Table6[[#This Row],[Average Earning Assets]]</f>
        <v>3.6635514018691591E-2</v>
      </c>
      <c r="R14">
        <f>Table6[[#This Row],[Net Income
 (per month)]]/Table6[[#This Row],[Shareholder''s Equity ]]</f>
        <v>3.7366548042704628</v>
      </c>
      <c r="S14">
        <f>Table6[[#This Row],[Operating
Costs]]/Table6[[#This Row],[Operating 
Income]]</f>
        <v>0.3125</v>
      </c>
      <c r="T14">
        <f>Table6[[#This Row],[Net Income
 (per month)]]/Table6[[#This Row],[Total Assets]]</f>
        <v>3.3136094674556213</v>
      </c>
    </row>
    <row r="15" spans="1:20" ht="15" thickBot="1" x14ac:dyDescent="0.4">
      <c r="A15" s="6">
        <v>43524</v>
      </c>
      <c r="B15" s="13">
        <v>20500000</v>
      </c>
      <c r="C15" s="13">
        <v>5720000</v>
      </c>
      <c r="D15" s="13">
        <v>5925000</v>
      </c>
      <c r="E15" s="14">
        <f>SUM(Table6[[#This Row],[Beginning 
Shareholder''s 
Equity]],Table6[[#This Row],[Ending
 Shareholder''s 
Equity]])/2</f>
        <v>5822500</v>
      </c>
      <c r="F15" s="13">
        <v>128000</v>
      </c>
      <c r="G15" s="2">
        <v>4.9000000000000002E-2</v>
      </c>
      <c r="H15" s="20">
        <v>27500</v>
      </c>
      <c r="I15" s="13">
        <v>2700000</v>
      </c>
      <c r="J15" s="13">
        <v>2750000</v>
      </c>
      <c r="K15" s="14">
        <f>SUM(Table6[[#This Row],[Beginning 
Earning 
Assets]],Table6[[#This Row],[Ending 
Earning 
Assets]])/2</f>
        <v>2725000</v>
      </c>
      <c r="L15" s="13">
        <v>165000</v>
      </c>
      <c r="M15" s="13">
        <v>40000</v>
      </c>
      <c r="N15" s="13">
        <v>6350000</v>
      </c>
      <c r="O15" s="15">
        <v>6375000</v>
      </c>
      <c r="P15" s="14">
        <f>(Table6[[#This Row],[Beginning
 Total Assets]]+Table6[[#This Row],[Ending
 Total Assets]])/2</f>
        <v>6362500</v>
      </c>
      <c r="Q15">
        <f>(Table6[[#This Row],[Income
 from
 Investment]]-Table6[[#This Row],[Interest 
Expenses]])/Table6[[#This Row],[Average Earning Assets]]</f>
        <v>3.6880733944954128E-2</v>
      </c>
      <c r="R15">
        <f>Table6[[#This Row],[Net Income
 (per month)]]/Table6[[#This Row],[Shareholder''s Equity ]]</f>
        <v>3.5208243881494203</v>
      </c>
      <c r="S15">
        <f>Table6[[#This Row],[Operating
Costs]]/Table6[[#This Row],[Operating 
Income]]</f>
        <v>0.24242424242424243</v>
      </c>
      <c r="T15">
        <f>Table6[[#This Row],[Net Income
 (per month)]]/Table6[[#This Row],[Total Assets]]</f>
        <v>3.2220039292730847</v>
      </c>
    </row>
    <row r="16" spans="1:20" ht="15" thickBot="1" x14ac:dyDescent="0.4">
      <c r="A16" s="6">
        <v>43555</v>
      </c>
      <c r="B16" s="13">
        <v>22000000</v>
      </c>
      <c r="C16" s="13">
        <v>5925000</v>
      </c>
      <c r="D16" s="13">
        <v>6135000</v>
      </c>
      <c r="E16" s="14">
        <f>SUM(Table6[[#This Row],[Beginning 
Shareholder''s 
Equity]],Table6[[#This Row],[Ending
 Shareholder''s 
Equity]])/2</f>
        <v>6030000</v>
      </c>
      <c r="F16" s="13">
        <v>130000</v>
      </c>
      <c r="G16" s="2">
        <v>5.1999999999999998E-2</v>
      </c>
      <c r="H16" s="20">
        <v>28000</v>
      </c>
      <c r="I16" s="13">
        <v>2750000</v>
      </c>
      <c r="J16" s="13">
        <v>2800000</v>
      </c>
      <c r="K16" s="14">
        <f>SUM(Table6[[#This Row],[Beginning 
Earning 
Assets]],Table6[[#This Row],[Ending 
Earning 
Assets]])/2</f>
        <v>2775000</v>
      </c>
      <c r="L16" s="13">
        <v>170000</v>
      </c>
      <c r="M16" s="13">
        <v>50000</v>
      </c>
      <c r="N16" s="13">
        <v>6375000</v>
      </c>
      <c r="O16" s="15">
        <v>6400000</v>
      </c>
      <c r="P16" s="14">
        <f>(Table6[[#This Row],[Beginning
 Total Assets]]+Table6[[#This Row],[Ending
 Total Assets]])/2</f>
        <v>6387500</v>
      </c>
      <c r="Q16">
        <f>(Table6[[#This Row],[Income
 from
 Investment]]-Table6[[#This Row],[Interest 
Expenses]])/Table6[[#This Row],[Average Earning Assets]]</f>
        <v>3.6756756756756756E-2</v>
      </c>
      <c r="R16">
        <f>Table6[[#This Row],[Net Income
 (per month)]]/Table6[[#This Row],[Shareholder''s Equity ]]</f>
        <v>3.6484245439469318</v>
      </c>
      <c r="S16">
        <f>Table6[[#This Row],[Operating
Costs]]/Table6[[#This Row],[Operating 
Income]]</f>
        <v>0.29411764705882354</v>
      </c>
      <c r="T16">
        <f>Table6[[#This Row],[Net Income
 (per month)]]/Table6[[#This Row],[Total Assets]]</f>
        <v>3.4442270058708413</v>
      </c>
    </row>
    <row r="17" spans="1:20" ht="15" thickBot="1" x14ac:dyDescent="0.4">
      <c r="A17" s="6">
        <v>43585</v>
      </c>
      <c r="B17" s="13">
        <v>21500000</v>
      </c>
      <c r="C17" s="13">
        <v>6135000</v>
      </c>
      <c r="D17" s="13">
        <v>6350000</v>
      </c>
      <c r="E17" s="14">
        <f>SUM(Table6[[#This Row],[Beginning 
Shareholder''s 
Equity]],Table6[[#This Row],[Ending
 Shareholder''s 
Equity]])/2</f>
        <v>6242500</v>
      </c>
      <c r="F17" s="13">
        <v>135000</v>
      </c>
      <c r="G17" s="2">
        <v>0.05</v>
      </c>
      <c r="H17" s="20">
        <v>28500</v>
      </c>
      <c r="I17" s="13">
        <v>2800000</v>
      </c>
      <c r="J17" s="13">
        <v>2850000</v>
      </c>
      <c r="K17" s="14">
        <f>SUM(Table6[[#This Row],[Beginning 
Earning 
Assets]],Table6[[#This Row],[Ending 
Earning 
Assets]])/2</f>
        <v>2825000</v>
      </c>
      <c r="L17" s="13">
        <v>175000</v>
      </c>
      <c r="M17" s="13">
        <v>40000</v>
      </c>
      <c r="N17" s="13">
        <v>6400000</v>
      </c>
      <c r="O17" s="15">
        <v>6425000</v>
      </c>
      <c r="P17" s="14">
        <f>(Table6[[#This Row],[Beginning
 Total Assets]]+Table6[[#This Row],[Ending
 Total Assets]])/2</f>
        <v>6412500</v>
      </c>
      <c r="Q17">
        <f>(Table6[[#This Row],[Income
 from
 Investment]]-Table6[[#This Row],[Interest 
Expenses]])/Table6[[#This Row],[Average Earning Assets]]</f>
        <v>3.7699115044247784E-2</v>
      </c>
      <c r="R17">
        <f>Table6[[#This Row],[Net Income
 (per month)]]/Table6[[#This Row],[Shareholder''s Equity ]]</f>
        <v>3.4441329595514616</v>
      </c>
      <c r="S17">
        <f>Table6[[#This Row],[Operating
Costs]]/Table6[[#This Row],[Operating 
Income]]</f>
        <v>0.22857142857142856</v>
      </c>
      <c r="T17">
        <f>Table6[[#This Row],[Net Income
 (per month)]]/Table6[[#This Row],[Total Assets]]</f>
        <v>3.3528265107212474</v>
      </c>
    </row>
    <row r="18" spans="1:20" ht="15" thickBot="1" x14ac:dyDescent="0.4">
      <c r="A18" s="6">
        <v>43616</v>
      </c>
      <c r="B18" s="13">
        <v>23000000</v>
      </c>
      <c r="C18" s="13">
        <v>6350000</v>
      </c>
      <c r="D18" s="13">
        <v>6570000</v>
      </c>
      <c r="E18" s="14">
        <f>SUM(Table6[[#This Row],[Beginning 
Shareholder''s 
Equity]],Table6[[#This Row],[Ending
 Shareholder''s 
Equity]])/2</f>
        <v>6460000</v>
      </c>
      <c r="F18" s="13">
        <v>140000</v>
      </c>
      <c r="G18" s="2">
        <v>5.2999999999999999E-2</v>
      </c>
      <c r="H18" s="20">
        <v>29000</v>
      </c>
      <c r="I18" s="13">
        <v>2850000</v>
      </c>
      <c r="J18" s="13">
        <v>2900000</v>
      </c>
      <c r="K18" s="14">
        <f>SUM(Table6[[#This Row],[Beginning 
Earning 
Assets]],Table6[[#This Row],[Ending 
Earning 
Assets]])/2</f>
        <v>2875000</v>
      </c>
      <c r="L18" s="13">
        <v>180000</v>
      </c>
      <c r="M18" s="13">
        <v>50000</v>
      </c>
      <c r="N18" s="13">
        <v>6425000</v>
      </c>
      <c r="O18" s="15">
        <v>6450000</v>
      </c>
      <c r="P18" s="14">
        <f>(Table6[[#This Row],[Beginning
 Total Assets]]+Table6[[#This Row],[Ending
 Total Assets]])/2</f>
        <v>6437500</v>
      </c>
      <c r="Q18">
        <f>(Table6[[#This Row],[Income
 from
 Investment]]-Table6[[#This Row],[Interest 
Expenses]])/Table6[[#This Row],[Average Earning Assets]]</f>
        <v>3.8608695652173911E-2</v>
      </c>
      <c r="R18">
        <f>Table6[[#This Row],[Net Income
 (per month)]]/Table6[[#This Row],[Shareholder''s Equity ]]</f>
        <v>3.5603715170278636</v>
      </c>
      <c r="S18">
        <f>Table6[[#This Row],[Operating
Costs]]/Table6[[#This Row],[Operating 
Income]]</f>
        <v>0.27777777777777779</v>
      </c>
      <c r="T18">
        <f>Table6[[#This Row],[Net Income
 (per month)]]/Table6[[#This Row],[Total Assets]]</f>
        <v>3.5728155339805827</v>
      </c>
    </row>
    <row r="19" spans="1:20" ht="15" thickBot="1" x14ac:dyDescent="0.4">
      <c r="A19" s="6">
        <v>43646</v>
      </c>
      <c r="B19" s="13">
        <v>22500000</v>
      </c>
      <c r="C19" s="13">
        <v>6570000</v>
      </c>
      <c r="D19" s="13">
        <v>6795000</v>
      </c>
      <c r="E19" s="14">
        <f>SUM(Table6[[#This Row],[Beginning 
Shareholder''s 
Equity]],Table6[[#This Row],[Ending
 Shareholder''s 
Equity]])/2</f>
        <v>6682500</v>
      </c>
      <c r="F19" s="13">
        <v>145000</v>
      </c>
      <c r="G19" s="2">
        <v>5.0999999999999997E-2</v>
      </c>
      <c r="H19" s="20">
        <v>29500</v>
      </c>
      <c r="I19" s="13">
        <v>2900000</v>
      </c>
      <c r="J19" s="13">
        <v>2950000</v>
      </c>
      <c r="K19" s="14">
        <f>SUM(Table6[[#This Row],[Beginning 
Earning 
Assets]],Table6[[#This Row],[Ending 
Earning 
Assets]])/2</f>
        <v>2925000</v>
      </c>
      <c r="L19" s="13">
        <v>185000</v>
      </c>
      <c r="M19" s="13">
        <v>40000</v>
      </c>
      <c r="N19" s="13">
        <v>6450000</v>
      </c>
      <c r="O19" s="15">
        <v>6475000</v>
      </c>
      <c r="P19" s="14">
        <f>(Table6[[#This Row],[Beginning
 Total Assets]]+Table6[[#This Row],[Ending
 Total Assets]])/2</f>
        <v>6462500</v>
      </c>
      <c r="Q19">
        <f>(Table6[[#This Row],[Income
 from
 Investment]]-Table6[[#This Row],[Interest 
Expenses]])/Table6[[#This Row],[Average Earning Assets]]</f>
        <v>3.9487179487179488E-2</v>
      </c>
      <c r="R19">
        <f>Table6[[#This Row],[Net Income
 (per month)]]/Table6[[#This Row],[Shareholder''s Equity ]]</f>
        <v>3.3670033670033672</v>
      </c>
      <c r="S19">
        <f>Table6[[#This Row],[Operating
Costs]]/Table6[[#This Row],[Operating 
Income]]</f>
        <v>0.21621621621621623</v>
      </c>
      <c r="T19">
        <f>Table6[[#This Row],[Net Income
 (per month)]]/Table6[[#This Row],[Total Assets]]</f>
        <v>3.4816247582205029</v>
      </c>
    </row>
    <row r="20" spans="1:20" ht="15" thickBot="1" x14ac:dyDescent="0.4">
      <c r="A20" s="6">
        <v>43677</v>
      </c>
      <c r="B20" s="13">
        <v>24000000</v>
      </c>
      <c r="C20" s="13">
        <v>6795000</v>
      </c>
      <c r="D20" s="13">
        <v>7025000</v>
      </c>
      <c r="E20" s="14">
        <f>SUM(Table6[[#This Row],[Beginning 
Shareholder''s 
Equity]],Table6[[#This Row],[Ending
 Shareholder''s 
Equity]])/2</f>
        <v>6910000</v>
      </c>
      <c r="F20" s="13">
        <v>150000</v>
      </c>
      <c r="G20" s="2">
        <v>5.3999999999999999E-2</v>
      </c>
      <c r="H20" s="20">
        <v>30000</v>
      </c>
      <c r="I20" s="13">
        <v>2950000</v>
      </c>
      <c r="J20" s="13">
        <v>3000000</v>
      </c>
      <c r="K20" s="14">
        <f>SUM(Table6[[#This Row],[Beginning 
Earning 
Assets]],Table6[[#This Row],[Ending 
Earning 
Assets]])/2</f>
        <v>2975000</v>
      </c>
      <c r="L20" s="13">
        <v>190000</v>
      </c>
      <c r="M20" s="13">
        <v>50000</v>
      </c>
      <c r="N20" s="13">
        <v>6475000</v>
      </c>
      <c r="O20" s="15">
        <v>6500000</v>
      </c>
      <c r="P20" s="14">
        <f>(Table6[[#This Row],[Beginning
 Total Assets]]+Table6[[#This Row],[Ending
 Total Assets]])/2</f>
        <v>6487500</v>
      </c>
      <c r="Q20">
        <f>(Table6[[#This Row],[Income
 from
 Investment]]-Table6[[#This Row],[Interest 
Expenses]])/Table6[[#This Row],[Average Earning Assets]]</f>
        <v>4.0336134453781515E-2</v>
      </c>
      <c r="R20">
        <f>Table6[[#This Row],[Net Income
 (per month)]]/Table6[[#This Row],[Shareholder''s Equity ]]</f>
        <v>3.4732272069464543</v>
      </c>
      <c r="S20">
        <f>Table6[[#This Row],[Operating
Costs]]/Table6[[#This Row],[Operating 
Income]]</f>
        <v>0.26315789473684209</v>
      </c>
      <c r="T20">
        <f>Table6[[#This Row],[Net Income
 (per month)]]/Table6[[#This Row],[Total Assets]]</f>
        <v>3.699421965317919</v>
      </c>
    </row>
    <row r="21" spans="1:20" ht="15" thickBot="1" x14ac:dyDescent="0.4">
      <c r="A21" s="6">
        <v>43708</v>
      </c>
      <c r="B21" s="13">
        <v>23500000</v>
      </c>
      <c r="C21" s="13">
        <v>7025000</v>
      </c>
      <c r="D21" s="13">
        <v>7260000</v>
      </c>
      <c r="E21" s="14">
        <f>SUM(Table6[[#This Row],[Beginning 
Shareholder''s 
Equity]],Table6[[#This Row],[Ending
 Shareholder''s 
Equity]])/2</f>
        <v>7142500</v>
      </c>
      <c r="F21" s="13">
        <v>155000</v>
      </c>
      <c r="G21" s="2">
        <v>5.1999999999999998E-2</v>
      </c>
      <c r="H21" s="20">
        <v>30500</v>
      </c>
      <c r="I21" s="13">
        <v>3000000</v>
      </c>
      <c r="J21" s="13">
        <v>3050000</v>
      </c>
      <c r="K21" s="14">
        <f>SUM(Table6[[#This Row],[Beginning 
Earning 
Assets]],Table6[[#This Row],[Ending 
Earning 
Assets]])/2</f>
        <v>3025000</v>
      </c>
      <c r="L21" s="13">
        <v>195000</v>
      </c>
      <c r="M21" s="13">
        <v>40000</v>
      </c>
      <c r="N21" s="13">
        <v>6500000</v>
      </c>
      <c r="O21" s="15">
        <v>6525000</v>
      </c>
      <c r="P21" s="14">
        <f>(Table6[[#This Row],[Beginning
 Total Assets]]+Table6[[#This Row],[Ending
 Total Assets]])/2</f>
        <v>6512500</v>
      </c>
      <c r="Q21">
        <f>(Table6[[#This Row],[Income
 from
 Investment]]-Table6[[#This Row],[Interest 
Expenses]])/Table6[[#This Row],[Average Earning Assets]]</f>
        <v>4.1157024793388432E-2</v>
      </c>
      <c r="R21">
        <f>Table6[[#This Row],[Net Income
 (per month)]]/Table6[[#This Row],[Shareholder''s Equity ]]</f>
        <v>3.2901645082254114</v>
      </c>
      <c r="S21">
        <f>Table6[[#This Row],[Operating
Costs]]/Table6[[#This Row],[Operating 
Income]]</f>
        <v>0.20512820512820512</v>
      </c>
      <c r="T21">
        <f>Table6[[#This Row],[Net Income
 (per month)]]/Table6[[#This Row],[Total Assets]]</f>
        <v>3.6084452975047983</v>
      </c>
    </row>
    <row r="22" spans="1:20" ht="15" thickBot="1" x14ac:dyDescent="0.4">
      <c r="A22" s="6">
        <v>43738</v>
      </c>
      <c r="B22" s="13">
        <v>25000000</v>
      </c>
      <c r="C22" s="13">
        <v>7260000</v>
      </c>
      <c r="D22" s="13">
        <v>7500000</v>
      </c>
      <c r="E22" s="14">
        <f>SUM(Table6[[#This Row],[Beginning 
Shareholder''s 
Equity]],Table6[[#This Row],[Ending
 Shareholder''s 
Equity]])/2</f>
        <v>7380000</v>
      </c>
      <c r="F22" s="13">
        <v>160000</v>
      </c>
      <c r="G22" s="2">
        <v>5.5E-2</v>
      </c>
      <c r="H22" s="20">
        <v>31000</v>
      </c>
      <c r="I22" s="13">
        <v>3050000</v>
      </c>
      <c r="J22" s="13">
        <v>3100000</v>
      </c>
      <c r="K22" s="14">
        <f>SUM(Table6[[#This Row],[Beginning 
Earning 
Assets]],Table6[[#This Row],[Ending 
Earning 
Assets]])/2</f>
        <v>3075000</v>
      </c>
      <c r="L22" s="13">
        <v>200000</v>
      </c>
      <c r="M22" s="13">
        <v>50000</v>
      </c>
      <c r="N22" s="13">
        <v>6525000</v>
      </c>
      <c r="O22" s="15">
        <v>6550000</v>
      </c>
      <c r="P22" s="14">
        <f>(Table6[[#This Row],[Beginning
 Total Assets]]+Table6[[#This Row],[Ending
 Total Assets]])/2</f>
        <v>6537500</v>
      </c>
      <c r="Q22">
        <f>(Table6[[#This Row],[Income
 from
 Investment]]-Table6[[#This Row],[Interest 
Expenses]])/Table6[[#This Row],[Average Earning Assets]]</f>
        <v>4.1951219512195125E-2</v>
      </c>
      <c r="R22">
        <f>Table6[[#This Row],[Net Income
 (per month)]]/Table6[[#This Row],[Shareholder''s Equity ]]</f>
        <v>3.3875338753387534</v>
      </c>
      <c r="S22">
        <f>Table6[[#This Row],[Operating
Costs]]/Table6[[#This Row],[Operating 
Income]]</f>
        <v>0.25</v>
      </c>
      <c r="T22">
        <f>Table6[[#This Row],[Net Income
 (per month)]]/Table6[[#This Row],[Total Assets]]</f>
        <v>3.8240917782026767</v>
      </c>
    </row>
    <row r="23" spans="1:20" ht="15" thickBot="1" x14ac:dyDescent="0.4">
      <c r="A23" s="6">
        <v>43769</v>
      </c>
      <c r="B23" s="13">
        <v>24500000</v>
      </c>
      <c r="C23" s="13">
        <v>7500000</v>
      </c>
      <c r="D23" s="13">
        <v>7755000</v>
      </c>
      <c r="E23" s="14">
        <f>SUM(Table6[[#This Row],[Beginning 
Shareholder''s 
Equity]],Table6[[#This Row],[Ending
 Shareholder''s 
Equity]])/2</f>
        <v>7627500</v>
      </c>
      <c r="F23" s="13">
        <v>165000</v>
      </c>
      <c r="G23" s="2">
        <v>5.2999999999999999E-2</v>
      </c>
      <c r="H23" s="20">
        <v>31500</v>
      </c>
      <c r="I23" s="13">
        <v>3100000</v>
      </c>
      <c r="J23" s="13">
        <v>3150000</v>
      </c>
      <c r="K23" s="14">
        <f>SUM(Table6[[#This Row],[Beginning 
Earning 
Assets]],Table6[[#This Row],[Ending 
Earning 
Assets]])/2</f>
        <v>3125000</v>
      </c>
      <c r="L23" s="13">
        <v>205000</v>
      </c>
      <c r="M23" s="13">
        <v>40000</v>
      </c>
      <c r="N23" s="13">
        <v>6550000</v>
      </c>
      <c r="O23" s="15">
        <v>6575000</v>
      </c>
      <c r="P23" s="14">
        <f>(Table6[[#This Row],[Beginning
 Total Assets]]+Table6[[#This Row],[Ending
 Total Assets]])/2</f>
        <v>6562500</v>
      </c>
      <c r="Q23">
        <f>(Table6[[#This Row],[Income
 from
 Investment]]-Table6[[#This Row],[Interest 
Expenses]])/Table6[[#This Row],[Average Earning Assets]]</f>
        <v>4.2720000000000001E-2</v>
      </c>
      <c r="R23">
        <f>Table6[[#This Row],[Net Income
 (per month)]]/Table6[[#This Row],[Shareholder''s Equity ]]</f>
        <v>3.2120616191412652</v>
      </c>
      <c r="S23">
        <f>Table6[[#This Row],[Operating
Costs]]/Table6[[#This Row],[Operating 
Income]]</f>
        <v>0.1951219512195122</v>
      </c>
      <c r="T23">
        <f>Table6[[#This Row],[Net Income
 (per month)]]/Table6[[#This Row],[Total Assets]]</f>
        <v>3.7333333333333334</v>
      </c>
    </row>
    <row r="24" spans="1:20" ht="15" thickBot="1" x14ac:dyDescent="0.4">
      <c r="A24" s="6">
        <v>43799</v>
      </c>
      <c r="B24" s="13">
        <v>26000000</v>
      </c>
      <c r="C24" s="13">
        <v>7755000</v>
      </c>
      <c r="D24" s="13">
        <v>8015000</v>
      </c>
      <c r="E24" s="14">
        <f>SUM(Table6[[#This Row],[Beginning 
Shareholder''s 
Equity]],Table6[[#This Row],[Ending
 Shareholder''s 
Equity]])/2</f>
        <v>7885000</v>
      </c>
      <c r="F24" s="13">
        <v>170000</v>
      </c>
      <c r="G24" s="2">
        <v>5.6000000000000001E-2</v>
      </c>
      <c r="H24" s="20">
        <v>32000</v>
      </c>
      <c r="I24" s="13">
        <v>3150000</v>
      </c>
      <c r="J24" s="13">
        <v>3200000</v>
      </c>
      <c r="K24" s="14">
        <f>SUM(Table6[[#This Row],[Beginning 
Earning 
Assets]],Table6[[#This Row],[Ending 
Earning 
Assets]])/2</f>
        <v>3175000</v>
      </c>
      <c r="L24" s="13">
        <v>210000</v>
      </c>
      <c r="M24" s="13">
        <v>50000</v>
      </c>
      <c r="N24" s="13">
        <v>6575000</v>
      </c>
      <c r="O24" s="15">
        <v>6600000</v>
      </c>
      <c r="P24" s="14">
        <f>(Table6[[#This Row],[Beginning
 Total Assets]]+Table6[[#This Row],[Ending
 Total Assets]])/2</f>
        <v>6587500</v>
      </c>
      <c r="Q24">
        <f>(Table6[[#This Row],[Income
 from
 Investment]]-Table6[[#This Row],[Interest 
Expenses]])/Table6[[#This Row],[Average Earning Assets]]</f>
        <v>4.3464566929133856E-2</v>
      </c>
      <c r="R24">
        <f>Table6[[#This Row],[Net Income
 (per month)]]/Table6[[#This Row],[Shareholder''s Equity ]]</f>
        <v>3.2974001268230819</v>
      </c>
      <c r="S24">
        <f>Table6[[#This Row],[Operating
Costs]]/Table6[[#This Row],[Operating 
Income]]</f>
        <v>0.23809523809523808</v>
      </c>
      <c r="T24">
        <f>Table6[[#This Row],[Net Income
 (per month)]]/Table6[[#This Row],[Total Assets]]</f>
        <v>3.9468690702087286</v>
      </c>
    </row>
    <row r="25" spans="1:20" ht="15" thickBot="1" x14ac:dyDescent="0.4">
      <c r="A25" s="6">
        <v>43830</v>
      </c>
      <c r="B25" s="13">
        <v>25500000</v>
      </c>
      <c r="C25" s="13">
        <v>8015000</v>
      </c>
      <c r="D25" s="13">
        <v>8280000</v>
      </c>
      <c r="E25" s="14">
        <f>SUM(Table6[[#This Row],[Beginning 
Shareholder''s 
Equity]],Table6[[#This Row],[Ending
 Shareholder''s 
Equity]])/2</f>
        <v>8147500</v>
      </c>
      <c r="F25" s="13">
        <v>175000</v>
      </c>
      <c r="G25" s="2">
        <v>5.3999999999999999E-2</v>
      </c>
      <c r="H25" s="20">
        <v>32500</v>
      </c>
      <c r="I25" s="13">
        <v>3200000</v>
      </c>
      <c r="J25" s="13">
        <v>3250000</v>
      </c>
      <c r="K25" s="14">
        <f>SUM(Table6[[#This Row],[Beginning 
Earning 
Assets]],Table6[[#This Row],[Ending 
Earning 
Assets]])/2</f>
        <v>3225000</v>
      </c>
      <c r="L25" s="13">
        <v>215000</v>
      </c>
      <c r="M25" s="13">
        <v>40000</v>
      </c>
      <c r="N25" s="13">
        <v>6600000</v>
      </c>
      <c r="O25" s="15">
        <v>6625000</v>
      </c>
      <c r="P25" s="14">
        <f>(Table6[[#This Row],[Beginning
 Total Assets]]+Table6[[#This Row],[Ending
 Total Assets]])/2</f>
        <v>6612500</v>
      </c>
      <c r="Q25">
        <f>(Table6[[#This Row],[Income
 from
 Investment]]-Table6[[#This Row],[Interest 
Expenses]])/Table6[[#This Row],[Average Earning Assets]]</f>
        <v>4.4186046511627906E-2</v>
      </c>
      <c r="R25">
        <f>Table6[[#This Row],[Net Income
 (per month)]]/Table6[[#This Row],[Shareholder''s Equity ]]</f>
        <v>3.1297944154648665</v>
      </c>
      <c r="S25">
        <f>Table6[[#This Row],[Operating
Costs]]/Table6[[#This Row],[Operating 
Income]]</f>
        <v>0.18604651162790697</v>
      </c>
      <c r="T25">
        <f>Table6[[#This Row],[Net Income
 (per month)]]/Table6[[#This Row],[Total Assets]]</f>
        <v>3.8563327032136105</v>
      </c>
    </row>
    <row r="26" spans="1:20" ht="15" thickBot="1" x14ac:dyDescent="0.4">
      <c r="A26" s="6">
        <v>43861</v>
      </c>
      <c r="B26" s="13">
        <v>27000000</v>
      </c>
      <c r="C26" s="13">
        <v>8280000</v>
      </c>
      <c r="D26" s="13">
        <v>8550000</v>
      </c>
      <c r="E26" s="14">
        <f>SUM(Table6[[#This Row],[Beginning 
Shareholder''s 
Equity]],Table6[[#This Row],[Ending
 Shareholder''s 
Equity]])/2</f>
        <v>8415000</v>
      </c>
      <c r="F26" s="13">
        <v>180000</v>
      </c>
      <c r="G26" s="2">
        <v>5.7000000000000002E-2</v>
      </c>
      <c r="H26" s="20">
        <v>33000</v>
      </c>
      <c r="I26" s="13">
        <v>3250000</v>
      </c>
      <c r="J26" s="13">
        <v>3300000</v>
      </c>
      <c r="K26" s="14">
        <f>SUM(Table6[[#This Row],[Beginning 
Earning 
Assets]],Table6[[#This Row],[Ending 
Earning 
Assets]])/2</f>
        <v>3275000</v>
      </c>
      <c r="L26" s="13">
        <v>220000</v>
      </c>
      <c r="M26" s="13">
        <v>50000</v>
      </c>
      <c r="N26" s="13">
        <v>6625000</v>
      </c>
      <c r="O26" s="15">
        <v>6650000</v>
      </c>
      <c r="P26" s="14">
        <f>(Table6[[#This Row],[Beginning
 Total Assets]]+Table6[[#This Row],[Ending
 Total Assets]])/2</f>
        <v>6637500</v>
      </c>
      <c r="Q26">
        <f>(Table6[[#This Row],[Income
 from
 Investment]]-Table6[[#This Row],[Interest 
Expenses]])/Table6[[#This Row],[Average Earning Assets]]</f>
        <v>4.4885496183206107E-2</v>
      </c>
      <c r="R26">
        <f>Table6[[#This Row],[Net Income
 (per month)]]/Table6[[#This Row],[Shareholder''s Equity ]]</f>
        <v>3.2085561497326203</v>
      </c>
      <c r="S26">
        <f>Table6[[#This Row],[Operating
Costs]]/Table6[[#This Row],[Operating 
Income]]</f>
        <v>0.22727272727272727</v>
      </c>
      <c r="T26">
        <f>Table6[[#This Row],[Net Income
 (per month)]]/Table6[[#This Row],[Total Assets]]</f>
        <v>4.0677966101694913</v>
      </c>
    </row>
    <row r="27" spans="1:20" ht="15" thickBot="1" x14ac:dyDescent="0.4">
      <c r="A27" s="6">
        <v>43890</v>
      </c>
      <c r="B27" s="13">
        <v>26500000</v>
      </c>
      <c r="C27" s="13">
        <v>8550000</v>
      </c>
      <c r="D27" s="13">
        <v>8825000</v>
      </c>
      <c r="E27" s="14">
        <f>SUM(Table6[[#This Row],[Beginning 
Shareholder''s 
Equity]],Table6[[#This Row],[Ending
 Shareholder''s 
Equity]])/2</f>
        <v>8687500</v>
      </c>
      <c r="F27" s="13">
        <v>185000</v>
      </c>
      <c r="G27" s="2">
        <v>5.5E-2</v>
      </c>
      <c r="H27" s="20">
        <v>33500</v>
      </c>
      <c r="I27" s="13">
        <v>3300000</v>
      </c>
      <c r="J27" s="13">
        <v>3350000</v>
      </c>
      <c r="K27" s="14">
        <f>SUM(Table6[[#This Row],[Beginning 
Earning 
Assets]],Table6[[#This Row],[Ending 
Earning 
Assets]])/2</f>
        <v>3325000</v>
      </c>
      <c r="L27" s="13">
        <v>225000</v>
      </c>
      <c r="M27" s="13">
        <v>40000</v>
      </c>
      <c r="N27" s="13">
        <v>6650000</v>
      </c>
      <c r="O27" s="15">
        <v>6675000</v>
      </c>
      <c r="P27" s="14">
        <f>(Table6[[#This Row],[Beginning
 Total Assets]]+Table6[[#This Row],[Ending
 Total Assets]])/2</f>
        <v>6662500</v>
      </c>
      <c r="Q27">
        <f>(Table6[[#This Row],[Income
 from
 Investment]]-Table6[[#This Row],[Interest 
Expenses]])/Table6[[#This Row],[Average Earning Assets]]</f>
        <v>4.5563909774436091E-2</v>
      </c>
      <c r="R27">
        <f>Table6[[#This Row],[Net Income
 (per month)]]/Table6[[#This Row],[Shareholder''s Equity ]]</f>
        <v>3.050359712230216</v>
      </c>
      <c r="S27">
        <f>Table6[[#This Row],[Operating
Costs]]/Table6[[#This Row],[Operating 
Income]]</f>
        <v>0.17777777777777778</v>
      </c>
      <c r="T27">
        <f>Table6[[#This Row],[Net Income
 (per month)]]/Table6[[#This Row],[Total Assets]]</f>
        <v>3.9774859287054407</v>
      </c>
    </row>
    <row r="28" spans="1:20" ht="15" thickBot="1" x14ac:dyDescent="0.4">
      <c r="A28" s="6">
        <v>43921</v>
      </c>
      <c r="B28" s="13">
        <v>28000000</v>
      </c>
      <c r="C28" s="13">
        <v>8825000</v>
      </c>
      <c r="D28" s="13">
        <v>9105000</v>
      </c>
      <c r="E28" s="14">
        <f>SUM(Table6[[#This Row],[Beginning 
Shareholder''s 
Equity]],Table6[[#This Row],[Ending
 Shareholder''s 
Equity]])/2</f>
        <v>8965000</v>
      </c>
      <c r="F28" s="13">
        <v>190000</v>
      </c>
      <c r="G28" s="2">
        <v>5.8000000000000003E-2</v>
      </c>
      <c r="H28" s="20">
        <v>34000</v>
      </c>
      <c r="I28" s="13">
        <v>3350000</v>
      </c>
      <c r="J28" s="13">
        <v>3400000</v>
      </c>
      <c r="K28" s="14">
        <f>SUM(Table6[[#This Row],[Beginning 
Earning 
Assets]],Table6[[#This Row],[Ending 
Earning 
Assets]])/2</f>
        <v>3375000</v>
      </c>
      <c r="L28" s="13">
        <v>230000</v>
      </c>
      <c r="M28" s="13">
        <v>50000</v>
      </c>
      <c r="N28" s="13">
        <v>6675000</v>
      </c>
      <c r="O28" s="15">
        <v>6700000</v>
      </c>
      <c r="P28" s="14">
        <f>(Table6[[#This Row],[Beginning
 Total Assets]]+Table6[[#This Row],[Ending
 Total Assets]])/2</f>
        <v>6687500</v>
      </c>
      <c r="Q28">
        <f>(Table6[[#This Row],[Income
 from
 Investment]]-Table6[[#This Row],[Interest 
Expenses]])/Table6[[#This Row],[Average Earning Assets]]</f>
        <v>4.622222222222222E-2</v>
      </c>
      <c r="R28">
        <f>Table6[[#This Row],[Net Income
 (per month)]]/Table6[[#This Row],[Shareholder''s Equity ]]</f>
        <v>3.1232571109871725</v>
      </c>
      <c r="S28">
        <f>Table6[[#This Row],[Operating
Costs]]/Table6[[#This Row],[Operating 
Income]]</f>
        <v>0.21739130434782608</v>
      </c>
      <c r="T28">
        <f>Table6[[#This Row],[Net Income
 (per month)]]/Table6[[#This Row],[Total Assets]]</f>
        <v>4.1869158878504669</v>
      </c>
    </row>
    <row r="29" spans="1:20" ht="15" thickBot="1" x14ac:dyDescent="0.4">
      <c r="A29" s="6">
        <v>43951</v>
      </c>
      <c r="B29" s="13">
        <v>27500000</v>
      </c>
      <c r="C29" s="13">
        <v>9105000</v>
      </c>
      <c r="D29" s="13">
        <v>9390000</v>
      </c>
      <c r="E29" s="14">
        <f>SUM(Table6[[#This Row],[Beginning 
Shareholder''s 
Equity]],Table6[[#This Row],[Ending
 Shareholder''s 
Equity]])/2</f>
        <v>9247500</v>
      </c>
      <c r="F29" s="13">
        <v>195000</v>
      </c>
      <c r="G29" s="2">
        <v>5.6000000000000001E-2</v>
      </c>
      <c r="H29" s="20">
        <v>34500</v>
      </c>
      <c r="I29" s="13">
        <v>3400000</v>
      </c>
      <c r="J29" s="13">
        <v>3450000</v>
      </c>
      <c r="K29" s="14">
        <f>SUM(Table6[[#This Row],[Beginning 
Earning 
Assets]],Table6[[#This Row],[Ending 
Earning 
Assets]])/2</f>
        <v>3425000</v>
      </c>
      <c r="L29" s="13">
        <v>235000</v>
      </c>
      <c r="M29" s="13">
        <v>40000</v>
      </c>
      <c r="N29" s="13">
        <v>6700000</v>
      </c>
      <c r="O29" s="15">
        <v>6725000</v>
      </c>
      <c r="P29" s="14">
        <f>(Table6[[#This Row],[Beginning
 Total Assets]]+Table6[[#This Row],[Ending
 Total Assets]])/2</f>
        <v>6712500</v>
      </c>
      <c r="Q29">
        <f>(Table6[[#This Row],[Income
 from
 Investment]]-Table6[[#This Row],[Interest 
Expenses]])/Table6[[#This Row],[Average Earning Assets]]</f>
        <v>4.6861313868613141E-2</v>
      </c>
      <c r="R29">
        <f>Table6[[#This Row],[Net Income
 (per month)]]/Table6[[#This Row],[Shareholder''s Equity ]]</f>
        <v>2.9737766964044337</v>
      </c>
      <c r="S29">
        <f>Table6[[#This Row],[Operating
Costs]]/Table6[[#This Row],[Operating 
Income]]</f>
        <v>0.1702127659574468</v>
      </c>
      <c r="T29">
        <f>Table6[[#This Row],[Net Income
 (per month)]]/Table6[[#This Row],[Total Assets]]</f>
        <v>4.0968342644320295</v>
      </c>
    </row>
    <row r="30" spans="1:20" ht="15" thickBot="1" x14ac:dyDescent="0.4">
      <c r="A30" s="6">
        <v>43982</v>
      </c>
      <c r="B30" s="13">
        <v>29000000</v>
      </c>
      <c r="C30" s="13">
        <v>9390000</v>
      </c>
      <c r="D30" s="13">
        <v>9680000</v>
      </c>
      <c r="E30" s="14">
        <f>SUM(Table6[[#This Row],[Beginning 
Shareholder''s 
Equity]],Table6[[#This Row],[Ending
 Shareholder''s 
Equity]])/2</f>
        <v>9535000</v>
      </c>
      <c r="F30" s="13">
        <v>200000</v>
      </c>
      <c r="G30" s="2">
        <v>5.8999999999999997E-2</v>
      </c>
      <c r="H30" s="20">
        <v>35000</v>
      </c>
      <c r="I30" s="13">
        <v>3450000</v>
      </c>
      <c r="J30" s="13">
        <v>3500000</v>
      </c>
      <c r="K30" s="14">
        <f>SUM(Table6[[#This Row],[Beginning 
Earning 
Assets]],Table6[[#This Row],[Ending 
Earning 
Assets]])/2</f>
        <v>3475000</v>
      </c>
      <c r="L30" s="13">
        <v>240000</v>
      </c>
      <c r="M30" s="13">
        <v>50000</v>
      </c>
      <c r="N30" s="13">
        <v>6725000</v>
      </c>
      <c r="O30" s="15">
        <v>6750000</v>
      </c>
      <c r="P30" s="14">
        <f>(Table6[[#This Row],[Beginning
 Total Assets]]+Table6[[#This Row],[Ending
 Total Assets]])/2</f>
        <v>6737500</v>
      </c>
      <c r="Q30">
        <f>(Table6[[#This Row],[Income
 from
 Investment]]-Table6[[#This Row],[Interest 
Expenses]])/Table6[[#This Row],[Average Earning Assets]]</f>
        <v>4.7482014388489209E-2</v>
      </c>
      <c r="R30">
        <f>Table6[[#This Row],[Net Income
 (per month)]]/Table6[[#This Row],[Shareholder''s Equity ]]</f>
        <v>3.0414263240692185</v>
      </c>
      <c r="S30">
        <f>Table6[[#This Row],[Operating
Costs]]/Table6[[#This Row],[Operating 
Income]]</f>
        <v>0.20833333333333334</v>
      </c>
      <c r="T30">
        <f>Table6[[#This Row],[Net Income
 (per month)]]/Table6[[#This Row],[Total Assets]]</f>
        <v>4.304267161410019</v>
      </c>
    </row>
    <row r="31" spans="1:20" ht="15" thickBot="1" x14ac:dyDescent="0.4">
      <c r="A31" s="6">
        <v>44012</v>
      </c>
      <c r="B31" s="13">
        <v>28500000</v>
      </c>
      <c r="C31" s="13">
        <v>9680000</v>
      </c>
      <c r="D31" s="13">
        <v>9975000</v>
      </c>
      <c r="E31" s="14">
        <f>SUM(Table6[[#This Row],[Beginning 
Shareholder''s 
Equity]],Table6[[#This Row],[Ending
 Shareholder''s 
Equity]])/2</f>
        <v>9827500</v>
      </c>
      <c r="F31" s="13">
        <v>205000</v>
      </c>
      <c r="G31" s="2">
        <v>5.7000000000000002E-2</v>
      </c>
      <c r="H31" s="20">
        <v>35500</v>
      </c>
      <c r="I31" s="13">
        <v>3500000</v>
      </c>
      <c r="J31" s="13">
        <v>3550000</v>
      </c>
      <c r="K31" s="14">
        <f>SUM(Table6[[#This Row],[Beginning 
Earning 
Assets]],Table6[[#This Row],[Ending 
Earning 
Assets]])/2</f>
        <v>3525000</v>
      </c>
      <c r="L31" s="13">
        <v>245000</v>
      </c>
      <c r="M31" s="13">
        <v>40000</v>
      </c>
      <c r="N31" s="13">
        <v>6750000</v>
      </c>
      <c r="O31" s="15">
        <v>6775000</v>
      </c>
      <c r="P31" s="14">
        <f>(Table6[[#This Row],[Beginning
 Total Assets]]+Table6[[#This Row],[Ending
 Total Assets]])/2</f>
        <v>6762500</v>
      </c>
      <c r="Q31">
        <f>(Table6[[#This Row],[Income
 from
 Investment]]-Table6[[#This Row],[Interest 
Expenses]])/Table6[[#This Row],[Average Earning Assets]]</f>
        <v>4.8085106382978721E-2</v>
      </c>
      <c r="R31">
        <f>Table6[[#This Row],[Net Income
 (per month)]]/Table6[[#This Row],[Shareholder''s Equity ]]</f>
        <v>2.9000254388196387</v>
      </c>
      <c r="S31">
        <f>Table6[[#This Row],[Operating
Costs]]/Table6[[#This Row],[Operating 
Income]]</f>
        <v>0.16326530612244897</v>
      </c>
      <c r="T31">
        <f>Table6[[#This Row],[Net Income
 (per month)]]/Table6[[#This Row],[Total Assets]]</f>
        <v>4.2144177449168208</v>
      </c>
    </row>
    <row r="32" spans="1:20" ht="15" thickBot="1" x14ac:dyDescent="0.4">
      <c r="A32" s="6">
        <v>44043</v>
      </c>
      <c r="B32" s="13">
        <v>30000000</v>
      </c>
      <c r="C32" s="13">
        <v>9975000</v>
      </c>
      <c r="D32" s="13">
        <v>10275000</v>
      </c>
      <c r="E32" s="14">
        <f>SUM(Table6[[#This Row],[Beginning 
Shareholder''s 
Equity]],Table6[[#This Row],[Ending
 Shareholder''s 
Equity]])/2</f>
        <v>10125000</v>
      </c>
      <c r="F32" s="13">
        <v>210000</v>
      </c>
      <c r="G32" s="2">
        <v>0.06</v>
      </c>
      <c r="H32" s="20">
        <v>36000</v>
      </c>
      <c r="I32" s="13">
        <v>3550000</v>
      </c>
      <c r="J32" s="13">
        <v>3600000</v>
      </c>
      <c r="K32" s="14">
        <f>SUM(Table6[[#This Row],[Beginning 
Earning 
Assets]],Table6[[#This Row],[Ending 
Earning 
Assets]])/2</f>
        <v>3575000</v>
      </c>
      <c r="L32" s="13">
        <v>250000</v>
      </c>
      <c r="M32" s="13">
        <v>50000</v>
      </c>
      <c r="N32" s="13">
        <v>6775000</v>
      </c>
      <c r="O32" s="15">
        <v>6800000</v>
      </c>
      <c r="P32" s="14">
        <f>(Table6[[#This Row],[Beginning
 Total Assets]]+Table6[[#This Row],[Ending
 Total Assets]])/2</f>
        <v>6787500</v>
      </c>
      <c r="Q32">
        <f>(Table6[[#This Row],[Income
 from
 Investment]]-Table6[[#This Row],[Interest 
Expenses]])/Table6[[#This Row],[Average Earning Assets]]</f>
        <v>4.8671328671328673E-2</v>
      </c>
      <c r="R32">
        <f>Table6[[#This Row],[Net Income
 (per month)]]/Table6[[#This Row],[Shareholder''s Equity ]]</f>
        <v>2.9629629629629628</v>
      </c>
      <c r="S32">
        <f>Table6[[#This Row],[Operating
Costs]]/Table6[[#This Row],[Operating 
Income]]</f>
        <v>0.2</v>
      </c>
      <c r="T32">
        <f>Table6[[#This Row],[Net Income
 (per month)]]/Table6[[#This Row],[Total Assets]]</f>
        <v>4.4198895027624312</v>
      </c>
    </row>
    <row r="33" spans="1:20" ht="15" thickBot="1" x14ac:dyDescent="0.4">
      <c r="A33" s="6">
        <v>44074</v>
      </c>
      <c r="B33" s="13">
        <v>29500000</v>
      </c>
      <c r="C33" s="13">
        <v>10275000</v>
      </c>
      <c r="D33" s="13">
        <v>10550000</v>
      </c>
      <c r="E33" s="14">
        <f>SUM(Table6[[#This Row],[Beginning 
Shareholder''s 
Equity]],Table6[[#This Row],[Ending
 Shareholder''s 
Equity]])/2</f>
        <v>10412500</v>
      </c>
      <c r="F33" s="13">
        <v>215000</v>
      </c>
      <c r="G33" s="2">
        <v>5.8000000000000003E-2</v>
      </c>
      <c r="H33" s="20">
        <v>36500</v>
      </c>
      <c r="I33" s="13">
        <v>3600000</v>
      </c>
      <c r="J33" s="13">
        <v>3650000</v>
      </c>
      <c r="K33" s="14">
        <f>SUM(Table6[[#This Row],[Beginning 
Earning 
Assets]],Table6[[#This Row],[Ending 
Earning 
Assets]])/2</f>
        <v>3625000</v>
      </c>
      <c r="L33" s="13">
        <v>255000</v>
      </c>
      <c r="M33" s="13">
        <v>40000</v>
      </c>
      <c r="N33" s="13">
        <v>6800000</v>
      </c>
      <c r="O33" s="15">
        <v>6825000</v>
      </c>
      <c r="P33" s="14">
        <f>(Table6[[#This Row],[Beginning
 Total Assets]]+Table6[[#This Row],[Ending
 Total Assets]])/2</f>
        <v>6812500</v>
      </c>
      <c r="Q33">
        <f>(Table6[[#This Row],[Income
 from
 Investment]]-Table6[[#This Row],[Interest 
Expenses]])/Table6[[#This Row],[Average Earning Assets]]</f>
        <v>4.9241379310344828E-2</v>
      </c>
      <c r="R33">
        <f>Table6[[#This Row],[Net Income
 (per month)]]/Table6[[#This Row],[Shareholder''s Equity ]]</f>
        <v>2.8331332533013205</v>
      </c>
      <c r="S33">
        <f>Table6[[#This Row],[Operating
Costs]]/Table6[[#This Row],[Operating 
Income]]</f>
        <v>0.15686274509803921</v>
      </c>
      <c r="T33">
        <f>Table6[[#This Row],[Net Income
 (per month)]]/Table6[[#This Row],[Total Assets]]</f>
        <v>4.330275229357798</v>
      </c>
    </row>
    <row r="34" spans="1:20" ht="15" thickBot="1" x14ac:dyDescent="0.4">
      <c r="A34" s="6">
        <v>44104</v>
      </c>
      <c r="B34" s="13">
        <v>31000000</v>
      </c>
      <c r="C34" s="13">
        <v>10550000</v>
      </c>
      <c r="D34" s="13">
        <v>10850000</v>
      </c>
      <c r="E34" s="14">
        <f>SUM(Table6[[#This Row],[Beginning 
Shareholder''s 
Equity]],Table6[[#This Row],[Ending
 Shareholder''s 
Equity]])/2</f>
        <v>10700000</v>
      </c>
      <c r="F34" s="13">
        <v>220000</v>
      </c>
      <c r="G34" s="2">
        <v>6.0999999999999999E-2</v>
      </c>
      <c r="H34" s="20">
        <v>37000</v>
      </c>
      <c r="I34" s="13">
        <v>3650000</v>
      </c>
      <c r="J34" s="13">
        <v>3700000</v>
      </c>
      <c r="K34" s="14">
        <f>SUM(Table6[[#This Row],[Beginning 
Earning 
Assets]],Table6[[#This Row],[Ending 
Earning 
Assets]])/2</f>
        <v>3675000</v>
      </c>
      <c r="L34" s="13">
        <v>260000</v>
      </c>
      <c r="M34" s="13">
        <v>50000</v>
      </c>
      <c r="N34" s="13">
        <v>6825000</v>
      </c>
      <c r="O34" s="15">
        <v>6850000</v>
      </c>
      <c r="P34" s="14">
        <f>(Table6[[#This Row],[Beginning
 Total Assets]]+Table6[[#This Row],[Ending
 Total Assets]])/2</f>
        <v>6837500</v>
      </c>
      <c r="Q34">
        <f>(Table6[[#This Row],[Income
 from
 Investment]]-Table6[[#This Row],[Interest 
Expenses]])/Table6[[#This Row],[Average Earning Assets]]</f>
        <v>4.9795918367346939E-2</v>
      </c>
      <c r="R34">
        <f>Table6[[#This Row],[Net Income
 (per month)]]/Table6[[#This Row],[Shareholder''s Equity ]]</f>
        <v>2.8971962616822431</v>
      </c>
      <c r="S34">
        <f>Table6[[#This Row],[Operating
Costs]]/Table6[[#This Row],[Operating 
Income]]</f>
        <v>0.19230769230769232</v>
      </c>
      <c r="T34">
        <f>Table6[[#This Row],[Net Income
 (per month)]]/Table6[[#This Row],[Total Assets]]</f>
        <v>4.5338208409506402</v>
      </c>
    </row>
    <row r="35" spans="1:20" ht="15" thickBot="1" x14ac:dyDescent="0.4">
      <c r="A35" s="6">
        <v>44135</v>
      </c>
      <c r="B35" s="13">
        <v>30500000</v>
      </c>
      <c r="C35" s="13">
        <v>10850000</v>
      </c>
      <c r="D35" s="13">
        <v>11175000</v>
      </c>
      <c r="E35" s="14">
        <f>SUM(Table6[[#This Row],[Beginning 
Shareholder''s 
Equity]],Table6[[#This Row],[Ending
 Shareholder''s 
Equity]])/2</f>
        <v>11012500</v>
      </c>
      <c r="F35" s="13">
        <v>225000</v>
      </c>
      <c r="G35" s="2">
        <v>5.8999999999999997E-2</v>
      </c>
      <c r="H35" s="20">
        <v>37500</v>
      </c>
      <c r="I35" s="13">
        <v>3700000</v>
      </c>
      <c r="J35" s="13">
        <v>3750000</v>
      </c>
      <c r="K35" s="14">
        <f>SUM(Table6[[#This Row],[Beginning 
Earning 
Assets]],Table6[[#This Row],[Ending 
Earning 
Assets]])/2</f>
        <v>3725000</v>
      </c>
      <c r="L35" s="13">
        <v>265000</v>
      </c>
      <c r="M35" s="13">
        <v>40000</v>
      </c>
      <c r="N35" s="13">
        <v>6850000</v>
      </c>
      <c r="O35" s="15">
        <v>6875000</v>
      </c>
      <c r="P35" s="14">
        <f>(Table6[[#This Row],[Beginning
 Total Assets]]+Table6[[#This Row],[Ending
 Total Assets]])/2</f>
        <v>6862500</v>
      </c>
      <c r="Q35">
        <f>(Table6[[#This Row],[Income
 from
 Investment]]-Table6[[#This Row],[Interest 
Expenses]])/Table6[[#This Row],[Average Earning Assets]]</f>
        <v>5.0335570469798654E-2</v>
      </c>
      <c r="R35">
        <f>Table6[[#This Row],[Net Income
 (per month)]]/Table6[[#This Row],[Shareholder''s Equity ]]</f>
        <v>2.7695800227014757</v>
      </c>
      <c r="S35">
        <f>Table6[[#This Row],[Operating
Costs]]/Table6[[#This Row],[Operating 
Income]]</f>
        <v>0.15094339622641509</v>
      </c>
      <c r="T35">
        <f>Table6[[#This Row],[Net Income
 (per month)]]/Table6[[#This Row],[Total Assets]]</f>
        <v>4.4444444444444446</v>
      </c>
    </row>
    <row r="36" spans="1:20" ht="15" thickBot="1" x14ac:dyDescent="0.4">
      <c r="A36" s="6">
        <v>44165</v>
      </c>
      <c r="B36" s="13">
        <v>32000000</v>
      </c>
      <c r="C36" s="13">
        <v>11175000</v>
      </c>
      <c r="D36" s="13">
        <v>11525000</v>
      </c>
      <c r="E36" s="14">
        <f>SUM(Table6[[#This Row],[Beginning 
Shareholder''s 
Equity]],Table6[[#This Row],[Ending
 Shareholder''s 
Equity]])/2</f>
        <v>11350000</v>
      </c>
      <c r="F36" s="13">
        <v>230000</v>
      </c>
      <c r="G36" s="2">
        <v>6.2E-2</v>
      </c>
      <c r="H36" s="20">
        <v>38000</v>
      </c>
      <c r="I36" s="13">
        <v>3750000</v>
      </c>
      <c r="J36" s="13">
        <v>3800000</v>
      </c>
      <c r="K36" s="14">
        <f>SUM(Table6[[#This Row],[Beginning 
Earning 
Assets]],Table6[[#This Row],[Ending 
Earning 
Assets]])/2</f>
        <v>3775000</v>
      </c>
      <c r="L36" s="13">
        <v>270000</v>
      </c>
      <c r="M36" s="13">
        <v>50000</v>
      </c>
      <c r="N36" s="13">
        <v>6875000</v>
      </c>
      <c r="O36" s="15">
        <v>6900000</v>
      </c>
      <c r="P36" s="14">
        <f>(Table6[[#This Row],[Beginning
 Total Assets]]+Table6[[#This Row],[Ending
 Total Assets]])/2</f>
        <v>6887500</v>
      </c>
      <c r="Q36">
        <f>(Table6[[#This Row],[Income
 from
 Investment]]-Table6[[#This Row],[Interest 
Expenses]])/Table6[[#This Row],[Average Earning Assets]]</f>
        <v>5.0860927152317881E-2</v>
      </c>
      <c r="R36">
        <f>Table6[[#This Row],[Net Income
 (per month)]]/Table6[[#This Row],[Shareholder''s Equity ]]</f>
        <v>2.8193832599118944</v>
      </c>
      <c r="S36">
        <f>Table6[[#This Row],[Operating
Costs]]/Table6[[#This Row],[Operating 
Income]]</f>
        <v>0.18518518518518517</v>
      </c>
      <c r="T36">
        <f>Table6[[#This Row],[Net Income
 (per month)]]/Table6[[#This Row],[Total Assets]]</f>
        <v>4.6460980036297643</v>
      </c>
    </row>
    <row r="37" spans="1:20" ht="15" thickBot="1" x14ac:dyDescent="0.4">
      <c r="A37" s="6">
        <v>44196</v>
      </c>
      <c r="B37" s="13">
        <v>31500000</v>
      </c>
      <c r="C37" s="13">
        <v>11525000</v>
      </c>
      <c r="D37" s="13">
        <v>11800000</v>
      </c>
      <c r="E37" s="14">
        <f>SUM(Table6[[#This Row],[Beginning 
Shareholder''s 
Equity]],Table6[[#This Row],[Ending
 Shareholder''s 
Equity]])/2</f>
        <v>11662500</v>
      </c>
      <c r="F37" s="13">
        <v>235000</v>
      </c>
      <c r="G37" s="2">
        <v>0.06</v>
      </c>
      <c r="H37" s="20">
        <v>38500</v>
      </c>
      <c r="I37" s="13">
        <v>3800000</v>
      </c>
      <c r="J37" s="13">
        <v>3850000</v>
      </c>
      <c r="K37" s="14">
        <f>SUM(Table6[[#This Row],[Beginning 
Earning 
Assets]],Table6[[#This Row],[Ending 
Earning 
Assets]])/2</f>
        <v>3825000</v>
      </c>
      <c r="L37" s="13">
        <v>275000</v>
      </c>
      <c r="M37" s="13">
        <v>40000</v>
      </c>
      <c r="N37" s="13">
        <v>6900000</v>
      </c>
      <c r="O37" s="15">
        <v>6925000</v>
      </c>
      <c r="P37" s="14">
        <f>(Table6[[#This Row],[Beginning
 Total Assets]]+Table6[[#This Row],[Ending
 Total Assets]])/2</f>
        <v>6912500</v>
      </c>
      <c r="Q37">
        <f>(Table6[[#This Row],[Income
 from
 Investment]]-Table6[[#This Row],[Interest 
Expenses]])/Table6[[#This Row],[Average Earning Assets]]</f>
        <v>5.1372549019607847E-2</v>
      </c>
      <c r="R37">
        <f>Table6[[#This Row],[Net Income
 (per month)]]/Table6[[#This Row],[Shareholder''s Equity ]]</f>
        <v>2.7009646302250805</v>
      </c>
      <c r="S37">
        <f>Table6[[#This Row],[Operating
Costs]]/Table6[[#This Row],[Operating 
Income]]</f>
        <v>0.14545454545454545</v>
      </c>
      <c r="T37">
        <f>Table6[[#This Row],[Net Income
 (per month)]]/Table6[[#This Row],[Total Assets]]</f>
        <v>4.556962025316456</v>
      </c>
    </row>
    <row r="38" spans="1:20" ht="15" thickBot="1" x14ac:dyDescent="0.4">
      <c r="A38" s="6">
        <v>44227</v>
      </c>
      <c r="B38" s="13">
        <v>33000000</v>
      </c>
      <c r="C38" s="13">
        <v>11800000</v>
      </c>
      <c r="D38" s="13">
        <v>12100000</v>
      </c>
      <c r="E38" s="14">
        <f>SUM(Table6[[#This Row],[Beginning 
Shareholder''s 
Equity]],Table6[[#This Row],[Ending
 Shareholder''s 
Equity]])/2</f>
        <v>11950000</v>
      </c>
      <c r="F38" s="13">
        <v>240000</v>
      </c>
      <c r="G38" s="2">
        <v>6.3E-2</v>
      </c>
      <c r="H38" s="20">
        <v>39000</v>
      </c>
      <c r="I38" s="13">
        <v>3850000</v>
      </c>
      <c r="J38" s="13">
        <v>3900000</v>
      </c>
      <c r="K38" s="14">
        <f>SUM(Table6[[#This Row],[Beginning 
Earning 
Assets]],Table6[[#This Row],[Ending 
Earning 
Assets]])/2</f>
        <v>3875000</v>
      </c>
      <c r="L38" s="13">
        <v>280000</v>
      </c>
      <c r="M38" s="13">
        <v>50000</v>
      </c>
      <c r="N38" s="13">
        <v>6925000</v>
      </c>
      <c r="O38" s="15">
        <v>6950000</v>
      </c>
      <c r="P38" s="14">
        <f>(Table6[[#This Row],[Beginning
 Total Assets]]+Table6[[#This Row],[Ending
 Total Assets]])/2</f>
        <v>6937500</v>
      </c>
      <c r="Q38">
        <f>(Table6[[#This Row],[Income
 from
 Investment]]-Table6[[#This Row],[Interest 
Expenses]])/Table6[[#This Row],[Average Earning Assets]]</f>
        <v>5.1870967741935482E-2</v>
      </c>
      <c r="R38">
        <f>Table6[[#This Row],[Net Income
 (per month)]]/Table6[[#This Row],[Shareholder''s Equity ]]</f>
        <v>2.7615062761506275</v>
      </c>
      <c r="S38">
        <f>Table6[[#This Row],[Operating
Costs]]/Table6[[#This Row],[Operating 
Income]]</f>
        <v>0.17857142857142858</v>
      </c>
      <c r="T38">
        <f>Table6[[#This Row],[Net Income
 (per month)]]/Table6[[#This Row],[Total Assets]]</f>
        <v>4.756756756756757</v>
      </c>
    </row>
    <row r="39" spans="1:20" ht="15" thickBot="1" x14ac:dyDescent="0.4">
      <c r="A39" s="6">
        <v>44255</v>
      </c>
      <c r="B39" s="13">
        <v>32500000</v>
      </c>
      <c r="C39" s="13">
        <v>12100000</v>
      </c>
      <c r="D39" s="13">
        <v>12425000</v>
      </c>
      <c r="E39" s="14">
        <f>SUM(Table6[[#This Row],[Beginning 
Shareholder''s 
Equity]],Table6[[#This Row],[Ending
 Shareholder''s 
Equity]])/2</f>
        <v>12262500</v>
      </c>
      <c r="F39" s="13">
        <v>245000</v>
      </c>
      <c r="G39" s="2">
        <v>6.0999999999999999E-2</v>
      </c>
      <c r="H39" s="20">
        <v>39500</v>
      </c>
      <c r="I39" s="13">
        <v>3900000</v>
      </c>
      <c r="J39" s="13">
        <v>3950000</v>
      </c>
      <c r="K39" s="14">
        <f>SUM(Table6[[#This Row],[Beginning 
Earning 
Assets]],Table6[[#This Row],[Ending 
Earning 
Assets]])/2</f>
        <v>3925000</v>
      </c>
      <c r="L39" s="13">
        <v>285000</v>
      </c>
      <c r="M39" s="13">
        <v>40000</v>
      </c>
      <c r="N39" s="13">
        <v>6950000</v>
      </c>
      <c r="O39" s="15">
        <v>6975000</v>
      </c>
      <c r="P39" s="14">
        <f>(Table6[[#This Row],[Beginning
 Total Assets]]+Table6[[#This Row],[Ending
 Total Assets]])/2</f>
        <v>6962500</v>
      </c>
      <c r="Q39">
        <f>(Table6[[#This Row],[Income
 from
 Investment]]-Table6[[#This Row],[Interest 
Expenses]])/Table6[[#This Row],[Average Earning Assets]]</f>
        <v>5.2356687898089171E-2</v>
      </c>
      <c r="R39">
        <f>Table6[[#This Row],[Net Income
 (per month)]]/Table6[[#This Row],[Shareholder''s Equity ]]</f>
        <v>2.6503567787971458</v>
      </c>
      <c r="S39">
        <f>Table6[[#This Row],[Operating
Costs]]/Table6[[#This Row],[Operating 
Income]]</f>
        <v>0.14035087719298245</v>
      </c>
      <c r="T39">
        <f>Table6[[#This Row],[Net Income
 (per month)]]/Table6[[#This Row],[Total Assets]]</f>
        <v>4.6678635547576306</v>
      </c>
    </row>
    <row r="40" spans="1:20" ht="15" thickBot="1" x14ac:dyDescent="0.4">
      <c r="A40" s="6">
        <v>44286</v>
      </c>
      <c r="B40" s="13">
        <v>34000000</v>
      </c>
      <c r="C40" s="13">
        <v>12425000</v>
      </c>
      <c r="D40" s="13">
        <v>12775000</v>
      </c>
      <c r="E40" s="14">
        <f>SUM(Table6[[#This Row],[Beginning 
Shareholder''s 
Equity]],Table6[[#This Row],[Ending
 Shareholder''s 
Equity]])/2</f>
        <v>12600000</v>
      </c>
      <c r="F40" s="13">
        <v>250000</v>
      </c>
      <c r="G40" s="2">
        <v>6.4000000000000001E-2</v>
      </c>
      <c r="H40" s="20">
        <v>40000</v>
      </c>
      <c r="I40" s="13">
        <v>3950000</v>
      </c>
      <c r="J40" s="13">
        <v>4000000</v>
      </c>
      <c r="K40" s="14">
        <f>SUM(Table6[[#This Row],[Beginning 
Earning 
Assets]],Table6[[#This Row],[Ending 
Earning 
Assets]])/2</f>
        <v>3975000</v>
      </c>
      <c r="L40" s="13">
        <v>290000</v>
      </c>
      <c r="M40" s="13">
        <v>50000</v>
      </c>
      <c r="N40" s="13">
        <v>6975000</v>
      </c>
      <c r="O40" s="15">
        <v>7000000</v>
      </c>
      <c r="P40" s="14">
        <f>(Table6[[#This Row],[Beginning
 Total Assets]]+Table6[[#This Row],[Ending
 Total Assets]])/2</f>
        <v>6987500</v>
      </c>
      <c r="Q40">
        <f>(Table6[[#This Row],[Income
 from
 Investment]]-Table6[[#This Row],[Interest 
Expenses]])/Table6[[#This Row],[Average Earning Assets]]</f>
        <v>5.2830188679245285E-2</v>
      </c>
      <c r="R40">
        <f>Table6[[#This Row],[Net Income
 (per month)]]/Table6[[#This Row],[Shareholder''s Equity ]]</f>
        <v>2.6984126984126986</v>
      </c>
      <c r="S40">
        <f>Table6[[#This Row],[Operating
Costs]]/Table6[[#This Row],[Operating 
Income]]</f>
        <v>0.17241379310344829</v>
      </c>
      <c r="T40">
        <f>Table6[[#This Row],[Net Income
 (per month)]]/Table6[[#This Row],[Total Assets]]</f>
        <v>4.8658318425760285</v>
      </c>
    </row>
    <row r="41" spans="1:20" ht="15" thickBot="1" x14ac:dyDescent="0.4">
      <c r="A41" s="6">
        <v>44316</v>
      </c>
      <c r="B41" s="13">
        <v>33500000</v>
      </c>
      <c r="C41" s="13">
        <v>12775000</v>
      </c>
      <c r="D41" s="13">
        <v>13150000</v>
      </c>
      <c r="E41" s="14">
        <f>SUM(Table6[[#This Row],[Beginning 
Shareholder''s 
Equity]],Table6[[#This Row],[Ending
 Shareholder''s 
Equity]])/2</f>
        <v>12962500</v>
      </c>
      <c r="F41" s="13">
        <v>255000</v>
      </c>
      <c r="G41" s="2">
        <v>6.2E-2</v>
      </c>
      <c r="H41" s="20">
        <v>40500</v>
      </c>
      <c r="I41" s="13">
        <v>4000000</v>
      </c>
      <c r="J41" s="13">
        <v>4050000</v>
      </c>
      <c r="K41" s="14">
        <f>SUM(Table6[[#This Row],[Beginning 
Earning 
Assets]],Table6[[#This Row],[Ending 
Earning 
Assets]])/2</f>
        <v>4025000</v>
      </c>
      <c r="L41" s="13">
        <v>295000</v>
      </c>
      <c r="M41" s="13">
        <v>40000</v>
      </c>
      <c r="N41" s="13">
        <v>7000000</v>
      </c>
      <c r="O41" s="15">
        <v>7025000</v>
      </c>
      <c r="P41" s="14">
        <f>(Table6[[#This Row],[Beginning
 Total Assets]]+Table6[[#This Row],[Ending
 Total Assets]])/2</f>
        <v>7012500</v>
      </c>
      <c r="Q41">
        <f>(Table6[[#This Row],[Income
 from
 Investment]]-Table6[[#This Row],[Interest 
Expenses]])/Table6[[#This Row],[Average Earning Assets]]</f>
        <v>5.3291925465838511E-2</v>
      </c>
      <c r="R41">
        <f>Table6[[#This Row],[Net Income
 (per month)]]/Table6[[#This Row],[Shareholder''s Equity ]]</f>
        <v>2.5843780135004821</v>
      </c>
      <c r="S41">
        <f>Table6[[#This Row],[Operating
Costs]]/Table6[[#This Row],[Operating 
Income]]</f>
        <v>0.13559322033898305</v>
      </c>
      <c r="T41">
        <f>Table6[[#This Row],[Net Income
 (per month)]]/Table6[[#This Row],[Total Assets]]</f>
        <v>4.7771836007130126</v>
      </c>
    </row>
    <row r="42" spans="1:20" ht="15" thickBot="1" x14ac:dyDescent="0.4">
      <c r="A42" s="6">
        <v>44347</v>
      </c>
      <c r="B42" s="13">
        <v>35000000</v>
      </c>
      <c r="C42" s="13">
        <v>13150000</v>
      </c>
      <c r="D42" s="13">
        <v>13550000</v>
      </c>
      <c r="E42" s="14">
        <f>SUM(Table6[[#This Row],[Beginning 
Shareholder''s 
Equity]],Table6[[#This Row],[Ending
 Shareholder''s 
Equity]])/2</f>
        <v>13350000</v>
      </c>
      <c r="F42" s="13">
        <v>260000</v>
      </c>
      <c r="G42" s="2">
        <v>6.5000000000000002E-2</v>
      </c>
      <c r="H42" s="20">
        <v>41000</v>
      </c>
      <c r="I42" s="13">
        <v>4050000</v>
      </c>
      <c r="J42" s="13">
        <v>4100000</v>
      </c>
      <c r="K42" s="14">
        <f>SUM(Table6[[#This Row],[Beginning 
Earning 
Assets]],Table6[[#This Row],[Ending 
Earning 
Assets]])/2</f>
        <v>4075000</v>
      </c>
      <c r="L42" s="13">
        <v>300000</v>
      </c>
      <c r="M42" s="13">
        <v>50000</v>
      </c>
      <c r="N42" s="13">
        <v>7025000</v>
      </c>
      <c r="O42" s="15">
        <v>7050000</v>
      </c>
      <c r="P42" s="14">
        <f>(Table6[[#This Row],[Beginning
 Total Assets]]+Table6[[#This Row],[Ending
 Total Assets]])/2</f>
        <v>7037500</v>
      </c>
      <c r="Q42">
        <f>(Table6[[#This Row],[Income
 from
 Investment]]-Table6[[#This Row],[Interest 
Expenses]])/Table6[[#This Row],[Average Earning Assets]]</f>
        <v>5.3742331288343562E-2</v>
      </c>
      <c r="R42">
        <f>Table6[[#This Row],[Net Income
 (per month)]]/Table6[[#This Row],[Shareholder''s Equity ]]</f>
        <v>2.6217228464419478</v>
      </c>
      <c r="S42">
        <f>Table6[[#This Row],[Operating
Costs]]/Table6[[#This Row],[Operating 
Income]]</f>
        <v>0.16666666666666666</v>
      </c>
      <c r="T42">
        <f>Table6[[#This Row],[Net Income
 (per month)]]/Table6[[#This Row],[Total Assets]]</f>
        <v>4.9733570159857905</v>
      </c>
    </row>
    <row r="43" spans="1:20" ht="15" thickBot="1" x14ac:dyDescent="0.4">
      <c r="A43" s="6">
        <v>44377</v>
      </c>
      <c r="B43" s="13">
        <v>34500000</v>
      </c>
      <c r="C43" s="13">
        <v>13550000</v>
      </c>
      <c r="D43" s="13">
        <v>13975000</v>
      </c>
      <c r="E43" s="14">
        <f>SUM(Table6[[#This Row],[Beginning 
Shareholder''s 
Equity]],Table6[[#This Row],[Ending
 Shareholder''s 
Equity]])/2</f>
        <v>13762500</v>
      </c>
      <c r="F43" s="13">
        <v>265000</v>
      </c>
      <c r="G43" s="2">
        <v>6.3E-2</v>
      </c>
      <c r="H43" s="20">
        <v>41500</v>
      </c>
      <c r="I43" s="13">
        <v>4100000</v>
      </c>
      <c r="J43" s="13">
        <v>4150000</v>
      </c>
      <c r="K43" s="14">
        <f>SUM(Table6[[#This Row],[Beginning 
Earning 
Assets]],Table6[[#This Row],[Ending 
Earning 
Assets]])/2</f>
        <v>4125000</v>
      </c>
      <c r="L43" s="13">
        <v>305000</v>
      </c>
      <c r="M43" s="13">
        <v>40000</v>
      </c>
      <c r="N43" s="13">
        <v>7050000</v>
      </c>
      <c r="O43" s="15">
        <v>7075000</v>
      </c>
      <c r="P43" s="14">
        <f>(Table6[[#This Row],[Beginning
 Total Assets]]+Table6[[#This Row],[Ending
 Total Assets]])/2</f>
        <v>7062500</v>
      </c>
      <c r="Q43">
        <f>(Table6[[#This Row],[Income
 from
 Investment]]-Table6[[#This Row],[Interest 
Expenses]])/Table6[[#This Row],[Average Earning Assets]]</f>
        <v>5.4181818181818185E-2</v>
      </c>
      <c r="R43">
        <f>Table6[[#This Row],[Net Income
 (per month)]]/Table6[[#This Row],[Shareholder''s Equity ]]</f>
        <v>2.5068119891008176</v>
      </c>
      <c r="S43">
        <f>Table6[[#This Row],[Operating
Costs]]/Table6[[#This Row],[Operating 
Income]]</f>
        <v>0.13114754098360656</v>
      </c>
      <c r="T43">
        <f>Table6[[#This Row],[Net Income
 (per month)]]/Table6[[#This Row],[Total Assets]]</f>
        <v>4.884955752212389</v>
      </c>
    </row>
    <row r="44" spans="1:20" ht="15" thickBot="1" x14ac:dyDescent="0.4">
      <c r="A44" s="6">
        <v>44408</v>
      </c>
      <c r="B44" s="13">
        <v>36000000</v>
      </c>
      <c r="C44" s="13">
        <v>13975000</v>
      </c>
      <c r="D44" s="13">
        <v>14425000</v>
      </c>
      <c r="E44" s="14">
        <f>SUM(Table6[[#This Row],[Beginning 
Shareholder''s 
Equity]],Table6[[#This Row],[Ending
 Shareholder''s 
Equity]])/2</f>
        <v>14200000</v>
      </c>
      <c r="F44" s="13">
        <v>270000</v>
      </c>
      <c r="G44" s="2">
        <v>6.6000000000000003E-2</v>
      </c>
      <c r="H44" s="20">
        <v>42000</v>
      </c>
      <c r="I44" s="13">
        <v>4150000</v>
      </c>
      <c r="J44" s="13">
        <v>4200000</v>
      </c>
      <c r="K44" s="14">
        <f>SUM(Table6[[#This Row],[Beginning 
Earning 
Assets]],Table6[[#This Row],[Ending 
Earning 
Assets]])/2</f>
        <v>4175000</v>
      </c>
      <c r="L44" s="13">
        <v>310000</v>
      </c>
      <c r="M44" s="13">
        <v>50000</v>
      </c>
      <c r="N44" s="13">
        <v>7075000</v>
      </c>
      <c r="O44" s="15">
        <v>7100000</v>
      </c>
      <c r="P44" s="14">
        <f>(Table6[[#This Row],[Beginning
 Total Assets]]+Table6[[#This Row],[Ending
 Total Assets]])/2</f>
        <v>7087500</v>
      </c>
      <c r="Q44">
        <f>(Table6[[#This Row],[Income
 from
 Investment]]-Table6[[#This Row],[Interest 
Expenses]])/Table6[[#This Row],[Average Earning Assets]]</f>
        <v>5.4610778443113774E-2</v>
      </c>
      <c r="R44">
        <f>Table6[[#This Row],[Net Income
 (per month)]]/Table6[[#This Row],[Shareholder''s Equity ]]</f>
        <v>2.535211267605634</v>
      </c>
      <c r="S44">
        <f>Table6[[#This Row],[Operating
Costs]]/Table6[[#This Row],[Operating 
Income]]</f>
        <v>0.16129032258064516</v>
      </c>
      <c r="T44">
        <f>Table6[[#This Row],[Net Income
 (per month)]]/Table6[[#This Row],[Total Assets]]</f>
        <v>5.0793650793650791</v>
      </c>
    </row>
    <row r="45" spans="1:20" ht="15" thickBot="1" x14ac:dyDescent="0.4">
      <c r="A45" s="6">
        <v>44439</v>
      </c>
      <c r="B45" s="13">
        <v>35500000</v>
      </c>
      <c r="C45" s="13">
        <v>14425000</v>
      </c>
      <c r="D45" s="13">
        <v>14900000</v>
      </c>
      <c r="E45" s="14">
        <f>SUM(Table6[[#This Row],[Beginning 
Shareholder''s 
Equity]],Table6[[#This Row],[Ending
 Shareholder''s 
Equity]])/2</f>
        <v>14662500</v>
      </c>
      <c r="F45" s="13">
        <v>275000</v>
      </c>
      <c r="G45" s="2">
        <v>6.4000000000000001E-2</v>
      </c>
      <c r="H45" s="20">
        <v>42500</v>
      </c>
      <c r="I45" s="13">
        <v>4200000</v>
      </c>
      <c r="J45" s="13">
        <v>4250000</v>
      </c>
      <c r="K45" s="14">
        <f>SUM(Table6[[#This Row],[Beginning 
Earning 
Assets]],Table6[[#This Row],[Ending 
Earning 
Assets]])/2</f>
        <v>4225000</v>
      </c>
      <c r="L45" s="13">
        <v>315000</v>
      </c>
      <c r="M45" s="13">
        <v>40000</v>
      </c>
      <c r="N45" s="13">
        <v>7100000</v>
      </c>
      <c r="O45" s="15">
        <v>7125000</v>
      </c>
      <c r="P45" s="14">
        <f>(Table6[[#This Row],[Beginning
 Total Assets]]+Table6[[#This Row],[Ending
 Total Assets]])/2</f>
        <v>7112500</v>
      </c>
      <c r="Q45">
        <f>(Table6[[#This Row],[Income
 from
 Investment]]-Table6[[#This Row],[Interest 
Expenses]])/Table6[[#This Row],[Average Earning Assets]]</f>
        <v>5.5029585798816567E-2</v>
      </c>
      <c r="R45">
        <f>Table6[[#This Row],[Net Income
 (per month)]]/Table6[[#This Row],[Shareholder''s Equity ]]</f>
        <v>2.4211423699914749</v>
      </c>
      <c r="S45">
        <f>Table6[[#This Row],[Operating
Costs]]/Table6[[#This Row],[Operating 
Income]]</f>
        <v>0.12698412698412698</v>
      </c>
      <c r="T45">
        <f>Table6[[#This Row],[Net Income
 (per month)]]/Table6[[#This Row],[Total Assets]]</f>
        <v>4.9912126537785593</v>
      </c>
    </row>
    <row r="46" spans="1:20" x14ac:dyDescent="0.35">
      <c r="A46" s="6">
        <v>44469</v>
      </c>
      <c r="B46" s="14">
        <v>37000000</v>
      </c>
      <c r="C46" s="14">
        <v>14900000</v>
      </c>
      <c r="D46" s="14">
        <v>15400000</v>
      </c>
      <c r="E46" s="14">
        <f>SUM(Table6[[#This Row],[Beginning 
Shareholder''s 
Equity]],Table6[[#This Row],[Ending
 Shareholder''s 
Equity]])/2</f>
        <v>15150000</v>
      </c>
      <c r="F46" s="14">
        <v>280000</v>
      </c>
      <c r="G46">
        <v>6.7000000000000004E-2</v>
      </c>
      <c r="H46" s="12">
        <v>43000</v>
      </c>
      <c r="I46" s="14">
        <v>4250000</v>
      </c>
      <c r="J46" s="14">
        <v>4300000</v>
      </c>
      <c r="K46" s="14">
        <f>SUM(Table6[[#This Row],[Beginning 
Earning 
Assets]],Table6[[#This Row],[Ending 
Earning 
Assets]])/2</f>
        <v>4275000</v>
      </c>
      <c r="L46" s="14">
        <v>320000</v>
      </c>
      <c r="M46" s="14">
        <v>50000</v>
      </c>
      <c r="N46" s="14">
        <v>7125000</v>
      </c>
      <c r="O46" s="14">
        <v>7150000</v>
      </c>
      <c r="P46" s="14">
        <f>(Table6[[#This Row],[Beginning
 Total Assets]]+Table6[[#This Row],[Ending
 Total Assets]])/2</f>
        <v>7137500</v>
      </c>
      <c r="Q46">
        <f>(Table6[[#This Row],[Income
 from
 Investment]]-Table6[[#This Row],[Interest 
Expenses]])/Table6[[#This Row],[Average Earning Assets]]</f>
        <v>5.5438596491228072E-2</v>
      </c>
      <c r="R46">
        <f>Table6[[#This Row],[Net Income
 (per month)]]/Table6[[#This Row],[Shareholder''s Equity ]]</f>
        <v>2.442244224422442</v>
      </c>
      <c r="S46">
        <f>Table6[[#This Row],[Operating
Costs]]/Table6[[#This Row],[Operating 
Income]]</f>
        <v>0.15625</v>
      </c>
      <c r="T46">
        <f>Table6[[#This Row],[Net Income
 (per month)]]/Table6[[#This Row],[Total Assets]]</f>
        <v>5.1838879159369524</v>
      </c>
    </row>
    <row r="47" spans="1:20" x14ac:dyDescent="0.35">
      <c r="A47" s="6">
        <v>44500</v>
      </c>
      <c r="B47" s="14">
        <v>36500000</v>
      </c>
      <c r="C47" s="14">
        <v>15400000</v>
      </c>
      <c r="D47" s="14">
        <v>15925000</v>
      </c>
      <c r="E47" s="14">
        <f>SUM(Table6[[#This Row],[Beginning 
Shareholder''s 
Equity]],Table6[[#This Row],[Ending
 Shareholder''s 
Equity]])/2</f>
        <v>15662500</v>
      </c>
      <c r="F47" s="14">
        <v>285000</v>
      </c>
      <c r="G47">
        <v>6.5000000000000002E-2</v>
      </c>
      <c r="H47" s="12">
        <v>43500</v>
      </c>
      <c r="I47" s="14">
        <v>4300000</v>
      </c>
      <c r="J47" s="14">
        <v>4350000</v>
      </c>
      <c r="K47" s="14">
        <f>SUM(Table6[[#This Row],[Beginning 
Earning 
Assets]],Table6[[#This Row],[Ending 
Earning 
Assets]])/2</f>
        <v>4325000</v>
      </c>
      <c r="L47" s="14">
        <v>325000</v>
      </c>
      <c r="M47" s="14">
        <v>40000</v>
      </c>
      <c r="N47" s="14">
        <v>7150000</v>
      </c>
      <c r="O47" s="14">
        <v>7175000</v>
      </c>
      <c r="P47" s="14">
        <f>(Table6[[#This Row],[Beginning
 Total Assets]]+Table6[[#This Row],[Ending
 Total Assets]])/2</f>
        <v>7162500</v>
      </c>
      <c r="Q47">
        <f>(Table6[[#This Row],[Income
 from
 Investment]]-Table6[[#This Row],[Interest 
Expenses]])/Table6[[#This Row],[Average Earning Assets]]</f>
        <v>5.5838150289017341E-2</v>
      </c>
      <c r="R47">
        <f>Table6[[#This Row],[Net Income
 (per month)]]/Table6[[#This Row],[Shareholder''s Equity ]]</f>
        <v>2.3304070231444531</v>
      </c>
      <c r="S47">
        <f>Table6[[#This Row],[Operating
Costs]]/Table6[[#This Row],[Operating 
Income]]</f>
        <v>0.12307692307692308</v>
      </c>
      <c r="T47">
        <f>Table6[[#This Row],[Net Income
 (per month)]]/Table6[[#This Row],[Total Assets]]</f>
        <v>5.0959860383944156</v>
      </c>
    </row>
    <row r="48" spans="1:20" x14ac:dyDescent="0.35">
      <c r="A48" s="6">
        <v>44530</v>
      </c>
      <c r="B48" s="14">
        <v>38000000</v>
      </c>
      <c r="C48" s="14">
        <v>15925000</v>
      </c>
      <c r="D48" s="14">
        <v>16475000</v>
      </c>
      <c r="E48" s="14">
        <f>SUM(Table6[[#This Row],[Beginning 
Shareholder''s 
Equity]],Table6[[#This Row],[Ending
 Shareholder''s 
Equity]])/2</f>
        <v>16200000</v>
      </c>
      <c r="F48" s="14">
        <v>290000</v>
      </c>
      <c r="G48">
        <v>6.8000000000000005E-2</v>
      </c>
      <c r="H48" s="12">
        <v>44000</v>
      </c>
      <c r="I48" s="14">
        <v>4350000</v>
      </c>
      <c r="J48" s="14">
        <v>4400000</v>
      </c>
      <c r="K48" s="14">
        <f>SUM(Table6[[#This Row],[Beginning 
Earning 
Assets]],Table6[[#This Row],[Ending 
Earning 
Assets]])/2</f>
        <v>4375000</v>
      </c>
      <c r="L48" s="14">
        <v>330000</v>
      </c>
      <c r="M48" s="14">
        <v>50000</v>
      </c>
      <c r="N48" s="14">
        <v>7175000</v>
      </c>
      <c r="O48" s="14">
        <v>7200000</v>
      </c>
      <c r="P48" s="14">
        <f>(Table6[[#This Row],[Beginning
 Total Assets]]+Table6[[#This Row],[Ending
 Total Assets]])/2</f>
        <v>7187500</v>
      </c>
      <c r="Q48">
        <f>(Table6[[#This Row],[Income
 from
 Investment]]-Table6[[#This Row],[Interest 
Expenses]])/Table6[[#This Row],[Average Earning Assets]]</f>
        <v>5.6228571428571426E-2</v>
      </c>
      <c r="R48">
        <f>Table6[[#This Row],[Net Income
 (per month)]]/Table6[[#This Row],[Shareholder''s Equity ]]</f>
        <v>2.3456790123456792</v>
      </c>
      <c r="S48">
        <f>Table6[[#This Row],[Operating
Costs]]/Table6[[#This Row],[Operating 
Income]]</f>
        <v>0.15151515151515152</v>
      </c>
      <c r="T48">
        <f>Table6[[#This Row],[Net Income
 (per month)]]/Table6[[#This Row],[Total Assets]]</f>
        <v>5.2869565217391301</v>
      </c>
    </row>
    <row r="49" spans="1:20" x14ac:dyDescent="0.35">
      <c r="A49" s="6">
        <v>44561</v>
      </c>
      <c r="B49" s="14">
        <v>37500000</v>
      </c>
      <c r="C49" s="14">
        <v>16475000</v>
      </c>
      <c r="D49" s="14">
        <v>17050000</v>
      </c>
      <c r="E49" s="14">
        <f>SUM(Table6[[#This Row],[Beginning 
Shareholder''s 
Equity]],Table6[[#This Row],[Ending
 Shareholder''s 
Equity]])/2</f>
        <v>16762500</v>
      </c>
      <c r="F49" s="14">
        <v>295000</v>
      </c>
      <c r="G49">
        <v>6.6000000000000003E-2</v>
      </c>
      <c r="H49" s="12">
        <v>44500</v>
      </c>
      <c r="I49" s="14">
        <v>4400000</v>
      </c>
      <c r="J49" s="14">
        <v>4450000</v>
      </c>
      <c r="K49" s="14">
        <f>SUM(Table6[[#This Row],[Beginning 
Earning 
Assets]],Table6[[#This Row],[Ending 
Earning 
Assets]])/2</f>
        <v>4425000</v>
      </c>
      <c r="L49" s="14">
        <v>335000</v>
      </c>
      <c r="M49" s="14">
        <v>40000</v>
      </c>
      <c r="N49" s="14">
        <v>7200000</v>
      </c>
      <c r="O49" s="14">
        <v>7225000</v>
      </c>
      <c r="P49" s="14">
        <f>(Table6[[#This Row],[Beginning
 Total Assets]]+Table6[[#This Row],[Ending
 Total Assets]])/2</f>
        <v>7212500</v>
      </c>
      <c r="Q49">
        <f>(Table6[[#This Row],[Income
 from
 Investment]]-Table6[[#This Row],[Interest 
Expenses]])/Table6[[#This Row],[Average Earning Assets]]</f>
        <v>5.6610169491525426E-2</v>
      </c>
      <c r="R49">
        <f>Table6[[#This Row],[Net Income
 (per month)]]/Table6[[#This Row],[Shareholder''s Equity ]]</f>
        <v>2.2371364653243848</v>
      </c>
      <c r="S49">
        <f>Table6[[#This Row],[Operating
Costs]]/Table6[[#This Row],[Operating 
Income]]</f>
        <v>0.11940298507462686</v>
      </c>
      <c r="T49">
        <f>Table6[[#This Row],[Net Income
 (per month)]]/Table6[[#This Row],[Total Assets]]</f>
        <v>5.1993067590987865</v>
      </c>
    </row>
    <row r="50" spans="1:20" x14ac:dyDescent="0.35">
      <c r="A50" s="6">
        <v>44592</v>
      </c>
      <c r="B50" s="14">
        <v>39000000</v>
      </c>
      <c r="C50" s="14">
        <v>17050000</v>
      </c>
      <c r="D50" s="14">
        <v>17650000</v>
      </c>
      <c r="E50" s="14">
        <f>SUM(Table6[[#This Row],[Beginning 
Shareholder''s 
Equity]],Table6[[#This Row],[Ending
 Shareholder''s 
Equity]])/2</f>
        <v>17350000</v>
      </c>
      <c r="F50" s="14">
        <v>300000</v>
      </c>
      <c r="G50">
        <v>6.9000000000000006E-2</v>
      </c>
      <c r="H50" s="12">
        <v>45000</v>
      </c>
      <c r="I50" s="14">
        <v>4450000</v>
      </c>
      <c r="J50" s="14">
        <v>4500000</v>
      </c>
      <c r="K50" s="14">
        <f>SUM(Table6[[#This Row],[Beginning 
Earning 
Assets]],Table6[[#This Row],[Ending 
Earning 
Assets]])/2</f>
        <v>4475000</v>
      </c>
      <c r="L50" s="14">
        <v>340000</v>
      </c>
      <c r="M50" s="14">
        <v>50000</v>
      </c>
      <c r="N50" s="14">
        <v>7225000</v>
      </c>
      <c r="O50" s="14">
        <v>7250000</v>
      </c>
      <c r="P50" s="14">
        <f>(Table6[[#This Row],[Beginning
 Total Assets]]+Table6[[#This Row],[Ending
 Total Assets]])/2</f>
        <v>7237500</v>
      </c>
      <c r="Q50">
        <f>(Table6[[#This Row],[Income
 from
 Investment]]-Table6[[#This Row],[Interest 
Expenses]])/Table6[[#This Row],[Average Earning Assets]]</f>
        <v>5.6983240223463689E-2</v>
      </c>
      <c r="R50">
        <f>Table6[[#This Row],[Net Income
 (per month)]]/Table6[[#This Row],[Shareholder''s Equity ]]</f>
        <v>2.2478386167146973</v>
      </c>
      <c r="S50">
        <f>Table6[[#This Row],[Operating
Costs]]/Table6[[#This Row],[Operating 
Income]]</f>
        <v>0.14705882352941177</v>
      </c>
      <c r="T50">
        <f>Table6[[#This Row],[Net Income
 (per month)]]/Table6[[#This Row],[Total Assets]]</f>
        <v>5.3886010362694297</v>
      </c>
    </row>
    <row r="51" spans="1:20" x14ac:dyDescent="0.35">
      <c r="A51" s="6">
        <v>44620</v>
      </c>
      <c r="B51" s="14">
        <v>38500000</v>
      </c>
      <c r="C51" s="14">
        <v>17650000</v>
      </c>
      <c r="D51" s="14">
        <v>18275000</v>
      </c>
      <c r="E51" s="14">
        <f>SUM(Table6[[#This Row],[Beginning 
Shareholder''s 
Equity]],Table6[[#This Row],[Ending
 Shareholder''s 
Equity]])/2</f>
        <v>17962500</v>
      </c>
      <c r="F51" s="14">
        <v>305000</v>
      </c>
      <c r="G51">
        <v>6.7000000000000004E-2</v>
      </c>
      <c r="H51" s="12">
        <v>45500</v>
      </c>
      <c r="I51" s="14">
        <v>4500000</v>
      </c>
      <c r="J51" s="14">
        <v>4550000</v>
      </c>
      <c r="K51" s="14">
        <f>SUM(Table6[[#This Row],[Beginning 
Earning 
Assets]],Table6[[#This Row],[Ending 
Earning 
Assets]])/2</f>
        <v>4525000</v>
      </c>
      <c r="L51" s="14">
        <v>345000</v>
      </c>
      <c r="M51" s="14">
        <v>40000</v>
      </c>
      <c r="N51" s="14">
        <v>7250000</v>
      </c>
      <c r="O51" s="14">
        <v>7275000</v>
      </c>
      <c r="P51" s="14">
        <f>(Table6[[#This Row],[Beginning
 Total Assets]]+Table6[[#This Row],[Ending
 Total Assets]])/2</f>
        <v>7262500</v>
      </c>
      <c r="Q51">
        <f>(Table6[[#This Row],[Income
 from
 Investment]]-Table6[[#This Row],[Interest 
Expenses]])/Table6[[#This Row],[Average Earning Assets]]</f>
        <v>5.7348066298342541E-2</v>
      </c>
      <c r="R51">
        <f>Table6[[#This Row],[Net Income
 (per month)]]/Table6[[#This Row],[Shareholder''s Equity ]]</f>
        <v>2.1433542101600556</v>
      </c>
      <c r="S51">
        <f>Table6[[#This Row],[Operating
Costs]]/Table6[[#This Row],[Operating 
Income]]</f>
        <v>0.11594202898550725</v>
      </c>
      <c r="T51">
        <f>Table6[[#This Row],[Net Income
 (per month)]]/Table6[[#This Row],[Total Assets]]</f>
        <v>5.3012048192771086</v>
      </c>
    </row>
    <row r="52" spans="1:20" x14ac:dyDescent="0.35">
      <c r="A52" s="6">
        <v>44651</v>
      </c>
      <c r="B52" s="14">
        <v>40000000</v>
      </c>
      <c r="C52" s="14">
        <v>18275000</v>
      </c>
      <c r="D52" s="14">
        <v>18925000</v>
      </c>
      <c r="E52" s="14">
        <f>SUM(Table6[[#This Row],[Beginning 
Shareholder''s 
Equity]],Table6[[#This Row],[Ending
 Shareholder''s 
Equity]])/2</f>
        <v>18600000</v>
      </c>
      <c r="F52" s="14">
        <v>310000</v>
      </c>
      <c r="G52">
        <v>7.0000000000000007E-2</v>
      </c>
      <c r="H52" s="12">
        <v>46000</v>
      </c>
      <c r="I52" s="14">
        <v>4550000</v>
      </c>
      <c r="J52" s="14">
        <v>4600000</v>
      </c>
      <c r="K52" s="14">
        <f>SUM(Table6[[#This Row],[Beginning 
Earning 
Assets]],Table6[[#This Row],[Ending 
Earning 
Assets]])/2</f>
        <v>4575000</v>
      </c>
      <c r="L52" s="14">
        <v>350000</v>
      </c>
      <c r="M52" s="14">
        <v>50000</v>
      </c>
      <c r="N52" s="14">
        <v>7275000</v>
      </c>
      <c r="O52" s="14">
        <v>7300000</v>
      </c>
      <c r="P52" s="14">
        <f>(Table6[[#This Row],[Beginning
 Total Assets]]+Table6[[#This Row],[Ending
 Total Assets]])/2</f>
        <v>7287500</v>
      </c>
      <c r="Q52">
        <f>(Table6[[#This Row],[Income
 from
 Investment]]-Table6[[#This Row],[Interest 
Expenses]])/Table6[[#This Row],[Average Earning Assets]]</f>
        <v>5.7704918032786885E-2</v>
      </c>
      <c r="R52">
        <f>Table6[[#This Row],[Net Income
 (per month)]]/Table6[[#This Row],[Shareholder''s Equity ]]</f>
        <v>2.150537634408602</v>
      </c>
      <c r="S52">
        <f>Table6[[#This Row],[Operating
Costs]]/Table6[[#This Row],[Operating 
Income]]</f>
        <v>0.14285714285714285</v>
      </c>
      <c r="T52">
        <f>Table6[[#This Row],[Net Income
 (per month)]]/Table6[[#This Row],[Total Assets]]</f>
        <v>5.4888507718696395</v>
      </c>
    </row>
    <row r="53" spans="1:20" x14ac:dyDescent="0.35">
      <c r="A53" s="6">
        <v>44681</v>
      </c>
      <c r="B53" s="14">
        <v>39500000</v>
      </c>
      <c r="C53" s="14">
        <v>18925000</v>
      </c>
      <c r="D53" s="14">
        <v>19600000</v>
      </c>
      <c r="E53" s="14">
        <f>SUM(Table6[[#This Row],[Beginning 
Shareholder''s 
Equity]],Table6[[#This Row],[Ending
 Shareholder''s 
Equity]])/2</f>
        <v>19262500</v>
      </c>
      <c r="F53" s="14">
        <v>315000</v>
      </c>
      <c r="G53">
        <v>6.8000000000000005E-2</v>
      </c>
      <c r="H53" s="12">
        <v>46500</v>
      </c>
      <c r="I53" s="14">
        <v>4600000</v>
      </c>
      <c r="J53" s="14">
        <v>4650000</v>
      </c>
      <c r="K53" s="14">
        <f>SUM(Table6[[#This Row],[Beginning 
Earning 
Assets]],Table6[[#This Row],[Ending 
Earning 
Assets]])/2</f>
        <v>4625000</v>
      </c>
      <c r="L53" s="14">
        <v>355000</v>
      </c>
      <c r="M53" s="14">
        <v>40000</v>
      </c>
      <c r="N53" s="14">
        <v>7300000</v>
      </c>
      <c r="O53" s="14">
        <v>7325000</v>
      </c>
      <c r="P53" s="14">
        <f>(Table6[[#This Row],[Beginning
 Total Assets]]+Table6[[#This Row],[Ending
 Total Assets]])/2</f>
        <v>7312500</v>
      </c>
      <c r="Q53">
        <f>(Table6[[#This Row],[Income
 from
 Investment]]-Table6[[#This Row],[Interest 
Expenses]])/Table6[[#This Row],[Average Earning Assets]]</f>
        <v>5.8054054054054054E-2</v>
      </c>
      <c r="R53">
        <f>Table6[[#This Row],[Net Income
 (per month)]]/Table6[[#This Row],[Shareholder''s Equity ]]</f>
        <v>2.0506164828033744</v>
      </c>
      <c r="S53">
        <f>Table6[[#This Row],[Operating
Costs]]/Table6[[#This Row],[Operating 
Income]]</f>
        <v>0.11267605633802817</v>
      </c>
      <c r="T53">
        <f>Table6[[#This Row],[Net Income
 (per month)]]/Table6[[#This Row],[Total Assets]]</f>
        <v>5.4017094017094021</v>
      </c>
    </row>
    <row r="54" spans="1:20" x14ac:dyDescent="0.35">
      <c r="A54" s="6">
        <v>44712</v>
      </c>
      <c r="B54" s="14">
        <v>41000000</v>
      </c>
      <c r="C54" s="14">
        <v>19600000</v>
      </c>
      <c r="D54" s="14">
        <v>20300000</v>
      </c>
      <c r="E54" s="14">
        <f>SUM(Table6[[#This Row],[Beginning 
Shareholder''s 
Equity]],Table6[[#This Row],[Ending
 Shareholder''s 
Equity]])/2</f>
        <v>19950000</v>
      </c>
      <c r="F54" s="14">
        <v>320000</v>
      </c>
      <c r="G54">
        <v>7.0999999999999994E-2</v>
      </c>
      <c r="H54" s="12">
        <v>47000</v>
      </c>
      <c r="I54" s="14">
        <v>4650000</v>
      </c>
      <c r="J54" s="14">
        <v>4700000</v>
      </c>
      <c r="K54" s="14">
        <f>SUM(Table6[[#This Row],[Beginning 
Earning 
Assets]],Table6[[#This Row],[Ending 
Earning 
Assets]])/2</f>
        <v>4675000</v>
      </c>
      <c r="L54" s="14">
        <v>360000</v>
      </c>
      <c r="M54" s="14">
        <v>50000</v>
      </c>
      <c r="N54" s="14">
        <v>7325000</v>
      </c>
      <c r="O54" s="14">
        <v>7350000</v>
      </c>
      <c r="P54" s="14">
        <f>(Table6[[#This Row],[Beginning
 Total Assets]]+Table6[[#This Row],[Ending
 Total Assets]])/2</f>
        <v>7337500</v>
      </c>
      <c r="Q54">
        <f>(Table6[[#This Row],[Income
 from
 Investment]]-Table6[[#This Row],[Interest 
Expenses]])/Table6[[#This Row],[Average Earning Assets]]</f>
        <v>5.839572192513369E-2</v>
      </c>
      <c r="R54">
        <f>Table6[[#This Row],[Net Income
 (per month)]]/Table6[[#This Row],[Shareholder''s Equity ]]</f>
        <v>2.0551378446115289</v>
      </c>
      <c r="S54">
        <f>Table6[[#This Row],[Operating
Costs]]/Table6[[#This Row],[Operating 
Income]]</f>
        <v>0.1388888888888889</v>
      </c>
      <c r="T54">
        <f>Table6[[#This Row],[Net Income
 (per month)]]/Table6[[#This Row],[Total Assets]]</f>
        <v>5.5877342419080067</v>
      </c>
    </row>
    <row r="55" spans="1:20" x14ac:dyDescent="0.35">
      <c r="A55" s="6">
        <v>44742</v>
      </c>
      <c r="B55" s="14">
        <v>40500000</v>
      </c>
      <c r="C55" s="14">
        <v>20300000</v>
      </c>
      <c r="D55" s="14">
        <v>21025000</v>
      </c>
      <c r="E55" s="14">
        <f>SUM(Table6[[#This Row],[Beginning 
Shareholder''s 
Equity]],Table6[[#This Row],[Ending
 Shareholder''s 
Equity]])/2</f>
        <v>20662500</v>
      </c>
      <c r="F55" s="14">
        <v>325000</v>
      </c>
      <c r="G55">
        <v>6.9000000000000006E-2</v>
      </c>
      <c r="H55" s="12">
        <v>47500</v>
      </c>
      <c r="I55" s="14">
        <v>4700000</v>
      </c>
      <c r="J55" s="14">
        <v>4750000</v>
      </c>
      <c r="K55" s="14">
        <f>SUM(Table6[[#This Row],[Beginning 
Earning 
Assets]],Table6[[#This Row],[Ending 
Earning 
Assets]])/2</f>
        <v>4725000</v>
      </c>
      <c r="L55" s="14">
        <v>365000</v>
      </c>
      <c r="M55" s="14">
        <v>40000</v>
      </c>
      <c r="N55" s="14">
        <v>7350000</v>
      </c>
      <c r="O55" s="14">
        <v>7375000</v>
      </c>
      <c r="P55" s="14">
        <f>(Table6[[#This Row],[Beginning
 Total Assets]]+Table6[[#This Row],[Ending
 Total Assets]])/2</f>
        <v>7362500</v>
      </c>
      <c r="Q55">
        <f>(Table6[[#This Row],[Income
 from
 Investment]]-Table6[[#This Row],[Interest 
Expenses]])/Table6[[#This Row],[Average Earning Assets]]</f>
        <v>5.873015873015873E-2</v>
      </c>
      <c r="R55">
        <f>Table6[[#This Row],[Net Income
 (per month)]]/Table6[[#This Row],[Shareholder''s Equity ]]</f>
        <v>1.9600725952813067</v>
      </c>
      <c r="S55">
        <f>Table6[[#This Row],[Operating
Costs]]/Table6[[#This Row],[Operating 
Income]]</f>
        <v>0.1095890410958904</v>
      </c>
      <c r="T55">
        <f>Table6[[#This Row],[Net Income
 (per month)]]/Table6[[#This Row],[Total Assets]]</f>
        <v>5.5008488964346354</v>
      </c>
    </row>
    <row r="56" spans="1:20" x14ac:dyDescent="0.35">
      <c r="A56" s="6">
        <v>44773</v>
      </c>
      <c r="B56" s="14">
        <v>42000000</v>
      </c>
      <c r="C56" s="14">
        <v>21025000</v>
      </c>
      <c r="D56" s="14">
        <v>21775000</v>
      </c>
      <c r="E56" s="14">
        <f>SUM(Table6[[#This Row],[Beginning 
Shareholder''s 
Equity]],Table6[[#This Row],[Ending
 Shareholder''s 
Equity]])/2</f>
        <v>21400000</v>
      </c>
      <c r="F56" s="14">
        <v>330000</v>
      </c>
      <c r="G56">
        <v>7.1999999999999995E-2</v>
      </c>
      <c r="H56" s="12">
        <v>48000</v>
      </c>
      <c r="I56" s="14">
        <v>4750000</v>
      </c>
      <c r="J56" s="14">
        <v>4800000</v>
      </c>
      <c r="K56" s="14">
        <f>SUM(Table6[[#This Row],[Beginning 
Earning 
Assets]],Table6[[#This Row],[Ending 
Earning 
Assets]])/2</f>
        <v>4775000</v>
      </c>
      <c r="L56" s="14">
        <v>370000</v>
      </c>
      <c r="M56" s="14">
        <v>50000</v>
      </c>
      <c r="N56" s="14">
        <v>7375000</v>
      </c>
      <c r="O56" s="14">
        <v>7400000</v>
      </c>
      <c r="P56" s="14">
        <f>(Table6[[#This Row],[Beginning
 Total Assets]]+Table6[[#This Row],[Ending
 Total Assets]])/2</f>
        <v>7387500</v>
      </c>
      <c r="Q56">
        <f>(Table6[[#This Row],[Income
 from
 Investment]]-Table6[[#This Row],[Interest 
Expenses]])/Table6[[#This Row],[Average Earning Assets]]</f>
        <v>5.905759162303665E-2</v>
      </c>
      <c r="R56">
        <f>Table6[[#This Row],[Net Income
 (per month)]]/Table6[[#This Row],[Shareholder''s Equity ]]</f>
        <v>1.9626168224299065</v>
      </c>
      <c r="S56">
        <f>Table6[[#This Row],[Operating
Costs]]/Table6[[#This Row],[Operating 
Income]]</f>
        <v>0.13513513513513514</v>
      </c>
      <c r="T56">
        <f>Table6[[#This Row],[Net Income
 (per month)]]/Table6[[#This Row],[Total Assets]]</f>
        <v>5.6852791878172591</v>
      </c>
    </row>
    <row r="57" spans="1:20" x14ac:dyDescent="0.35">
      <c r="A57" s="6">
        <v>44804</v>
      </c>
      <c r="B57" s="14">
        <v>41500000</v>
      </c>
      <c r="C57" s="14">
        <v>21775000</v>
      </c>
      <c r="D57" s="14">
        <v>22550000</v>
      </c>
      <c r="E57" s="14">
        <f>SUM(Table6[[#This Row],[Beginning 
Shareholder''s 
Equity]],Table6[[#This Row],[Ending
 Shareholder''s 
Equity]])/2</f>
        <v>22162500</v>
      </c>
      <c r="F57" s="14">
        <v>335000</v>
      </c>
      <c r="G57">
        <v>7.0000000000000007E-2</v>
      </c>
      <c r="H57" s="12">
        <v>48500</v>
      </c>
      <c r="I57" s="14">
        <v>4800000</v>
      </c>
      <c r="J57" s="14">
        <v>4850000</v>
      </c>
      <c r="K57" s="14">
        <f>SUM(Table6[[#This Row],[Beginning 
Earning 
Assets]],Table6[[#This Row],[Ending 
Earning 
Assets]])/2</f>
        <v>4825000</v>
      </c>
      <c r="L57" s="14">
        <v>375000</v>
      </c>
      <c r="M57" s="14">
        <v>40000</v>
      </c>
      <c r="N57" s="14">
        <v>7400000</v>
      </c>
      <c r="O57" s="14">
        <v>7425000</v>
      </c>
      <c r="P57" s="14">
        <f>(Table6[[#This Row],[Beginning
 Total Assets]]+Table6[[#This Row],[Ending
 Total Assets]])/2</f>
        <v>7412500</v>
      </c>
      <c r="Q57">
        <f>(Table6[[#This Row],[Income
 from
 Investment]]-Table6[[#This Row],[Interest 
Expenses]])/Table6[[#This Row],[Average Earning Assets]]</f>
        <v>5.9378238341968911E-2</v>
      </c>
      <c r="R57">
        <f>Table6[[#This Row],[Net Income
 (per month)]]/Table6[[#This Row],[Shareholder''s Equity ]]</f>
        <v>1.8725324309080653</v>
      </c>
      <c r="S57">
        <f>Table6[[#This Row],[Operating
Costs]]/Table6[[#This Row],[Operating 
Income]]</f>
        <v>0.10666666666666667</v>
      </c>
      <c r="T57">
        <f>Table6[[#This Row],[Net Income
 (per month)]]/Table6[[#This Row],[Total Assets]]</f>
        <v>5.5986509274873528</v>
      </c>
    </row>
    <row r="58" spans="1:20" x14ac:dyDescent="0.35">
      <c r="A58" s="6">
        <v>44834</v>
      </c>
      <c r="B58" s="14">
        <v>43000000</v>
      </c>
      <c r="C58" s="14">
        <v>22550000</v>
      </c>
      <c r="D58" s="14">
        <v>23350000</v>
      </c>
      <c r="E58" s="14">
        <f>SUM(Table6[[#This Row],[Beginning 
Shareholder''s 
Equity]],Table6[[#This Row],[Ending
 Shareholder''s 
Equity]])/2</f>
        <v>22950000</v>
      </c>
      <c r="F58" s="14">
        <v>340000</v>
      </c>
      <c r="G58">
        <v>7.2999999999999995E-2</v>
      </c>
      <c r="H58" s="12">
        <v>49000</v>
      </c>
      <c r="I58" s="14">
        <v>4850000</v>
      </c>
      <c r="J58" s="14">
        <v>4900000</v>
      </c>
      <c r="K58" s="14">
        <f>SUM(Table6[[#This Row],[Beginning 
Earning 
Assets]],Table6[[#This Row],[Ending 
Earning 
Assets]])/2</f>
        <v>4875000</v>
      </c>
      <c r="L58" s="14">
        <v>380000</v>
      </c>
      <c r="M58" s="14">
        <v>50000</v>
      </c>
      <c r="N58" s="14">
        <v>7425000</v>
      </c>
      <c r="O58" s="14">
        <v>7450000</v>
      </c>
      <c r="P58" s="14">
        <f>(Table6[[#This Row],[Beginning
 Total Assets]]+Table6[[#This Row],[Ending
 Total Assets]])/2</f>
        <v>7437500</v>
      </c>
      <c r="Q58">
        <f>(Table6[[#This Row],[Income
 from
 Investment]]-Table6[[#This Row],[Interest 
Expenses]])/Table6[[#This Row],[Average Earning Assets]]</f>
        <v>5.969230769230769E-2</v>
      </c>
      <c r="R58">
        <f>Table6[[#This Row],[Net Income
 (per month)]]/Table6[[#This Row],[Shareholder''s Equity ]]</f>
        <v>1.8736383442265796</v>
      </c>
      <c r="S58">
        <f>Table6[[#This Row],[Operating
Costs]]/Table6[[#This Row],[Operating 
Income]]</f>
        <v>0.13157894736842105</v>
      </c>
      <c r="T58">
        <f>Table6[[#This Row],[Net Income
 (per month)]]/Table6[[#This Row],[Total Assets]]</f>
        <v>5.7815126050420167</v>
      </c>
    </row>
    <row r="59" spans="1:20" x14ac:dyDescent="0.35">
      <c r="A59" s="6">
        <v>44865</v>
      </c>
      <c r="B59" s="14">
        <v>42500000</v>
      </c>
      <c r="C59" s="14">
        <v>23350000</v>
      </c>
      <c r="D59" s="14">
        <v>24175000</v>
      </c>
      <c r="E59" s="14">
        <f>SUM(Table6[[#This Row],[Beginning 
Shareholder''s 
Equity]],Table6[[#This Row],[Ending
 Shareholder''s 
Equity]])/2</f>
        <v>23762500</v>
      </c>
      <c r="F59" s="14">
        <v>345000</v>
      </c>
      <c r="G59">
        <v>7.0999999999999994E-2</v>
      </c>
      <c r="H59" s="12">
        <v>49500</v>
      </c>
      <c r="I59" s="14">
        <v>4900000</v>
      </c>
      <c r="J59" s="14">
        <v>4950000</v>
      </c>
      <c r="K59" s="14">
        <f>SUM(Table6[[#This Row],[Beginning 
Earning 
Assets]],Table6[[#This Row],[Ending 
Earning 
Assets]])/2</f>
        <v>4925000</v>
      </c>
      <c r="L59" s="14">
        <v>385000</v>
      </c>
      <c r="M59" s="14">
        <v>40000</v>
      </c>
      <c r="N59" s="14">
        <v>7450000</v>
      </c>
      <c r="O59" s="14">
        <v>7475000</v>
      </c>
      <c r="P59" s="14">
        <f>(Table6[[#This Row],[Beginning
 Total Assets]]+Table6[[#This Row],[Ending
 Total Assets]])/2</f>
        <v>7462500</v>
      </c>
      <c r="Q59">
        <f>(Table6[[#This Row],[Income
 from
 Investment]]-Table6[[#This Row],[Interest 
Expenses]])/Table6[[#This Row],[Average Earning Assets]]</f>
        <v>0.06</v>
      </c>
      <c r="R59">
        <f>Table6[[#This Row],[Net Income
 (per month)]]/Table6[[#This Row],[Shareholder''s Equity ]]</f>
        <v>1.7885323513940032</v>
      </c>
      <c r="S59">
        <f>Table6[[#This Row],[Operating
Costs]]/Table6[[#This Row],[Operating 
Income]]</f>
        <v>0.1038961038961039</v>
      </c>
      <c r="T59">
        <f>Table6[[#This Row],[Net Income
 (per month)]]/Table6[[#This Row],[Total Assets]]</f>
        <v>5.6951423785594644</v>
      </c>
    </row>
    <row r="60" spans="1:20" x14ac:dyDescent="0.35">
      <c r="A60" s="6">
        <v>44895</v>
      </c>
      <c r="B60" s="14">
        <v>44000000</v>
      </c>
      <c r="C60" s="14">
        <v>24175000</v>
      </c>
      <c r="D60" s="14">
        <v>25025000</v>
      </c>
      <c r="E60" s="14">
        <f>SUM(Table6[[#This Row],[Beginning 
Shareholder''s 
Equity]],Table6[[#This Row],[Ending
 Shareholder''s 
Equity]])/2</f>
        <v>24600000</v>
      </c>
      <c r="F60" s="14">
        <v>350000</v>
      </c>
      <c r="G60">
        <v>7.3999999999999996E-2</v>
      </c>
      <c r="H60" s="12">
        <v>50000</v>
      </c>
      <c r="I60" s="14">
        <v>4950000</v>
      </c>
      <c r="J60" s="14">
        <v>5000000</v>
      </c>
      <c r="K60" s="14">
        <f>SUM(Table6[[#This Row],[Beginning 
Earning 
Assets]],Table6[[#This Row],[Ending 
Earning 
Assets]])/2</f>
        <v>4975000</v>
      </c>
      <c r="L60" s="14">
        <v>390000</v>
      </c>
      <c r="M60" s="14">
        <v>50000</v>
      </c>
      <c r="N60" s="14">
        <v>7475000</v>
      </c>
      <c r="O60" s="14">
        <v>7500000</v>
      </c>
      <c r="P60" s="14">
        <f>(Table6[[#This Row],[Beginning
 Total Assets]]+Table6[[#This Row],[Ending
 Total Assets]])/2</f>
        <v>7487500</v>
      </c>
      <c r="Q60">
        <f>(Table6[[#This Row],[Income
 from
 Investment]]-Table6[[#This Row],[Interest 
Expenses]])/Table6[[#This Row],[Average Earning Assets]]</f>
        <v>6.030150753768844E-2</v>
      </c>
      <c r="R60">
        <f>Table6[[#This Row],[Net Income
 (per month)]]/Table6[[#This Row],[Shareholder''s Equity ]]</f>
        <v>1.7886178861788617</v>
      </c>
      <c r="S60">
        <f>Table6[[#This Row],[Operating
Costs]]/Table6[[#This Row],[Operating 
Income]]</f>
        <v>0.12820512820512819</v>
      </c>
      <c r="T60">
        <f>Table6[[#This Row],[Net Income
 (per month)]]/Table6[[#This Row],[Total Assets]]</f>
        <v>5.8764607679465772</v>
      </c>
    </row>
    <row r="61" spans="1:20" x14ac:dyDescent="0.35">
      <c r="A61" s="6">
        <v>44926</v>
      </c>
      <c r="B61" s="14">
        <v>43500000</v>
      </c>
      <c r="C61" s="14">
        <v>25025000</v>
      </c>
      <c r="D61" s="14">
        <v>25900000</v>
      </c>
      <c r="E61" s="14">
        <f>SUM(Table6[[#This Row],[Beginning 
Shareholder''s 
Equity]],Table6[[#This Row],[Ending
 Shareholder''s 
Equity]])/2</f>
        <v>25462500</v>
      </c>
      <c r="F61" s="14">
        <v>355000</v>
      </c>
      <c r="G61">
        <v>7.1999999999999995E-2</v>
      </c>
      <c r="H61" s="12">
        <v>50500</v>
      </c>
      <c r="I61" s="14">
        <v>5000000</v>
      </c>
      <c r="J61" s="14">
        <v>5050000</v>
      </c>
      <c r="K61" s="14">
        <f>SUM(Table6[[#This Row],[Beginning 
Earning 
Assets]],Table6[[#This Row],[Ending 
Earning 
Assets]])/2</f>
        <v>5025000</v>
      </c>
      <c r="L61" s="14">
        <v>395000</v>
      </c>
      <c r="M61" s="14">
        <v>40000</v>
      </c>
      <c r="N61" s="14">
        <v>7500000</v>
      </c>
      <c r="O61" s="14">
        <v>7525000</v>
      </c>
      <c r="P61" s="14">
        <f>(Table6[[#This Row],[Beginning
 Total Assets]]+Table6[[#This Row],[Ending
 Total Assets]])/2</f>
        <v>7512500</v>
      </c>
      <c r="Q61">
        <f>(Table6[[#This Row],[Income
 from
 Investment]]-Table6[[#This Row],[Interest 
Expenses]])/Table6[[#This Row],[Average Earning Assets]]</f>
        <v>6.0597014925373137E-2</v>
      </c>
      <c r="R61">
        <f>Table6[[#This Row],[Net Income
 (per month)]]/Table6[[#This Row],[Shareholder''s Equity ]]</f>
        <v>1.7083946980854197</v>
      </c>
      <c r="S61">
        <f>Table6[[#This Row],[Operating
Costs]]/Table6[[#This Row],[Operating 
Income]]</f>
        <v>0.10126582278481013</v>
      </c>
      <c r="T61">
        <f>Table6[[#This Row],[Net Income
 (per month)]]/Table6[[#This Row],[Total Assets]]</f>
        <v>5.7903494176372714</v>
      </c>
    </row>
    <row r="62" spans="1:20" x14ac:dyDescent="0.35">
      <c r="A62" s="6">
        <v>44957</v>
      </c>
      <c r="B62" s="14">
        <v>46000000</v>
      </c>
      <c r="C62" s="14">
        <v>25900000</v>
      </c>
      <c r="D62" s="14">
        <v>26350000</v>
      </c>
      <c r="E62" s="14">
        <f>SUM(Table6[[#This Row],[Beginning 
Shareholder''s 
Equity]],Table6[[#This Row],[Ending
 Shareholder''s 
Equity]])/2</f>
        <v>26125000</v>
      </c>
      <c r="F62" s="14">
        <v>360000</v>
      </c>
      <c r="G62">
        <v>7.4999999999999997E-2</v>
      </c>
      <c r="H62" s="12">
        <v>51000</v>
      </c>
      <c r="I62" s="14">
        <v>5050000</v>
      </c>
      <c r="J62" s="14">
        <v>5100000</v>
      </c>
      <c r="K62" s="14">
        <f>SUM(Table6[[#This Row],[Beginning 
Earning 
Assets]],Table6[[#This Row],[Ending 
Earning 
Assets]])/2</f>
        <v>5075000</v>
      </c>
      <c r="L62" s="14">
        <v>400000</v>
      </c>
      <c r="M62" s="14">
        <v>60000</v>
      </c>
      <c r="N62" s="14">
        <v>7525000</v>
      </c>
      <c r="O62" s="14">
        <v>7550000</v>
      </c>
      <c r="P62" s="14">
        <f>(Table6[[#This Row],[Beginning
 Total Assets]]+Table6[[#This Row],[Ending
 Total Assets]])/2</f>
        <v>7537500</v>
      </c>
      <c r="Q62">
        <f>(Table6[[#This Row],[Income
 from
 Investment]]-Table6[[#This Row],[Interest 
Expenses]])/Table6[[#This Row],[Average Earning Assets]]</f>
        <v>6.0886699507389161E-2</v>
      </c>
      <c r="R62">
        <f>Table6[[#This Row],[Net Income
 (per month)]]/Table6[[#This Row],[Shareholder''s Equity ]]</f>
        <v>1.7607655502392345</v>
      </c>
      <c r="S62">
        <f>Table6[[#This Row],[Operating
Costs]]/Table6[[#This Row],[Operating 
Income]]</f>
        <v>0.15</v>
      </c>
      <c r="T62">
        <f>Table6[[#This Row],[Net Income
 (per month)]]/Table6[[#This Row],[Total Assets]]</f>
        <v>6.1028192371475951</v>
      </c>
    </row>
    <row r="63" spans="1:20" x14ac:dyDescent="0.35">
      <c r="A63" s="6">
        <v>44985</v>
      </c>
      <c r="B63" s="14">
        <v>45500000</v>
      </c>
      <c r="C63" s="14">
        <v>26350000</v>
      </c>
      <c r="D63" s="14">
        <v>26825000</v>
      </c>
      <c r="E63" s="14">
        <f>SUM(Table6[[#This Row],[Beginning 
Shareholder''s 
Equity]],Table6[[#This Row],[Ending
 Shareholder''s 
Equity]])/2</f>
        <v>26587500</v>
      </c>
      <c r="F63" s="14">
        <v>365000</v>
      </c>
      <c r="G63">
        <v>7.2999999999999995E-2</v>
      </c>
      <c r="H63" s="12">
        <v>51500</v>
      </c>
      <c r="I63" s="14">
        <v>5100000</v>
      </c>
      <c r="J63" s="14">
        <v>5150000</v>
      </c>
      <c r="K63" s="14">
        <f>SUM(Table6[[#This Row],[Beginning 
Earning 
Assets]],Table6[[#This Row],[Ending 
Earning 
Assets]])/2</f>
        <v>5125000</v>
      </c>
      <c r="L63" s="14">
        <v>405000</v>
      </c>
      <c r="M63" s="14">
        <v>55000</v>
      </c>
      <c r="N63" s="14">
        <v>7550000</v>
      </c>
      <c r="O63" s="14">
        <v>7575000</v>
      </c>
      <c r="P63" s="14">
        <f>(Table6[[#This Row],[Beginning
 Total Assets]]+Table6[[#This Row],[Ending
 Total Assets]])/2</f>
        <v>7562500</v>
      </c>
      <c r="Q63">
        <f>(Table6[[#This Row],[Income
 from
 Investment]]-Table6[[#This Row],[Interest 
Expenses]])/Table6[[#This Row],[Average Earning Assets]]</f>
        <v>6.1170731707317072E-2</v>
      </c>
      <c r="R63">
        <f>Table6[[#This Row],[Net Income
 (per month)]]/Table6[[#This Row],[Shareholder''s Equity ]]</f>
        <v>1.7113305124588623</v>
      </c>
      <c r="S63">
        <f>Table6[[#This Row],[Operating
Costs]]/Table6[[#This Row],[Operating 
Income]]</f>
        <v>0.13580246913580246</v>
      </c>
      <c r="T63">
        <f>Table6[[#This Row],[Net Income
 (per month)]]/Table6[[#This Row],[Total Assets]]</f>
        <v>6.0165289256198351</v>
      </c>
    </row>
    <row r="64" spans="1:20" x14ac:dyDescent="0.35">
      <c r="A64" s="6">
        <v>45016</v>
      </c>
      <c r="B64" s="14">
        <v>47000000</v>
      </c>
      <c r="C64" s="14">
        <v>26825000</v>
      </c>
      <c r="D64" s="14">
        <v>27325000</v>
      </c>
      <c r="E64" s="14">
        <f>SUM(Table6[[#This Row],[Beginning 
Shareholder''s 
Equity]],Table6[[#This Row],[Ending
 Shareholder''s 
Equity]])/2</f>
        <v>27075000</v>
      </c>
      <c r="F64" s="14">
        <v>370000</v>
      </c>
      <c r="G64">
        <v>7.5999999999999998E-2</v>
      </c>
      <c r="H64" s="12">
        <v>52000</v>
      </c>
      <c r="I64" s="14">
        <v>5150000</v>
      </c>
      <c r="J64" s="14">
        <v>5200000</v>
      </c>
      <c r="K64" s="14">
        <f>SUM(Table6[[#This Row],[Beginning 
Earning 
Assets]],Table6[[#This Row],[Ending 
Earning 
Assets]])/2</f>
        <v>5175000</v>
      </c>
      <c r="L64" s="14">
        <v>410000</v>
      </c>
      <c r="M64" s="14">
        <v>60000</v>
      </c>
      <c r="N64" s="14">
        <v>7575000</v>
      </c>
      <c r="O64" s="14">
        <v>7600000</v>
      </c>
      <c r="P64" s="14">
        <f>(Table6[[#This Row],[Beginning
 Total Assets]]+Table6[[#This Row],[Ending
 Total Assets]])/2</f>
        <v>7587500</v>
      </c>
      <c r="Q64">
        <f>(Table6[[#This Row],[Income
 from
 Investment]]-Table6[[#This Row],[Interest 
Expenses]])/Table6[[#This Row],[Average Earning Assets]]</f>
        <v>6.1449275362318839E-2</v>
      </c>
      <c r="R64">
        <f>Table6[[#This Row],[Net Income
 (per month)]]/Table6[[#This Row],[Shareholder''s Equity ]]</f>
        <v>1.7359187442289936</v>
      </c>
      <c r="S64">
        <f>Table6[[#This Row],[Operating
Costs]]/Table6[[#This Row],[Operating 
Income]]</f>
        <v>0.14634146341463414</v>
      </c>
      <c r="T64">
        <f>Table6[[#This Row],[Net Income
 (per month)]]/Table6[[#This Row],[Total Assets]]</f>
        <v>6.1943986820428334</v>
      </c>
    </row>
    <row r="65" spans="1:20" x14ac:dyDescent="0.35">
      <c r="A65" s="6">
        <v>45046</v>
      </c>
      <c r="B65" s="14">
        <v>46500000</v>
      </c>
      <c r="C65" s="14">
        <v>27325000</v>
      </c>
      <c r="D65" s="14">
        <v>27850000</v>
      </c>
      <c r="E65" s="14">
        <f>SUM(Table6[[#This Row],[Beginning 
Shareholder''s 
Equity]],Table6[[#This Row],[Ending
 Shareholder''s 
Equity]])/2</f>
        <v>27587500</v>
      </c>
      <c r="F65" s="14">
        <v>375000</v>
      </c>
      <c r="G65">
        <v>7.3999999999999996E-2</v>
      </c>
      <c r="H65" s="12">
        <v>52500</v>
      </c>
      <c r="I65" s="14">
        <v>5200000</v>
      </c>
      <c r="J65" s="14">
        <v>5250000</v>
      </c>
      <c r="K65" s="14">
        <f>SUM(Table6[[#This Row],[Beginning 
Earning 
Assets]],Table6[[#This Row],[Ending 
Earning 
Assets]])/2</f>
        <v>5225000</v>
      </c>
      <c r="L65" s="14">
        <v>415000</v>
      </c>
      <c r="M65" s="14">
        <v>55000</v>
      </c>
      <c r="N65" s="14">
        <v>7600000</v>
      </c>
      <c r="O65" s="14">
        <v>7625000</v>
      </c>
      <c r="P65" s="14">
        <f>(Table6[[#This Row],[Beginning
 Total Assets]]+Table6[[#This Row],[Ending
 Total Assets]])/2</f>
        <v>7612500</v>
      </c>
      <c r="Q65">
        <f>(Table6[[#This Row],[Income
 from
 Investment]]-Table6[[#This Row],[Interest 
Expenses]])/Table6[[#This Row],[Average Earning Assets]]</f>
        <v>6.1722488038277512E-2</v>
      </c>
      <c r="R65">
        <f>Table6[[#This Row],[Net Income
 (per month)]]/Table6[[#This Row],[Shareholder''s Equity ]]</f>
        <v>1.6855459900317173</v>
      </c>
      <c r="S65">
        <f>Table6[[#This Row],[Operating
Costs]]/Table6[[#This Row],[Operating 
Income]]</f>
        <v>0.13253012048192772</v>
      </c>
      <c r="T65">
        <f>Table6[[#This Row],[Net Income
 (per month)]]/Table6[[#This Row],[Total Assets]]</f>
        <v>6.1083743842364528</v>
      </c>
    </row>
    <row r="66" spans="1:20" x14ac:dyDescent="0.35">
      <c r="A66" s="6">
        <v>45077</v>
      </c>
      <c r="B66" s="14">
        <v>48000000</v>
      </c>
      <c r="C66" s="14">
        <v>27850000</v>
      </c>
      <c r="D66" s="14">
        <v>28400000</v>
      </c>
      <c r="E66" s="14">
        <f>SUM(Table6[[#This Row],[Beginning 
Shareholder''s 
Equity]],Table6[[#This Row],[Ending
 Shareholder''s 
Equity]])/2</f>
        <v>28125000</v>
      </c>
      <c r="F66" s="14">
        <v>380000</v>
      </c>
      <c r="G66">
        <v>7.6999999999999999E-2</v>
      </c>
      <c r="H66" s="12">
        <v>53000</v>
      </c>
      <c r="I66" s="14">
        <v>5250000</v>
      </c>
      <c r="J66" s="14">
        <v>5300000</v>
      </c>
      <c r="K66" s="14">
        <f>SUM(Table6[[#This Row],[Beginning 
Earning 
Assets]],Table6[[#This Row],[Ending 
Earning 
Assets]])/2</f>
        <v>5275000</v>
      </c>
      <c r="L66" s="14">
        <v>420000</v>
      </c>
      <c r="M66" s="14">
        <v>60000</v>
      </c>
      <c r="N66" s="14">
        <v>7625000</v>
      </c>
      <c r="O66" s="14">
        <v>7650000</v>
      </c>
      <c r="P66" s="14">
        <f>(Table6[[#This Row],[Beginning
 Total Assets]]+Table6[[#This Row],[Ending
 Total Assets]])/2</f>
        <v>7637500</v>
      </c>
      <c r="Q66">
        <f>(Table6[[#This Row],[Income
 from
 Investment]]-Table6[[#This Row],[Interest 
Expenses]])/Table6[[#This Row],[Average Earning Assets]]</f>
        <v>6.1990521327014221E-2</v>
      </c>
      <c r="R66">
        <f>Table6[[#This Row],[Net Income
 (per month)]]/Table6[[#This Row],[Shareholder''s Equity ]]</f>
        <v>1.7066666666666668</v>
      </c>
      <c r="S66">
        <f>Table6[[#This Row],[Operating
Costs]]/Table6[[#This Row],[Operating 
Income]]</f>
        <v>0.14285714285714285</v>
      </c>
      <c r="T66">
        <f>Table6[[#This Row],[Net Income
 (per month)]]/Table6[[#This Row],[Total Assets]]</f>
        <v>6.2847790507364971</v>
      </c>
    </row>
    <row r="67" spans="1:20" x14ac:dyDescent="0.35">
      <c r="A67" s="6">
        <v>45107</v>
      </c>
      <c r="B67" s="14">
        <v>47500000</v>
      </c>
      <c r="C67" s="14">
        <v>28400000</v>
      </c>
      <c r="D67" s="14">
        <v>28975000</v>
      </c>
      <c r="E67" s="14">
        <f>SUM(Table6[[#This Row],[Beginning 
Shareholder''s 
Equity]],Table6[[#This Row],[Ending
 Shareholder''s 
Equity]])/2</f>
        <v>28687500</v>
      </c>
      <c r="F67" s="14">
        <v>385000</v>
      </c>
      <c r="G67">
        <v>7.4999999999999997E-2</v>
      </c>
      <c r="H67" s="12">
        <v>53500</v>
      </c>
      <c r="I67" s="14">
        <v>5300000</v>
      </c>
      <c r="J67" s="14">
        <v>5350000</v>
      </c>
      <c r="K67" s="14">
        <f>SUM(Table6[[#This Row],[Beginning 
Earning 
Assets]],Table6[[#This Row],[Ending 
Earning 
Assets]])/2</f>
        <v>5325000</v>
      </c>
      <c r="L67" s="14">
        <v>425000</v>
      </c>
      <c r="M67" s="14">
        <v>55000</v>
      </c>
      <c r="N67" s="14">
        <v>7650000</v>
      </c>
      <c r="O67" s="14">
        <v>7675000</v>
      </c>
      <c r="P67" s="14">
        <f>(Table6[[#This Row],[Beginning
 Total Assets]]+Table6[[#This Row],[Ending
 Total Assets]])/2</f>
        <v>7662500</v>
      </c>
      <c r="Q67">
        <f>(Table6[[#This Row],[Income
 from
 Investment]]-Table6[[#This Row],[Interest 
Expenses]])/Table6[[#This Row],[Average Earning Assets]]</f>
        <v>6.2253521126760566E-2</v>
      </c>
      <c r="R67">
        <f>Table6[[#This Row],[Net Income
 (per month)]]/Table6[[#This Row],[Shareholder''s Equity ]]</f>
        <v>1.6557734204793029</v>
      </c>
      <c r="S67">
        <f>Table6[[#This Row],[Operating
Costs]]/Table6[[#This Row],[Operating 
Income]]</f>
        <v>0.12941176470588237</v>
      </c>
      <c r="T67">
        <f>Table6[[#This Row],[Net Income
 (per month)]]/Table6[[#This Row],[Total Assets]]</f>
        <v>6.1990212071778137</v>
      </c>
    </row>
    <row r="68" spans="1:20" x14ac:dyDescent="0.35">
      <c r="A68" s="6">
        <v>45138</v>
      </c>
      <c r="B68" s="14">
        <v>49000000</v>
      </c>
      <c r="C68" s="14">
        <v>28975000</v>
      </c>
      <c r="D68" s="14">
        <v>29575000</v>
      </c>
      <c r="E68" s="14">
        <f>SUM(Table6[[#This Row],[Beginning 
Shareholder''s 
Equity]],Table6[[#This Row],[Ending
 Shareholder''s 
Equity]])/2</f>
        <v>29275000</v>
      </c>
      <c r="F68" s="14">
        <v>390000</v>
      </c>
      <c r="G68">
        <v>7.8E-2</v>
      </c>
      <c r="H68" s="12">
        <v>54000</v>
      </c>
      <c r="I68" s="14">
        <v>5350000</v>
      </c>
      <c r="J68" s="14">
        <v>5400000</v>
      </c>
      <c r="K68" s="14">
        <f>SUM(Table6[[#This Row],[Beginning 
Earning 
Assets]],Table6[[#This Row],[Ending 
Earning 
Assets]])/2</f>
        <v>5375000</v>
      </c>
      <c r="L68" s="14">
        <v>430000</v>
      </c>
      <c r="M68" s="14">
        <v>60000</v>
      </c>
      <c r="N68" s="14">
        <v>7675000</v>
      </c>
      <c r="O68" s="14">
        <v>7700000</v>
      </c>
      <c r="P68" s="14">
        <f>(Table6[[#This Row],[Beginning
 Total Assets]]+Table6[[#This Row],[Ending
 Total Assets]])/2</f>
        <v>7687500</v>
      </c>
      <c r="Q68">
        <f>(Table6[[#This Row],[Income
 from
 Investment]]-Table6[[#This Row],[Interest 
Expenses]])/Table6[[#This Row],[Average Earning Assets]]</f>
        <v>6.2511627906976744E-2</v>
      </c>
      <c r="R68">
        <f>Table6[[#This Row],[Net Income
 (per month)]]/Table6[[#This Row],[Shareholder''s Equity ]]</f>
        <v>1.6737830913748932</v>
      </c>
      <c r="S68">
        <f>Table6[[#This Row],[Operating
Costs]]/Table6[[#This Row],[Operating 
Income]]</f>
        <v>0.13953488372093023</v>
      </c>
      <c r="T68">
        <f>Table6[[#This Row],[Net Income
 (per month)]]/Table6[[#This Row],[Total Assets]]</f>
        <v>6.3739837398373984</v>
      </c>
    </row>
    <row r="69" spans="1:20" x14ac:dyDescent="0.35">
      <c r="A69" s="6">
        <v>45169</v>
      </c>
      <c r="B69" s="14">
        <v>48500000</v>
      </c>
      <c r="C69" s="14">
        <v>29575000</v>
      </c>
      <c r="D69" s="14">
        <v>30200000</v>
      </c>
      <c r="E69" s="14">
        <f>SUM(Table6[[#This Row],[Beginning 
Shareholder''s 
Equity]],Table6[[#This Row],[Ending
 Shareholder''s 
Equity]])/2</f>
        <v>29887500</v>
      </c>
      <c r="F69" s="14">
        <v>395000</v>
      </c>
      <c r="G69">
        <v>7.5999999999999998E-2</v>
      </c>
      <c r="H69" s="12">
        <v>54500</v>
      </c>
      <c r="I69" s="14">
        <v>5400000</v>
      </c>
      <c r="J69" s="14">
        <v>5450000</v>
      </c>
      <c r="K69" s="14">
        <f>SUM(Table6[[#This Row],[Beginning 
Earning 
Assets]],Table6[[#This Row],[Ending 
Earning 
Assets]])/2</f>
        <v>5425000</v>
      </c>
      <c r="L69" s="14">
        <v>435000</v>
      </c>
      <c r="M69" s="14">
        <v>55000</v>
      </c>
      <c r="N69" s="14">
        <v>7700000</v>
      </c>
      <c r="O69" s="14">
        <v>7725000</v>
      </c>
      <c r="P69" s="14">
        <f>(Table6[[#This Row],[Beginning
 Total Assets]]+Table6[[#This Row],[Ending
 Total Assets]])/2</f>
        <v>7712500</v>
      </c>
      <c r="Q69">
        <f>(Table6[[#This Row],[Income
 from
 Investment]]-Table6[[#This Row],[Interest 
Expenses]])/Table6[[#This Row],[Average Earning Assets]]</f>
        <v>6.2764976958525343E-2</v>
      </c>
      <c r="R69">
        <f>Table6[[#This Row],[Net Income
 (per month)]]/Table6[[#This Row],[Shareholder''s Equity ]]</f>
        <v>1.6227519866164786</v>
      </c>
      <c r="S69">
        <f>Table6[[#This Row],[Operating
Costs]]/Table6[[#This Row],[Operating 
Income]]</f>
        <v>0.12643678160919541</v>
      </c>
      <c r="T69">
        <f>Table6[[#This Row],[Net Income
 (per month)]]/Table6[[#This Row],[Total Assets]]</f>
        <v>6.2884927066450569</v>
      </c>
    </row>
    <row r="70" spans="1:20" x14ac:dyDescent="0.35">
      <c r="A70" s="6">
        <v>45199</v>
      </c>
      <c r="B70" s="14">
        <v>50000000</v>
      </c>
      <c r="C70" s="14">
        <v>30200000</v>
      </c>
      <c r="D70" s="14">
        <v>30850000</v>
      </c>
      <c r="E70" s="14">
        <f>SUM(Table6[[#This Row],[Beginning 
Shareholder''s 
Equity]],Table6[[#This Row],[Ending
 Shareholder''s 
Equity]])/2</f>
        <v>30525000</v>
      </c>
      <c r="F70" s="14">
        <v>400000</v>
      </c>
      <c r="G70">
        <v>7.9000000000000001E-2</v>
      </c>
      <c r="H70" s="12">
        <v>55000</v>
      </c>
      <c r="I70" s="14">
        <v>5450000</v>
      </c>
      <c r="J70" s="14">
        <v>5500000</v>
      </c>
      <c r="K70" s="14">
        <f>SUM(Table6[[#This Row],[Beginning 
Earning 
Assets]],Table6[[#This Row],[Ending 
Earning 
Assets]])/2</f>
        <v>5475000</v>
      </c>
      <c r="L70" s="14">
        <v>440000</v>
      </c>
      <c r="M70" s="14">
        <v>60000</v>
      </c>
      <c r="N70" s="14">
        <v>7725000</v>
      </c>
      <c r="O70" s="14">
        <v>7750000</v>
      </c>
      <c r="P70" s="14">
        <f>(Table6[[#This Row],[Beginning
 Total Assets]]+Table6[[#This Row],[Ending
 Total Assets]])/2</f>
        <v>7737500</v>
      </c>
      <c r="Q70">
        <f>(Table6[[#This Row],[Income
 from
 Investment]]-Table6[[#This Row],[Interest 
Expenses]])/Table6[[#This Row],[Average Earning Assets]]</f>
        <v>6.3013698630136991E-2</v>
      </c>
      <c r="R70">
        <f>Table6[[#This Row],[Net Income
 (per month)]]/Table6[[#This Row],[Shareholder''s Equity ]]</f>
        <v>1.638001638001638</v>
      </c>
      <c r="S70">
        <f>Table6[[#This Row],[Operating
Costs]]/Table6[[#This Row],[Operating 
Income]]</f>
        <v>0.13636363636363635</v>
      </c>
      <c r="T70">
        <f>Table6[[#This Row],[Net Income
 (per month)]]/Table6[[#This Row],[Total Assets]]</f>
        <v>6.4620355411954762</v>
      </c>
    </row>
    <row r="71" spans="1:20" x14ac:dyDescent="0.35">
      <c r="A71" s="6">
        <v>45230</v>
      </c>
      <c r="B71" s="14">
        <v>49500000</v>
      </c>
      <c r="C71" s="14">
        <v>30850000</v>
      </c>
      <c r="D71" s="14">
        <v>31525000</v>
      </c>
      <c r="E71" s="14">
        <f>SUM(Table6[[#This Row],[Beginning 
Shareholder''s 
Equity]],Table6[[#This Row],[Ending
 Shareholder''s 
Equity]])/2</f>
        <v>31187500</v>
      </c>
      <c r="F71" s="14">
        <v>405000</v>
      </c>
      <c r="G71">
        <v>7.6999999999999999E-2</v>
      </c>
      <c r="H71" s="12">
        <v>55500</v>
      </c>
      <c r="I71" s="14">
        <v>5500000</v>
      </c>
      <c r="J71" s="14">
        <v>5550000</v>
      </c>
      <c r="K71" s="14">
        <f>SUM(Table6[[#This Row],[Beginning 
Earning 
Assets]],Table6[[#This Row],[Ending 
Earning 
Assets]])/2</f>
        <v>5525000</v>
      </c>
      <c r="L71" s="14">
        <v>445000</v>
      </c>
      <c r="M71" s="14">
        <v>55000</v>
      </c>
      <c r="N71" s="14">
        <v>7750000</v>
      </c>
      <c r="O71" s="14">
        <v>7775000</v>
      </c>
      <c r="P71" s="14">
        <f>(Table6[[#This Row],[Beginning
 Total Assets]]+Table6[[#This Row],[Ending
 Total Assets]])/2</f>
        <v>7762500</v>
      </c>
      <c r="Q71">
        <f>(Table6[[#This Row],[Income
 from
 Investment]]-Table6[[#This Row],[Interest 
Expenses]])/Table6[[#This Row],[Average Earning Assets]]</f>
        <v>6.3257918552036205E-2</v>
      </c>
      <c r="R71">
        <f>Table6[[#This Row],[Net Income
 (per month)]]/Table6[[#This Row],[Shareholder''s Equity ]]</f>
        <v>1.5871743486973948</v>
      </c>
      <c r="S71">
        <f>Table6[[#This Row],[Operating
Costs]]/Table6[[#This Row],[Operating 
Income]]</f>
        <v>0.12359550561797752</v>
      </c>
      <c r="T71">
        <f>Table6[[#This Row],[Net Income
 (per month)]]/Table6[[#This Row],[Total Assets]]</f>
        <v>6.3768115942028984</v>
      </c>
    </row>
    <row r="72" spans="1:20" x14ac:dyDescent="0.35">
      <c r="A72" s="6">
        <v>45260</v>
      </c>
      <c r="B72" s="14">
        <v>55400000</v>
      </c>
      <c r="C72" s="14">
        <v>27890000</v>
      </c>
      <c r="D72" s="14">
        <v>30456000</v>
      </c>
      <c r="E72" s="14">
        <f>SUM(Table6[[#This Row],[Beginning 
Shareholder''s 
Equity]],Table6[[#This Row],[Ending
 Shareholder''s 
Equity]])/2</f>
        <v>29173000</v>
      </c>
      <c r="F72" s="14">
        <v>398000</v>
      </c>
      <c r="G72">
        <v>7.8E-2</v>
      </c>
      <c r="H72" s="12">
        <v>54600</v>
      </c>
      <c r="I72" s="14">
        <v>5300000</v>
      </c>
      <c r="J72" s="14">
        <v>5450000</v>
      </c>
      <c r="K72" s="14">
        <f>SUM(Table6[[#This Row],[Beginning 
Earning 
Assets]],Table6[[#This Row],[Ending 
Earning 
Assets]])/2</f>
        <v>5375000</v>
      </c>
      <c r="L72" s="14">
        <v>440000</v>
      </c>
      <c r="M72" s="14">
        <v>45000</v>
      </c>
      <c r="N72" s="14">
        <v>7645000</v>
      </c>
      <c r="O72" s="14">
        <v>7857000</v>
      </c>
      <c r="P72" s="14">
        <f>(Table6[[#This Row],[Beginning
 Total Assets]]+Table6[[#This Row],[Ending
 Total Assets]])/2</f>
        <v>7751000</v>
      </c>
      <c r="Q72">
        <f>(Table6[[#This Row],[Income
 from
 Investment]]-Table6[[#This Row],[Interest 
Expenses]])/Table6[[#This Row],[Average Earning Assets]]</f>
        <v>6.3888372093023255E-2</v>
      </c>
      <c r="R72">
        <f>Table6[[#This Row],[Net Income
 (per month)]]/Table6[[#This Row],[Shareholder''s Equity ]]</f>
        <v>1.8990162136221849</v>
      </c>
      <c r="S72">
        <f>Table6[[#This Row],[Operating
Costs]]/Table6[[#This Row],[Operating 
Income]]</f>
        <v>0.10227272727272728</v>
      </c>
      <c r="T72">
        <f>Table6[[#This Row],[Net Income
 (per month)]]/Table6[[#This Row],[Total Assets]]</f>
        <v>7.1474648432460324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137-A234-473F-8514-0BCEB17C4474}">
  <dimension ref="A1:D54"/>
  <sheetViews>
    <sheetView workbookViewId="0">
      <selection activeCell="D3" sqref="D3"/>
    </sheetView>
  </sheetViews>
  <sheetFormatPr defaultRowHeight="14.5" x14ac:dyDescent="0.35"/>
  <cols>
    <col min="2" max="2" width="15.54296875" customWidth="1"/>
    <col min="3" max="3" width="15.453125" customWidth="1"/>
    <col min="4" max="4" width="11.54296875" customWidth="1"/>
  </cols>
  <sheetData>
    <row r="1" spans="1:4" x14ac:dyDescent="0.35">
      <c r="A1" t="s">
        <v>68</v>
      </c>
      <c r="B1" t="s">
        <v>595</v>
      </c>
      <c r="C1" t="s">
        <v>596</v>
      </c>
      <c r="D1" t="s">
        <v>597</v>
      </c>
    </row>
    <row r="2" spans="1:4" x14ac:dyDescent="0.35">
      <c r="A2">
        <v>18</v>
      </c>
      <c r="B2">
        <v>236</v>
      </c>
      <c r="C2">
        <v>-73</v>
      </c>
      <c r="D2">
        <f>B2+C2</f>
        <v>163</v>
      </c>
    </row>
    <row r="3" spans="1:4" x14ac:dyDescent="0.35">
      <c r="A3">
        <v>19</v>
      </c>
      <c r="B3">
        <v>210</v>
      </c>
      <c r="C3">
        <v>-121</v>
      </c>
      <c r="D3">
        <f t="shared" ref="D3:D54" si="0">B3+C3</f>
        <v>89</v>
      </c>
    </row>
    <row r="4" spans="1:4" x14ac:dyDescent="0.35">
      <c r="A4">
        <v>20</v>
      </c>
      <c r="B4">
        <v>455</v>
      </c>
      <c r="C4">
        <v>-64</v>
      </c>
      <c r="D4">
        <f t="shared" si="0"/>
        <v>391</v>
      </c>
    </row>
    <row r="5" spans="1:4" x14ac:dyDescent="0.35">
      <c r="A5">
        <v>21</v>
      </c>
      <c r="B5">
        <v>180</v>
      </c>
      <c r="C5">
        <v>-94</v>
      </c>
      <c r="D5">
        <f t="shared" si="0"/>
        <v>86</v>
      </c>
    </row>
    <row r="6" spans="1:4" x14ac:dyDescent="0.35">
      <c r="A6">
        <v>22</v>
      </c>
      <c r="B6">
        <v>198</v>
      </c>
      <c r="C6">
        <v>-181</v>
      </c>
      <c r="D6">
        <f t="shared" si="0"/>
        <v>17</v>
      </c>
    </row>
    <row r="7" spans="1:4" x14ac:dyDescent="0.35">
      <c r="A7">
        <v>23</v>
      </c>
      <c r="B7">
        <v>190</v>
      </c>
      <c r="C7">
        <v>-183</v>
      </c>
      <c r="D7">
        <f t="shared" si="0"/>
        <v>7</v>
      </c>
    </row>
    <row r="8" spans="1:4" x14ac:dyDescent="0.35">
      <c r="A8">
        <v>24</v>
      </c>
      <c r="B8">
        <v>180</v>
      </c>
      <c r="C8">
        <v>-100</v>
      </c>
      <c r="D8">
        <f t="shared" si="0"/>
        <v>80</v>
      </c>
    </row>
    <row r="9" spans="1:4" x14ac:dyDescent="0.35">
      <c r="A9">
        <v>25</v>
      </c>
      <c r="B9">
        <v>67</v>
      </c>
      <c r="C9">
        <v>-14</v>
      </c>
      <c r="D9">
        <f t="shared" si="0"/>
        <v>53</v>
      </c>
    </row>
    <row r="10" spans="1:4" x14ac:dyDescent="0.35">
      <c r="A10">
        <v>26</v>
      </c>
      <c r="B10">
        <v>461</v>
      </c>
      <c r="C10">
        <v>-157</v>
      </c>
      <c r="D10">
        <f t="shared" si="0"/>
        <v>304</v>
      </c>
    </row>
    <row r="11" spans="1:4" x14ac:dyDescent="0.35">
      <c r="A11">
        <v>27</v>
      </c>
      <c r="B11">
        <v>370</v>
      </c>
      <c r="C11">
        <v>-193</v>
      </c>
      <c r="D11">
        <f t="shared" si="0"/>
        <v>177</v>
      </c>
    </row>
    <row r="12" spans="1:4" x14ac:dyDescent="0.35">
      <c r="A12">
        <v>28</v>
      </c>
      <c r="B12">
        <v>261</v>
      </c>
      <c r="C12">
        <v>-121</v>
      </c>
      <c r="D12">
        <f t="shared" si="0"/>
        <v>140</v>
      </c>
    </row>
    <row r="13" spans="1:4" x14ac:dyDescent="0.35">
      <c r="A13">
        <v>29</v>
      </c>
      <c r="B13">
        <v>449</v>
      </c>
      <c r="C13">
        <v>-131</v>
      </c>
      <c r="D13">
        <f t="shared" si="0"/>
        <v>318</v>
      </c>
    </row>
    <row r="14" spans="1:4" x14ac:dyDescent="0.35">
      <c r="A14">
        <v>30</v>
      </c>
      <c r="B14">
        <v>497</v>
      </c>
      <c r="C14">
        <v>-136</v>
      </c>
      <c r="D14">
        <f t="shared" si="0"/>
        <v>361</v>
      </c>
    </row>
    <row r="15" spans="1:4" x14ac:dyDescent="0.35">
      <c r="A15">
        <v>31</v>
      </c>
      <c r="B15">
        <v>212</v>
      </c>
      <c r="C15">
        <v>-131</v>
      </c>
      <c r="D15">
        <f t="shared" si="0"/>
        <v>81</v>
      </c>
    </row>
    <row r="16" spans="1:4" x14ac:dyDescent="0.35">
      <c r="A16">
        <v>32</v>
      </c>
      <c r="B16">
        <v>318</v>
      </c>
      <c r="C16">
        <v>-17</v>
      </c>
      <c r="D16">
        <f t="shared" si="0"/>
        <v>301</v>
      </c>
    </row>
    <row r="17" spans="1:4" x14ac:dyDescent="0.35">
      <c r="A17">
        <v>33</v>
      </c>
      <c r="B17">
        <v>299</v>
      </c>
      <c r="C17">
        <v>-4</v>
      </c>
      <c r="D17">
        <f t="shared" si="0"/>
        <v>295</v>
      </c>
    </row>
    <row r="18" spans="1:4" x14ac:dyDescent="0.35">
      <c r="A18">
        <v>34</v>
      </c>
      <c r="B18">
        <v>336</v>
      </c>
      <c r="C18">
        <v>-90</v>
      </c>
      <c r="D18">
        <f t="shared" si="0"/>
        <v>246</v>
      </c>
    </row>
    <row r="19" spans="1:4" x14ac:dyDescent="0.35">
      <c r="A19">
        <v>35</v>
      </c>
      <c r="B19">
        <v>433</v>
      </c>
      <c r="C19">
        <v>-135</v>
      </c>
      <c r="D19">
        <f t="shared" si="0"/>
        <v>298</v>
      </c>
    </row>
    <row r="20" spans="1:4" x14ac:dyDescent="0.35">
      <c r="A20">
        <v>36</v>
      </c>
      <c r="B20">
        <v>288</v>
      </c>
      <c r="C20">
        <v>-39</v>
      </c>
      <c r="D20">
        <f t="shared" si="0"/>
        <v>249</v>
      </c>
    </row>
    <row r="21" spans="1:4" x14ac:dyDescent="0.35">
      <c r="A21">
        <v>37</v>
      </c>
      <c r="B21">
        <v>390</v>
      </c>
      <c r="C21">
        <v>-98</v>
      </c>
      <c r="D21">
        <f t="shared" si="0"/>
        <v>292</v>
      </c>
    </row>
    <row r="22" spans="1:4" x14ac:dyDescent="0.35">
      <c r="A22">
        <v>38</v>
      </c>
      <c r="B22">
        <v>380</v>
      </c>
      <c r="C22">
        <v>-145</v>
      </c>
      <c r="D22">
        <f t="shared" si="0"/>
        <v>235</v>
      </c>
    </row>
    <row r="23" spans="1:4" x14ac:dyDescent="0.35">
      <c r="A23">
        <v>39</v>
      </c>
      <c r="B23">
        <v>390</v>
      </c>
      <c r="C23">
        <v>-172</v>
      </c>
      <c r="D23">
        <f t="shared" si="0"/>
        <v>218</v>
      </c>
    </row>
    <row r="24" spans="1:4" x14ac:dyDescent="0.35">
      <c r="A24">
        <v>40</v>
      </c>
      <c r="B24">
        <v>441</v>
      </c>
      <c r="C24">
        <v>-141</v>
      </c>
      <c r="D24">
        <f t="shared" si="0"/>
        <v>300</v>
      </c>
    </row>
    <row r="25" spans="1:4" x14ac:dyDescent="0.35">
      <c r="A25">
        <v>41</v>
      </c>
      <c r="B25">
        <v>365</v>
      </c>
      <c r="C25">
        <v>-87</v>
      </c>
      <c r="D25">
        <f t="shared" si="0"/>
        <v>278</v>
      </c>
    </row>
    <row r="26" spans="1:4" x14ac:dyDescent="0.35">
      <c r="A26">
        <v>42</v>
      </c>
      <c r="B26">
        <v>489</v>
      </c>
      <c r="C26">
        <v>-31</v>
      </c>
      <c r="D26">
        <f t="shared" si="0"/>
        <v>458</v>
      </c>
    </row>
    <row r="27" spans="1:4" x14ac:dyDescent="0.35">
      <c r="A27">
        <v>43</v>
      </c>
      <c r="B27">
        <v>484</v>
      </c>
      <c r="C27">
        <v>-71</v>
      </c>
      <c r="D27">
        <f t="shared" si="0"/>
        <v>413</v>
      </c>
    </row>
    <row r="28" spans="1:4" x14ac:dyDescent="0.35">
      <c r="A28">
        <v>44</v>
      </c>
      <c r="B28">
        <v>450</v>
      </c>
      <c r="C28">
        <v>-146</v>
      </c>
      <c r="D28">
        <f t="shared" si="0"/>
        <v>304</v>
      </c>
    </row>
    <row r="29" spans="1:4" x14ac:dyDescent="0.35">
      <c r="A29">
        <v>45</v>
      </c>
      <c r="B29">
        <v>320</v>
      </c>
      <c r="C29">
        <v>-134</v>
      </c>
      <c r="D29">
        <f t="shared" si="0"/>
        <v>186</v>
      </c>
    </row>
    <row r="30" spans="1:4" x14ac:dyDescent="0.35">
      <c r="A30">
        <v>46</v>
      </c>
      <c r="B30">
        <v>227</v>
      </c>
      <c r="C30">
        <v>-96</v>
      </c>
      <c r="D30">
        <f t="shared" si="0"/>
        <v>131</v>
      </c>
    </row>
    <row r="31" spans="1:4" x14ac:dyDescent="0.35">
      <c r="A31">
        <v>47</v>
      </c>
      <c r="B31">
        <v>390</v>
      </c>
      <c r="C31">
        <v>-12</v>
      </c>
      <c r="D31">
        <f t="shared" si="0"/>
        <v>378</v>
      </c>
    </row>
    <row r="32" spans="1:4" x14ac:dyDescent="0.35">
      <c r="A32">
        <v>48</v>
      </c>
      <c r="B32">
        <v>310</v>
      </c>
      <c r="C32">
        <v>-105</v>
      </c>
      <c r="D32">
        <f t="shared" si="0"/>
        <v>205</v>
      </c>
    </row>
    <row r="33" spans="1:4" x14ac:dyDescent="0.35">
      <c r="A33">
        <v>49</v>
      </c>
      <c r="B33">
        <v>144</v>
      </c>
      <c r="C33">
        <v>-101</v>
      </c>
      <c r="D33">
        <f t="shared" si="0"/>
        <v>43</v>
      </c>
    </row>
    <row r="34" spans="1:4" x14ac:dyDescent="0.35">
      <c r="A34">
        <v>50</v>
      </c>
      <c r="B34">
        <v>160</v>
      </c>
      <c r="C34">
        <v>-80</v>
      </c>
      <c r="D34">
        <f t="shared" si="0"/>
        <v>80</v>
      </c>
    </row>
    <row r="35" spans="1:4" x14ac:dyDescent="0.35">
      <c r="A35">
        <v>51</v>
      </c>
      <c r="B35">
        <v>109</v>
      </c>
      <c r="C35">
        <v>-59</v>
      </c>
      <c r="D35">
        <f t="shared" si="0"/>
        <v>50</v>
      </c>
    </row>
    <row r="36" spans="1:4" x14ac:dyDescent="0.35">
      <c r="A36">
        <v>52</v>
      </c>
      <c r="B36">
        <v>291</v>
      </c>
      <c r="C36">
        <v>-8</v>
      </c>
      <c r="D36">
        <f t="shared" si="0"/>
        <v>283</v>
      </c>
    </row>
    <row r="37" spans="1:4" x14ac:dyDescent="0.35">
      <c r="A37">
        <v>53</v>
      </c>
      <c r="B37">
        <v>395</v>
      </c>
      <c r="C37">
        <v>-150</v>
      </c>
      <c r="D37">
        <f t="shared" si="0"/>
        <v>245</v>
      </c>
    </row>
    <row r="38" spans="1:4" x14ac:dyDescent="0.35">
      <c r="A38">
        <v>54</v>
      </c>
      <c r="B38">
        <v>125</v>
      </c>
      <c r="C38">
        <v>-29</v>
      </c>
      <c r="D38">
        <f t="shared" si="0"/>
        <v>96</v>
      </c>
    </row>
    <row r="39" spans="1:4" x14ac:dyDescent="0.35">
      <c r="A39">
        <v>55</v>
      </c>
      <c r="B39">
        <v>401</v>
      </c>
      <c r="C39">
        <v>-47</v>
      </c>
      <c r="D39">
        <f t="shared" si="0"/>
        <v>354</v>
      </c>
    </row>
    <row r="40" spans="1:4" x14ac:dyDescent="0.35">
      <c r="A40">
        <v>56</v>
      </c>
      <c r="B40">
        <v>394</v>
      </c>
      <c r="C40">
        <v>-6</v>
      </c>
      <c r="D40">
        <f t="shared" si="0"/>
        <v>388</v>
      </c>
    </row>
    <row r="41" spans="1:4" x14ac:dyDescent="0.35">
      <c r="A41">
        <v>57</v>
      </c>
      <c r="B41">
        <v>80</v>
      </c>
      <c r="C41">
        <v>-53</v>
      </c>
      <c r="D41">
        <f t="shared" si="0"/>
        <v>27</v>
      </c>
    </row>
    <row r="42" spans="1:4" x14ac:dyDescent="0.35">
      <c r="A42">
        <v>58</v>
      </c>
      <c r="B42">
        <v>169</v>
      </c>
      <c r="C42">
        <v>-24</v>
      </c>
      <c r="D42">
        <f t="shared" si="0"/>
        <v>145</v>
      </c>
    </row>
    <row r="43" spans="1:4" x14ac:dyDescent="0.35">
      <c r="A43">
        <v>59</v>
      </c>
      <c r="B43">
        <v>343</v>
      </c>
      <c r="C43">
        <v>-99</v>
      </c>
      <c r="D43">
        <f t="shared" si="0"/>
        <v>244</v>
      </c>
    </row>
    <row r="44" spans="1:4" x14ac:dyDescent="0.35">
      <c r="A44">
        <v>60</v>
      </c>
      <c r="B44">
        <v>464</v>
      </c>
      <c r="C44">
        <v>-41</v>
      </c>
      <c r="D44">
        <f t="shared" si="0"/>
        <v>423</v>
      </c>
    </row>
    <row r="45" spans="1:4" x14ac:dyDescent="0.35">
      <c r="A45">
        <v>61</v>
      </c>
      <c r="B45">
        <v>159</v>
      </c>
      <c r="C45">
        <v>-88</v>
      </c>
      <c r="D45">
        <f t="shared" si="0"/>
        <v>71</v>
      </c>
    </row>
    <row r="46" spans="1:4" x14ac:dyDescent="0.35">
      <c r="A46">
        <v>62</v>
      </c>
      <c r="B46">
        <v>495</v>
      </c>
      <c r="C46">
        <v>-71</v>
      </c>
      <c r="D46">
        <f t="shared" si="0"/>
        <v>424</v>
      </c>
    </row>
    <row r="47" spans="1:4" x14ac:dyDescent="0.35">
      <c r="A47">
        <v>63</v>
      </c>
      <c r="B47">
        <v>255</v>
      </c>
      <c r="C47">
        <v>-25</v>
      </c>
      <c r="D47">
        <f t="shared" si="0"/>
        <v>230</v>
      </c>
    </row>
    <row r="48" spans="1:4" x14ac:dyDescent="0.35">
      <c r="A48">
        <v>64</v>
      </c>
      <c r="B48">
        <v>434</v>
      </c>
      <c r="C48">
        <v>-145</v>
      </c>
      <c r="D48">
        <f t="shared" si="0"/>
        <v>289</v>
      </c>
    </row>
    <row r="49" spans="1:4" x14ac:dyDescent="0.35">
      <c r="A49">
        <v>65</v>
      </c>
      <c r="B49">
        <v>152</v>
      </c>
      <c r="C49">
        <v>-82</v>
      </c>
      <c r="D49">
        <f t="shared" si="0"/>
        <v>70</v>
      </c>
    </row>
    <row r="50" spans="1:4" x14ac:dyDescent="0.35">
      <c r="A50">
        <v>66</v>
      </c>
      <c r="B50">
        <v>378</v>
      </c>
      <c r="C50">
        <v>-9</v>
      </c>
      <c r="D50">
        <f t="shared" si="0"/>
        <v>369</v>
      </c>
    </row>
    <row r="51" spans="1:4" x14ac:dyDescent="0.35">
      <c r="A51">
        <v>67</v>
      </c>
      <c r="B51">
        <v>334</v>
      </c>
      <c r="C51">
        <v>-111</v>
      </c>
      <c r="D51">
        <f t="shared" si="0"/>
        <v>223</v>
      </c>
    </row>
    <row r="52" spans="1:4" x14ac:dyDescent="0.35">
      <c r="A52">
        <v>68</v>
      </c>
      <c r="B52">
        <v>438</v>
      </c>
      <c r="C52">
        <v>-126</v>
      </c>
      <c r="D52">
        <f t="shared" si="0"/>
        <v>312</v>
      </c>
    </row>
    <row r="53" spans="1:4" x14ac:dyDescent="0.35">
      <c r="A53">
        <v>69</v>
      </c>
      <c r="B53">
        <v>151</v>
      </c>
      <c r="C53">
        <v>-93</v>
      </c>
      <c r="D53">
        <f t="shared" si="0"/>
        <v>58</v>
      </c>
    </row>
    <row r="54" spans="1:4" x14ac:dyDescent="0.35">
      <c r="A54">
        <v>70</v>
      </c>
      <c r="B54">
        <v>200</v>
      </c>
      <c r="C54">
        <v>-84</v>
      </c>
      <c r="D54">
        <f t="shared" si="0"/>
        <v>116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F374-7E23-4DDB-A1A3-891FFF105DA9}">
  <dimension ref="A1:D10"/>
  <sheetViews>
    <sheetView workbookViewId="0">
      <selection sqref="A1:D10"/>
    </sheetView>
  </sheetViews>
  <sheetFormatPr defaultRowHeight="14.5" x14ac:dyDescent="0.35"/>
  <cols>
    <col min="2" max="2" width="15.1796875" customWidth="1"/>
    <col min="3" max="3" width="23.54296875" customWidth="1"/>
    <col min="4" max="4" width="11.54296875" customWidth="1"/>
  </cols>
  <sheetData>
    <row r="1" spans="1:4" x14ac:dyDescent="0.35">
      <c r="A1" t="s">
        <v>598</v>
      </c>
      <c r="B1" t="s">
        <v>599</v>
      </c>
      <c r="C1" t="s">
        <v>600</v>
      </c>
      <c r="D1" t="s">
        <v>601</v>
      </c>
    </row>
    <row r="2" spans="1:4" x14ac:dyDescent="0.35">
      <c r="A2">
        <v>2014</v>
      </c>
      <c r="B2">
        <f>[1]year!B2</f>
        <v>183937</v>
      </c>
      <c r="C2">
        <v>15268</v>
      </c>
      <c r="D2" s="17">
        <f>C2/B2 * 100</f>
        <v>8.3006681635560007</v>
      </c>
    </row>
    <row r="3" spans="1:4" x14ac:dyDescent="0.35">
      <c r="A3">
        <v>2015</v>
      </c>
      <c r="B3">
        <f>[1]year!B3</f>
        <v>207722</v>
      </c>
      <c r="C3">
        <v>9760</v>
      </c>
      <c r="D3" s="17">
        <f t="shared" ref="D3:D10" si="0">C3/B3 * 100</f>
        <v>4.6985875352634769</v>
      </c>
    </row>
    <row r="4" spans="1:4" x14ac:dyDescent="0.35">
      <c r="A4">
        <v>2016</v>
      </c>
      <c r="B4">
        <f>[1]year!B4</f>
        <v>187258</v>
      </c>
      <c r="C4">
        <v>13710</v>
      </c>
      <c r="D4" s="17">
        <f t="shared" si="0"/>
        <v>7.3214495508870119</v>
      </c>
    </row>
    <row r="5" spans="1:4" x14ac:dyDescent="0.35">
      <c r="A5">
        <v>2017</v>
      </c>
      <c r="B5">
        <f>[1]year!B5</f>
        <v>203404</v>
      </c>
      <c r="C5">
        <v>14876</v>
      </c>
      <c r="D5" s="17">
        <f t="shared" si="0"/>
        <v>7.313523824506893</v>
      </c>
    </row>
    <row r="6" spans="1:4" x14ac:dyDescent="0.35">
      <c r="A6">
        <v>2018</v>
      </c>
      <c r="B6">
        <f>[1]year!B6</f>
        <v>157757</v>
      </c>
      <c r="C6">
        <v>8384</v>
      </c>
      <c r="D6" s="17">
        <f t="shared" si="0"/>
        <v>5.3145026845084526</v>
      </c>
    </row>
    <row r="7" spans="1:4" x14ac:dyDescent="0.35">
      <c r="A7">
        <v>2019</v>
      </c>
      <c r="B7">
        <f>[1]year!B7</f>
        <v>157501</v>
      </c>
      <c r="C7">
        <v>11097</v>
      </c>
      <c r="D7" s="17">
        <f t="shared" si="0"/>
        <v>7.0456695513044361</v>
      </c>
    </row>
    <row r="8" spans="1:4" x14ac:dyDescent="0.35">
      <c r="A8">
        <v>2020</v>
      </c>
      <c r="B8">
        <f>[1]year!B8</f>
        <v>215723</v>
      </c>
      <c r="C8">
        <v>9230</v>
      </c>
      <c r="D8" s="17">
        <f t="shared" si="0"/>
        <v>4.2786351014959001</v>
      </c>
    </row>
    <row r="9" spans="1:4" x14ac:dyDescent="0.35">
      <c r="A9">
        <v>2021</v>
      </c>
      <c r="B9">
        <f>[1]year!B9</f>
        <v>165442</v>
      </c>
      <c r="C9">
        <v>13753</v>
      </c>
      <c r="D9" s="17">
        <f t="shared" si="0"/>
        <v>8.3128830647598555</v>
      </c>
    </row>
    <row r="10" spans="1:4" x14ac:dyDescent="0.35">
      <c r="A10">
        <v>2022</v>
      </c>
      <c r="B10">
        <f>[1]year!B10</f>
        <v>182549</v>
      </c>
      <c r="C10">
        <v>9065</v>
      </c>
      <c r="D10" s="17">
        <f t="shared" si="0"/>
        <v>4.9657900070665955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7C88-8041-49A7-BA6C-206DCDFC7037}">
  <dimension ref="A1:B9"/>
  <sheetViews>
    <sheetView workbookViewId="0">
      <selection sqref="A1:B5"/>
    </sheetView>
  </sheetViews>
  <sheetFormatPr defaultRowHeight="14.5" x14ac:dyDescent="0.35"/>
  <cols>
    <col min="1" max="1" width="11.54296875" customWidth="1"/>
    <col min="2" max="2" width="13.453125" customWidth="1"/>
  </cols>
  <sheetData>
    <row r="1" spans="1:2" x14ac:dyDescent="0.35">
      <c r="A1" t="s">
        <v>602</v>
      </c>
      <c r="B1" t="s">
        <v>603</v>
      </c>
    </row>
    <row r="2" spans="1:2" x14ac:dyDescent="0.35">
      <c r="A2" t="s">
        <v>604</v>
      </c>
      <c r="B2">
        <f>SUM([1]PromotionScore!D2:D14)</f>
        <v>2186</v>
      </c>
    </row>
    <row r="3" spans="1:2" x14ac:dyDescent="0.35">
      <c r="A3" t="s">
        <v>605</v>
      </c>
      <c r="B3">
        <f>SUM([1]PromotionScore!D15:D29)</f>
        <v>4154</v>
      </c>
    </row>
    <row r="4" spans="1:2" x14ac:dyDescent="0.35">
      <c r="A4" t="s">
        <v>606</v>
      </c>
      <c r="B4">
        <f>SUM([1]PromotionScore!D30:D44)</f>
        <v>3092</v>
      </c>
    </row>
    <row r="5" spans="1:2" x14ac:dyDescent="0.35">
      <c r="A5" t="s">
        <v>607</v>
      </c>
      <c r="B5">
        <f>SUM([1]PromotionScore!D45:D54)</f>
        <v>2162</v>
      </c>
    </row>
    <row r="8" spans="1:2" x14ac:dyDescent="0.35">
      <c r="A8" s="9"/>
    </row>
    <row r="9" spans="1:2" x14ac:dyDescent="0.35">
      <c r="A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BE98-4F01-4D7C-BEA5-5DB3B82D42A4}">
  <dimension ref="A1:H343"/>
  <sheetViews>
    <sheetView topLeftCell="A289" workbookViewId="0">
      <selection activeCell="I4" sqref="I4"/>
    </sheetView>
  </sheetViews>
  <sheetFormatPr defaultRowHeight="14.5" x14ac:dyDescent="0.35"/>
  <cols>
    <col min="1" max="1" width="19.54296875" style="4" customWidth="1"/>
    <col min="2" max="2" width="14.81640625" customWidth="1"/>
    <col min="3" max="3" width="10.453125" customWidth="1"/>
    <col min="4" max="4" width="15.54296875" customWidth="1"/>
    <col min="5" max="5" width="27.1796875" customWidth="1"/>
    <col min="6" max="6" width="20.54296875" customWidth="1"/>
    <col min="7" max="7" width="27.54296875" customWidth="1"/>
    <col min="8" max="8" width="18.453125" customWidth="1"/>
    <col min="9" max="9" width="19.81640625" customWidth="1"/>
  </cols>
  <sheetData>
    <row r="1" spans="1:8" x14ac:dyDescent="0.3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</v>
      </c>
    </row>
    <row r="2" spans="1:8" x14ac:dyDescent="0.35">
      <c r="A2" s="4">
        <v>44227</v>
      </c>
      <c r="B2" t="s">
        <v>7</v>
      </c>
      <c r="C2">
        <v>1500000</v>
      </c>
      <c r="D2">
        <v>1200000</v>
      </c>
      <c r="E2">
        <v>0.08</v>
      </c>
      <c r="F2">
        <v>2.5000000000000001E-2</v>
      </c>
      <c r="G2">
        <v>0.06</v>
      </c>
      <c r="H2">
        <f>(Table5[[#This Row],[Expected_Portfolio_Return]]-Table5[[#This Row],[Risk_Free_Rate]])/Table5[[#This Row],[Standard_Deviation_Return]]</f>
        <v>0.91666666666666674</v>
      </c>
    </row>
    <row r="3" spans="1:8" x14ac:dyDescent="0.35">
      <c r="A3" s="4">
        <v>44227</v>
      </c>
      <c r="B3" t="s">
        <v>8</v>
      </c>
      <c r="C3">
        <v>1000000</v>
      </c>
      <c r="D3">
        <v>800000</v>
      </c>
      <c r="E3">
        <v>7.0000000000000007E-2</v>
      </c>
      <c r="F3">
        <v>0.03</v>
      </c>
      <c r="G3">
        <v>0.05</v>
      </c>
      <c r="H3">
        <f>(Table5[[#This Row],[Expected_Portfolio_Return]]-Table5[[#This Row],[Risk_Free_Rate]])/Table5[[#This Row],[Standard_Deviation_Return]]</f>
        <v>0.80000000000000016</v>
      </c>
    </row>
    <row r="4" spans="1:8" x14ac:dyDescent="0.35">
      <c r="A4" s="4">
        <v>44227</v>
      </c>
      <c r="B4" t="s">
        <v>9</v>
      </c>
      <c r="C4">
        <v>800000</v>
      </c>
      <c r="D4">
        <v>600000</v>
      </c>
      <c r="E4">
        <v>0.09</v>
      </c>
      <c r="F4">
        <v>0.02</v>
      </c>
      <c r="G4">
        <v>7.0000000000000007E-2</v>
      </c>
      <c r="H4">
        <f>(Table5[[#This Row],[Expected_Portfolio_Return]]-Table5[[#This Row],[Risk_Free_Rate]])/Table5[[#This Row],[Standard_Deviation_Return]]</f>
        <v>0.99999999999999978</v>
      </c>
    </row>
    <row r="5" spans="1:8" x14ac:dyDescent="0.35">
      <c r="A5" s="4">
        <v>44227</v>
      </c>
      <c r="B5" t="s">
        <v>10</v>
      </c>
      <c r="C5">
        <v>1200000</v>
      </c>
      <c r="D5">
        <v>1000000</v>
      </c>
      <c r="E5">
        <v>8.5000000000000006E-2</v>
      </c>
      <c r="F5">
        <v>2.8000000000000001E-2</v>
      </c>
      <c r="G5">
        <v>5.5E-2</v>
      </c>
      <c r="H5">
        <f>(Table5[[#This Row],[Expected_Portfolio_Return]]-Table5[[#This Row],[Risk_Free_Rate]])/Table5[[#This Row],[Standard_Deviation_Return]]</f>
        <v>1.0363636363636366</v>
      </c>
    </row>
    <row r="6" spans="1:8" x14ac:dyDescent="0.35">
      <c r="A6" s="4">
        <v>44227</v>
      </c>
      <c r="B6" t="s">
        <v>11</v>
      </c>
      <c r="C6">
        <v>1100000</v>
      </c>
      <c r="D6">
        <v>900000</v>
      </c>
      <c r="E6">
        <v>7.4999999999999997E-2</v>
      </c>
      <c r="F6">
        <v>2.7E-2</v>
      </c>
      <c r="G6">
        <v>6.5000000000000002E-2</v>
      </c>
      <c r="H6">
        <f>(Table5[[#This Row],[Expected_Portfolio_Return]]-Table5[[#This Row],[Risk_Free_Rate]])/Table5[[#This Row],[Standard_Deviation_Return]]</f>
        <v>0.7384615384615385</v>
      </c>
    </row>
    <row r="7" spans="1:8" x14ac:dyDescent="0.35">
      <c r="A7" s="4">
        <v>44227</v>
      </c>
      <c r="B7" t="s">
        <v>12</v>
      </c>
      <c r="C7">
        <v>950000</v>
      </c>
      <c r="D7">
        <v>750000</v>
      </c>
      <c r="E7">
        <v>6.5000000000000002E-2</v>
      </c>
      <c r="F7">
        <v>3.5000000000000003E-2</v>
      </c>
      <c r="G7">
        <v>4.4999999999999998E-2</v>
      </c>
      <c r="H7">
        <f>(Table5[[#This Row],[Expected_Portfolio_Return]]-Table5[[#This Row],[Risk_Free_Rate]])/Table5[[#This Row],[Standard_Deviation_Return]]</f>
        <v>0.66666666666666663</v>
      </c>
    </row>
    <row r="8" spans="1:8" x14ac:dyDescent="0.35">
      <c r="A8" s="4">
        <v>44227</v>
      </c>
      <c r="B8" t="s">
        <v>13</v>
      </c>
      <c r="C8">
        <v>850000</v>
      </c>
      <c r="D8">
        <v>650000</v>
      </c>
      <c r="E8">
        <v>8.5000000000000006E-2</v>
      </c>
      <c r="F8">
        <v>2.1999999999999999E-2</v>
      </c>
      <c r="G8">
        <v>7.4999999999999997E-2</v>
      </c>
      <c r="H8">
        <f>(Table5[[#This Row],[Expected_Portfolio_Return]]-Table5[[#This Row],[Risk_Free_Rate]])/Table5[[#This Row],[Standard_Deviation_Return]]</f>
        <v>0.84000000000000008</v>
      </c>
    </row>
    <row r="9" spans="1:8" x14ac:dyDescent="0.35">
      <c r="A9" s="4">
        <v>44227</v>
      </c>
      <c r="B9" t="s">
        <v>14</v>
      </c>
      <c r="C9">
        <v>1250000</v>
      </c>
      <c r="D9">
        <v>1000000</v>
      </c>
      <c r="E9">
        <v>8.7999999999999995E-2</v>
      </c>
      <c r="F9">
        <v>2.7E-2</v>
      </c>
      <c r="G9">
        <v>5.8000000000000003E-2</v>
      </c>
      <c r="H9">
        <f>(Table5[[#This Row],[Expected_Portfolio_Return]]-Table5[[#This Row],[Risk_Free_Rate]])/Table5[[#This Row],[Standard_Deviation_Return]]</f>
        <v>1.0517241379310345</v>
      </c>
    </row>
    <row r="10" spans="1:8" x14ac:dyDescent="0.35">
      <c r="A10" s="4">
        <v>44227</v>
      </c>
      <c r="B10" t="s">
        <v>15</v>
      </c>
      <c r="C10">
        <v>1400000</v>
      </c>
      <c r="D10">
        <v>1100000</v>
      </c>
      <c r="E10">
        <v>7.8E-2</v>
      </c>
      <c r="F10">
        <v>2.8000000000000001E-2</v>
      </c>
      <c r="G10">
        <v>6.2E-2</v>
      </c>
      <c r="H10">
        <f>(Table5[[#This Row],[Expected_Portfolio_Return]]-Table5[[#This Row],[Risk_Free_Rate]])/Table5[[#This Row],[Standard_Deviation_Return]]</f>
        <v>0.80645161290322587</v>
      </c>
    </row>
    <row r="11" spans="1:8" x14ac:dyDescent="0.35">
      <c r="A11" s="4">
        <v>44227</v>
      </c>
      <c r="B11" t="s">
        <v>16</v>
      </c>
      <c r="C11">
        <v>1050000</v>
      </c>
      <c r="D11">
        <v>820000</v>
      </c>
      <c r="E11">
        <v>6.8000000000000005E-2</v>
      </c>
      <c r="F11">
        <v>3.1E-2</v>
      </c>
      <c r="G11">
        <v>4.8000000000000001E-2</v>
      </c>
      <c r="H11">
        <f>(Table5[[#This Row],[Expected_Portfolio_Return]]-Table5[[#This Row],[Risk_Free_Rate]])/Table5[[#This Row],[Standard_Deviation_Return]]</f>
        <v>0.77083333333333337</v>
      </c>
    </row>
    <row r="12" spans="1:8" x14ac:dyDescent="0.35">
      <c r="A12" s="4">
        <v>44255</v>
      </c>
      <c r="B12" t="s">
        <v>7</v>
      </c>
      <c r="C12">
        <v>1400000</v>
      </c>
      <c r="D12">
        <v>1100000</v>
      </c>
      <c r="E12">
        <v>7.4999999999999997E-2</v>
      </c>
      <c r="F12">
        <v>2.5999999999999999E-2</v>
      </c>
      <c r="G12">
        <v>6.5000000000000002E-2</v>
      </c>
      <c r="H12">
        <f>(Table5[[#This Row],[Expected_Portfolio_Return]]-Table5[[#This Row],[Risk_Free_Rate]])/Table5[[#This Row],[Standard_Deviation_Return]]</f>
        <v>0.75384615384615383</v>
      </c>
    </row>
    <row r="13" spans="1:8" x14ac:dyDescent="0.35">
      <c r="A13" s="4">
        <v>44255</v>
      </c>
      <c r="B13" t="s">
        <v>8</v>
      </c>
      <c r="C13">
        <v>950000</v>
      </c>
      <c r="D13">
        <v>750000</v>
      </c>
      <c r="E13">
        <v>6.5000000000000002E-2</v>
      </c>
      <c r="F13">
        <v>3.5000000000000003E-2</v>
      </c>
      <c r="G13">
        <v>4.4999999999999998E-2</v>
      </c>
      <c r="H13">
        <f>(Table5[[#This Row],[Expected_Portfolio_Return]]-Table5[[#This Row],[Risk_Free_Rate]])/Table5[[#This Row],[Standard_Deviation_Return]]</f>
        <v>0.66666666666666663</v>
      </c>
    </row>
    <row r="14" spans="1:8" x14ac:dyDescent="0.35">
      <c r="A14" s="4">
        <v>44255</v>
      </c>
      <c r="B14" t="s">
        <v>9</v>
      </c>
      <c r="C14">
        <v>850000</v>
      </c>
      <c r="D14">
        <v>650000</v>
      </c>
      <c r="E14">
        <v>8.5000000000000006E-2</v>
      </c>
      <c r="F14">
        <v>2.1999999999999999E-2</v>
      </c>
      <c r="G14">
        <v>7.4999999999999997E-2</v>
      </c>
      <c r="H14">
        <f>(Table5[[#This Row],[Expected_Portfolio_Return]]-Table5[[#This Row],[Risk_Free_Rate]])/Table5[[#This Row],[Standard_Deviation_Return]]</f>
        <v>0.84000000000000008</v>
      </c>
    </row>
    <row r="15" spans="1:8" x14ac:dyDescent="0.35">
      <c r="A15" s="4">
        <v>44255</v>
      </c>
      <c r="B15" t="s">
        <v>10</v>
      </c>
      <c r="C15">
        <v>1300000</v>
      </c>
      <c r="D15">
        <v>1050000</v>
      </c>
      <c r="E15">
        <v>8.7999999999999995E-2</v>
      </c>
      <c r="F15">
        <v>2.7E-2</v>
      </c>
      <c r="G15">
        <v>5.8000000000000003E-2</v>
      </c>
      <c r="H15">
        <f>(Table5[[#This Row],[Expected_Portfolio_Return]]-Table5[[#This Row],[Risk_Free_Rate]])/Table5[[#This Row],[Standard_Deviation_Return]]</f>
        <v>1.0517241379310345</v>
      </c>
    </row>
    <row r="16" spans="1:8" x14ac:dyDescent="0.35">
      <c r="A16" s="4">
        <v>44255</v>
      </c>
      <c r="B16" t="s">
        <v>11</v>
      </c>
      <c r="C16">
        <v>1150000</v>
      </c>
      <c r="D16">
        <v>950000</v>
      </c>
      <c r="E16">
        <v>7.8E-2</v>
      </c>
      <c r="F16">
        <v>2.8000000000000001E-2</v>
      </c>
      <c r="G16">
        <v>6.2E-2</v>
      </c>
      <c r="H16">
        <f>(Table5[[#This Row],[Expected_Portfolio_Return]]-Table5[[#This Row],[Risk_Free_Rate]])/Table5[[#This Row],[Standard_Deviation_Return]]</f>
        <v>0.80645161290322587</v>
      </c>
    </row>
    <row r="17" spans="1:8" x14ac:dyDescent="0.35">
      <c r="A17" s="4">
        <v>44255</v>
      </c>
      <c r="B17" t="s">
        <v>12</v>
      </c>
      <c r="C17">
        <v>980000</v>
      </c>
      <c r="D17">
        <v>780000</v>
      </c>
      <c r="E17">
        <v>6.8000000000000005E-2</v>
      </c>
      <c r="F17">
        <v>3.3000000000000002E-2</v>
      </c>
      <c r="G17">
        <v>4.5999999999999999E-2</v>
      </c>
      <c r="H17">
        <f>(Table5[[#This Row],[Expected_Portfolio_Return]]-Table5[[#This Row],[Risk_Free_Rate]])/Table5[[#This Row],[Standard_Deviation_Return]]</f>
        <v>0.76086956521739135</v>
      </c>
    </row>
    <row r="18" spans="1:8" x14ac:dyDescent="0.35">
      <c r="A18" s="4">
        <v>44255</v>
      </c>
      <c r="B18" t="s">
        <v>13</v>
      </c>
      <c r="C18">
        <v>900000</v>
      </c>
      <c r="D18">
        <v>680000</v>
      </c>
      <c r="E18">
        <v>8.7999999999999995E-2</v>
      </c>
      <c r="F18">
        <v>2.3E-2</v>
      </c>
      <c r="G18">
        <v>7.4999999999999997E-2</v>
      </c>
      <c r="H18">
        <f>(Table5[[#This Row],[Expected_Portfolio_Return]]-Table5[[#This Row],[Risk_Free_Rate]])/Table5[[#This Row],[Standard_Deviation_Return]]</f>
        <v>0.8666666666666667</v>
      </c>
    </row>
    <row r="19" spans="1:8" x14ac:dyDescent="0.35">
      <c r="A19" s="4">
        <v>44255</v>
      </c>
      <c r="B19" t="s">
        <v>14</v>
      </c>
      <c r="C19">
        <v>1270000</v>
      </c>
      <c r="D19">
        <v>1020000</v>
      </c>
      <c r="E19">
        <v>8.6999999999999994E-2</v>
      </c>
      <c r="F19">
        <v>2.5000000000000001E-2</v>
      </c>
      <c r="G19">
        <v>5.6000000000000001E-2</v>
      </c>
      <c r="H19">
        <f>(Table5[[#This Row],[Expected_Portfolio_Return]]-Table5[[#This Row],[Risk_Free_Rate]])/Table5[[#This Row],[Standard_Deviation_Return]]</f>
        <v>1.107142857142857</v>
      </c>
    </row>
    <row r="20" spans="1:8" x14ac:dyDescent="0.35">
      <c r="A20" s="4">
        <v>44255</v>
      </c>
      <c r="B20" t="s">
        <v>15</v>
      </c>
      <c r="C20">
        <v>1420000</v>
      </c>
      <c r="D20">
        <v>1120000</v>
      </c>
      <c r="E20">
        <v>7.9000000000000001E-2</v>
      </c>
      <c r="F20">
        <v>2.5999999999999999E-2</v>
      </c>
      <c r="G20">
        <v>6.4000000000000001E-2</v>
      </c>
      <c r="H20">
        <f>(Table5[[#This Row],[Expected_Portfolio_Return]]-Table5[[#This Row],[Risk_Free_Rate]])/Table5[[#This Row],[Standard_Deviation_Return]]</f>
        <v>0.82812500000000011</v>
      </c>
    </row>
    <row r="21" spans="1:8" x14ac:dyDescent="0.35">
      <c r="A21" s="4">
        <v>44255</v>
      </c>
      <c r="B21" t="s">
        <v>16</v>
      </c>
      <c r="C21">
        <v>1070000</v>
      </c>
      <c r="D21">
        <v>840000</v>
      </c>
      <c r="E21">
        <v>6.9000000000000006E-2</v>
      </c>
      <c r="F21">
        <v>3.2000000000000001E-2</v>
      </c>
      <c r="G21">
        <v>4.8000000000000001E-2</v>
      </c>
      <c r="H21">
        <f>(Table5[[#This Row],[Expected_Portfolio_Return]]-Table5[[#This Row],[Risk_Free_Rate]])/Table5[[#This Row],[Standard_Deviation_Return]]</f>
        <v>0.77083333333333337</v>
      </c>
    </row>
    <row r="22" spans="1:8" x14ac:dyDescent="0.35">
      <c r="A22" s="4">
        <v>44286</v>
      </c>
      <c r="B22" t="s">
        <v>7</v>
      </c>
      <c r="C22">
        <v>1600000</v>
      </c>
      <c r="D22">
        <v>1250000</v>
      </c>
      <c r="E22">
        <v>7.8E-2</v>
      </c>
      <c r="F22">
        <v>2.8000000000000001E-2</v>
      </c>
      <c r="G22">
        <v>6.2E-2</v>
      </c>
      <c r="H22">
        <f>(Table5[[#This Row],[Expected_Portfolio_Return]]-Table5[[#This Row],[Risk_Free_Rate]])/Table5[[#This Row],[Standard_Deviation_Return]]</f>
        <v>0.80645161290322587</v>
      </c>
    </row>
    <row r="23" spans="1:8" x14ac:dyDescent="0.35">
      <c r="A23" s="4">
        <v>44286</v>
      </c>
      <c r="B23" t="s">
        <v>8</v>
      </c>
      <c r="C23">
        <v>1050000</v>
      </c>
      <c r="D23">
        <v>820000</v>
      </c>
      <c r="E23">
        <v>6.8000000000000005E-2</v>
      </c>
      <c r="F23">
        <v>3.1E-2</v>
      </c>
      <c r="G23">
        <v>4.8000000000000001E-2</v>
      </c>
      <c r="H23">
        <f>(Table5[[#This Row],[Expected_Portfolio_Return]]-Table5[[#This Row],[Risk_Free_Rate]])/Table5[[#This Row],[Standard_Deviation_Return]]</f>
        <v>0.77083333333333337</v>
      </c>
    </row>
    <row r="24" spans="1:8" x14ac:dyDescent="0.35">
      <c r="A24" s="4">
        <v>44286</v>
      </c>
      <c r="B24" t="s">
        <v>9</v>
      </c>
      <c r="C24">
        <v>900000</v>
      </c>
      <c r="D24">
        <v>680000</v>
      </c>
      <c r="E24">
        <v>9.1999999999999998E-2</v>
      </c>
      <c r="F24">
        <v>2.1000000000000001E-2</v>
      </c>
      <c r="G24">
        <v>7.8E-2</v>
      </c>
      <c r="H24">
        <f>(Table5[[#This Row],[Expected_Portfolio_Return]]-Table5[[#This Row],[Risk_Free_Rate]])/Table5[[#This Row],[Standard_Deviation_Return]]</f>
        <v>0.91025641025641013</v>
      </c>
    </row>
    <row r="25" spans="1:8" x14ac:dyDescent="0.35">
      <c r="A25" s="4">
        <v>44286</v>
      </c>
      <c r="B25" t="s">
        <v>10</v>
      </c>
      <c r="C25">
        <v>1350000</v>
      </c>
      <c r="D25">
        <v>1100000</v>
      </c>
      <c r="E25">
        <v>0.09</v>
      </c>
      <c r="F25">
        <v>2.5999999999999999E-2</v>
      </c>
      <c r="G25">
        <v>5.7000000000000002E-2</v>
      </c>
      <c r="H25">
        <f>(Table5[[#This Row],[Expected_Portfolio_Return]]-Table5[[#This Row],[Risk_Free_Rate]])/Table5[[#This Row],[Standard_Deviation_Return]]</f>
        <v>1.1228070175438596</v>
      </c>
    </row>
    <row r="26" spans="1:8" x14ac:dyDescent="0.35">
      <c r="A26" s="4">
        <v>44286</v>
      </c>
      <c r="B26" t="s">
        <v>11</v>
      </c>
      <c r="C26">
        <v>1200000</v>
      </c>
      <c r="D26">
        <v>980000</v>
      </c>
      <c r="E26">
        <v>0.08</v>
      </c>
      <c r="F26">
        <v>2.9000000000000001E-2</v>
      </c>
      <c r="G26">
        <v>6.0999999999999999E-2</v>
      </c>
      <c r="H26">
        <f>(Table5[[#This Row],[Expected_Portfolio_Return]]-Table5[[#This Row],[Risk_Free_Rate]])/Table5[[#This Row],[Standard_Deviation_Return]]</f>
        <v>0.83606557377049184</v>
      </c>
    </row>
    <row r="27" spans="1:8" x14ac:dyDescent="0.35">
      <c r="A27" s="4">
        <v>44286</v>
      </c>
      <c r="B27" t="s">
        <v>12</v>
      </c>
      <c r="C27">
        <v>1010000</v>
      </c>
      <c r="D27">
        <v>790000</v>
      </c>
      <c r="E27">
        <v>7.0000000000000007E-2</v>
      </c>
      <c r="F27">
        <v>3.4000000000000002E-2</v>
      </c>
      <c r="G27">
        <v>4.7E-2</v>
      </c>
      <c r="H27">
        <f>(Table5[[#This Row],[Expected_Portfolio_Return]]-Table5[[#This Row],[Risk_Free_Rate]])/Table5[[#This Row],[Standard_Deviation_Return]]</f>
        <v>0.76595744680851074</v>
      </c>
    </row>
    <row r="28" spans="1:8" x14ac:dyDescent="0.35">
      <c r="A28" s="4">
        <v>44286</v>
      </c>
      <c r="B28" t="s">
        <v>13</v>
      </c>
      <c r="C28">
        <v>920000</v>
      </c>
      <c r="D28">
        <v>690000</v>
      </c>
      <c r="E28">
        <v>0.09</v>
      </c>
      <c r="F28">
        <v>2.3E-2</v>
      </c>
      <c r="G28">
        <v>7.6999999999999999E-2</v>
      </c>
      <c r="H28">
        <f>(Table5[[#This Row],[Expected_Portfolio_Return]]-Table5[[#This Row],[Risk_Free_Rate]])/Table5[[#This Row],[Standard_Deviation_Return]]</f>
        <v>0.8701298701298702</v>
      </c>
    </row>
    <row r="29" spans="1:8" x14ac:dyDescent="0.35">
      <c r="A29" s="4">
        <v>44286</v>
      </c>
      <c r="B29" t="s">
        <v>14</v>
      </c>
      <c r="C29">
        <v>1290000</v>
      </c>
      <c r="D29">
        <v>1040000</v>
      </c>
      <c r="E29">
        <v>8.8999999999999996E-2</v>
      </c>
      <c r="F29">
        <v>2.4E-2</v>
      </c>
      <c r="G29">
        <v>5.6000000000000001E-2</v>
      </c>
      <c r="H29">
        <f>(Table5[[#This Row],[Expected_Portfolio_Return]]-Table5[[#This Row],[Risk_Free_Rate]])/Table5[[#This Row],[Standard_Deviation_Return]]</f>
        <v>1.1607142857142858</v>
      </c>
    </row>
    <row r="30" spans="1:8" x14ac:dyDescent="0.35">
      <c r="A30" s="4">
        <v>44286</v>
      </c>
      <c r="B30" t="s">
        <v>15</v>
      </c>
      <c r="C30">
        <v>1450000</v>
      </c>
      <c r="D30">
        <v>1140000</v>
      </c>
      <c r="E30">
        <v>7.9000000000000001E-2</v>
      </c>
      <c r="F30">
        <v>2.7E-2</v>
      </c>
      <c r="G30">
        <v>6.3E-2</v>
      </c>
      <c r="H30">
        <f>(Table5[[#This Row],[Expected_Portfolio_Return]]-Table5[[#This Row],[Risk_Free_Rate]])/Table5[[#This Row],[Standard_Deviation_Return]]</f>
        <v>0.82539682539682546</v>
      </c>
    </row>
    <row r="31" spans="1:8" x14ac:dyDescent="0.35">
      <c r="A31" s="4">
        <v>44286</v>
      </c>
      <c r="B31" t="s">
        <v>16</v>
      </c>
      <c r="C31">
        <v>1100000</v>
      </c>
      <c r="D31">
        <v>860000</v>
      </c>
      <c r="E31">
        <v>6.9000000000000006E-2</v>
      </c>
      <c r="F31">
        <v>3.3000000000000002E-2</v>
      </c>
      <c r="G31">
        <v>4.9000000000000002E-2</v>
      </c>
      <c r="H31">
        <f>(Table5[[#This Row],[Expected_Portfolio_Return]]-Table5[[#This Row],[Risk_Free_Rate]])/Table5[[#This Row],[Standard_Deviation_Return]]</f>
        <v>0.73469387755102045</v>
      </c>
    </row>
    <row r="32" spans="1:8" x14ac:dyDescent="0.35">
      <c r="A32" s="4">
        <v>44316</v>
      </c>
      <c r="B32" t="s">
        <v>7</v>
      </c>
      <c r="C32">
        <v>1550000</v>
      </c>
      <c r="D32">
        <v>1220000</v>
      </c>
      <c r="E32">
        <v>8.1000000000000003E-2</v>
      </c>
      <c r="F32">
        <v>2.7E-2</v>
      </c>
      <c r="G32">
        <v>6.3E-2</v>
      </c>
      <c r="H32">
        <f>(Table5[[#This Row],[Expected_Portfolio_Return]]-Table5[[#This Row],[Risk_Free_Rate]])/Table5[[#This Row],[Standard_Deviation_Return]]</f>
        <v>0.85714285714285721</v>
      </c>
    </row>
    <row r="33" spans="1:8" x14ac:dyDescent="0.35">
      <c r="A33" s="4">
        <v>44316</v>
      </c>
      <c r="B33" t="s">
        <v>8</v>
      </c>
      <c r="C33">
        <v>1020000</v>
      </c>
      <c r="D33">
        <v>810000</v>
      </c>
      <c r="E33">
        <v>7.0999999999999994E-2</v>
      </c>
      <c r="F33">
        <v>3.2000000000000001E-2</v>
      </c>
      <c r="G33">
        <v>4.9000000000000002E-2</v>
      </c>
      <c r="H33">
        <f>(Table5[[#This Row],[Expected_Portfolio_Return]]-Table5[[#This Row],[Risk_Free_Rate]])/Table5[[#This Row],[Standard_Deviation_Return]]</f>
        <v>0.79591836734693855</v>
      </c>
    </row>
    <row r="34" spans="1:8" x14ac:dyDescent="0.35">
      <c r="A34" s="4">
        <v>44316</v>
      </c>
      <c r="B34" t="s">
        <v>9</v>
      </c>
      <c r="C34">
        <v>920000</v>
      </c>
      <c r="D34">
        <v>690000</v>
      </c>
      <c r="E34">
        <v>9.2999999999999999E-2</v>
      </c>
      <c r="F34">
        <v>2.3E-2</v>
      </c>
      <c r="G34">
        <v>7.6999999999999999E-2</v>
      </c>
      <c r="H34">
        <f>(Table5[[#This Row],[Expected_Portfolio_Return]]-Table5[[#This Row],[Risk_Free_Rate]])/Table5[[#This Row],[Standard_Deviation_Return]]</f>
        <v>0.90909090909090917</v>
      </c>
    </row>
    <row r="35" spans="1:8" x14ac:dyDescent="0.35">
      <c r="A35" s="4">
        <v>44316</v>
      </c>
      <c r="B35" t="s">
        <v>10</v>
      </c>
      <c r="C35">
        <v>1250000</v>
      </c>
      <c r="D35">
        <v>1020000</v>
      </c>
      <c r="E35">
        <v>8.6999999999999994E-2</v>
      </c>
      <c r="F35">
        <v>2.5000000000000001E-2</v>
      </c>
      <c r="G35">
        <v>5.6000000000000001E-2</v>
      </c>
      <c r="H35">
        <f>(Table5[[#This Row],[Expected_Portfolio_Return]]-Table5[[#This Row],[Risk_Free_Rate]])/Table5[[#This Row],[Standard_Deviation_Return]]</f>
        <v>1.107142857142857</v>
      </c>
    </row>
    <row r="36" spans="1:8" x14ac:dyDescent="0.35">
      <c r="A36" s="4">
        <v>44316</v>
      </c>
      <c r="B36" t="s">
        <v>11</v>
      </c>
      <c r="C36">
        <v>1300000</v>
      </c>
      <c r="D36">
        <v>1060000</v>
      </c>
      <c r="E36">
        <v>8.5000000000000006E-2</v>
      </c>
      <c r="F36">
        <v>2.4E-2</v>
      </c>
      <c r="G36">
        <v>5.7000000000000002E-2</v>
      </c>
      <c r="H36">
        <f>(Table5[[#This Row],[Expected_Portfolio_Return]]-Table5[[#This Row],[Risk_Free_Rate]])/Table5[[#This Row],[Standard_Deviation_Return]]</f>
        <v>1.0701754385964912</v>
      </c>
    </row>
    <row r="37" spans="1:8" x14ac:dyDescent="0.35">
      <c r="A37" s="4">
        <v>44316</v>
      </c>
      <c r="B37" t="s">
        <v>12</v>
      </c>
      <c r="C37">
        <v>1050000</v>
      </c>
      <c r="D37">
        <v>830000</v>
      </c>
      <c r="E37">
        <v>7.1999999999999995E-2</v>
      </c>
      <c r="F37">
        <v>3.1E-2</v>
      </c>
      <c r="G37">
        <v>4.8000000000000001E-2</v>
      </c>
      <c r="H37">
        <f>(Table5[[#This Row],[Expected_Portfolio_Return]]-Table5[[#This Row],[Risk_Free_Rate]])/Table5[[#This Row],[Standard_Deviation_Return]]</f>
        <v>0.85416666666666652</v>
      </c>
    </row>
    <row r="38" spans="1:8" x14ac:dyDescent="0.35">
      <c r="A38" s="4">
        <v>44316</v>
      </c>
      <c r="B38" t="s">
        <v>13</v>
      </c>
      <c r="C38">
        <v>930000</v>
      </c>
      <c r="D38">
        <v>700000</v>
      </c>
      <c r="E38">
        <v>9.0999999999999998E-2</v>
      </c>
      <c r="F38">
        <v>2.1999999999999999E-2</v>
      </c>
      <c r="G38">
        <v>7.5999999999999998E-2</v>
      </c>
      <c r="H38">
        <f>(Table5[[#This Row],[Expected_Portfolio_Return]]-Table5[[#This Row],[Risk_Free_Rate]])/Table5[[#This Row],[Standard_Deviation_Return]]</f>
        <v>0.90789473684210531</v>
      </c>
    </row>
    <row r="39" spans="1:8" x14ac:dyDescent="0.35">
      <c r="A39" s="4">
        <v>44316</v>
      </c>
      <c r="B39" t="s">
        <v>14</v>
      </c>
      <c r="C39">
        <v>1310000</v>
      </c>
      <c r="D39">
        <v>1060000</v>
      </c>
      <c r="E39">
        <v>8.7999999999999995E-2</v>
      </c>
      <c r="F39">
        <v>2.5999999999999999E-2</v>
      </c>
      <c r="G39">
        <v>5.5E-2</v>
      </c>
      <c r="H39">
        <f>(Table5[[#This Row],[Expected_Portfolio_Return]]-Table5[[#This Row],[Risk_Free_Rate]])/Table5[[#This Row],[Standard_Deviation_Return]]</f>
        <v>1.1272727272727272</v>
      </c>
    </row>
    <row r="40" spans="1:8" x14ac:dyDescent="0.35">
      <c r="A40" s="4">
        <v>44316</v>
      </c>
      <c r="B40" t="s">
        <v>15</v>
      </c>
      <c r="C40">
        <v>1470000</v>
      </c>
      <c r="D40">
        <v>1160000</v>
      </c>
      <c r="E40">
        <v>8.2000000000000003E-2</v>
      </c>
      <c r="F40">
        <v>2.5000000000000001E-2</v>
      </c>
      <c r="G40">
        <v>6.4000000000000001E-2</v>
      </c>
      <c r="H40">
        <f>(Table5[[#This Row],[Expected_Portfolio_Return]]-Table5[[#This Row],[Risk_Free_Rate]])/Table5[[#This Row],[Standard_Deviation_Return]]</f>
        <v>0.890625</v>
      </c>
    </row>
    <row r="41" spans="1:8" x14ac:dyDescent="0.35">
      <c r="A41" s="4">
        <v>44316</v>
      </c>
      <c r="B41" t="s">
        <v>16</v>
      </c>
      <c r="C41">
        <v>1120000</v>
      </c>
      <c r="D41">
        <v>880000</v>
      </c>
      <c r="E41">
        <v>7.0000000000000007E-2</v>
      </c>
      <c r="F41">
        <v>3.4000000000000002E-2</v>
      </c>
      <c r="G41">
        <v>0.05</v>
      </c>
      <c r="H41">
        <f>(Table5[[#This Row],[Expected_Portfolio_Return]]-Table5[[#This Row],[Risk_Free_Rate]])/Table5[[#This Row],[Standard_Deviation_Return]]</f>
        <v>0.72000000000000008</v>
      </c>
    </row>
    <row r="42" spans="1:8" x14ac:dyDescent="0.35">
      <c r="A42" s="4">
        <v>44316</v>
      </c>
      <c r="B42" t="s">
        <v>7</v>
      </c>
      <c r="C42">
        <v>1450000</v>
      </c>
      <c r="D42">
        <v>1150000</v>
      </c>
      <c r="E42">
        <v>7.6999999999999999E-2</v>
      </c>
      <c r="F42">
        <v>2.8000000000000001E-2</v>
      </c>
      <c r="G42">
        <v>6.0999999999999999E-2</v>
      </c>
      <c r="H42">
        <f>(Table5[[#This Row],[Expected_Portfolio_Return]]-Table5[[#This Row],[Risk_Free_Rate]])/Table5[[#This Row],[Standard_Deviation_Return]]</f>
        <v>0.80327868852459017</v>
      </c>
    </row>
    <row r="43" spans="1:8" x14ac:dyDescent="0.35">
      <c r="A43" s="4">
        <v>44316</v>
      </c>
      <c r="B43" t="s">
        <v>8</v>
      </c>
      <c r="C43">
        <v>980000</v>
      </c>
      <c r="D43">
        <v>780000</v>
      </c>
      <c r="E43">
        <v>6.7000000000000004E-2</v>
      </c>
      <c r="F43">
        <v>3.3000000000000002E-2</v>
      </c>
      <c r="G43">
        <v>4.5999999999999999E-2</v>
      </c>
      <c r="H43">
        <f>(Table5[[#This Row],[Expected_Portfolio_Return]]-Table5[[#This Row],[Risk_Free_Rate]])/Table5[[#This Row],[Standard_Deviation_Return]]</f>
        <v>0.73913043478260876</v>
      </c>
    </row>
    <row r="44" spans="1:8" x14ac:dyDescent="0.35">
      <c r="A44" s="4">
        <v>44347</v>
      </c>
      <c r="B44" t="s">
        <v>9</v>
      </c>
      <c r="C44">
        <v>880000</v>
      </c>
      <c r="D44">
        <v>670000</v>
      </c>
      <c r="E44">
        <v>8.7999999999999995E-2</v>
      </c>
      <c r="F44">
        <v>2.3E-2</v>
      </c>
      <c r="G44">
        <v>7.5999999999999998E-2</v>
      </c>
      <c r="H44">
        <f>(Table5[[#This Row],[Expected_Portfolio_Return]]-Table5[[#This Row],[Risk_Free_Rate]])/Table5[[#This Row],[Standard_Deviation_Return]]</f>
        <v>0.85526315789473695</v>
      </c>
    </row>
    <row r="45" spans="1:8" x14ac:dyDescent="0.35">
      <c r="A45" s="4">
        <v>44347</v>
      </c>
      <c r="B45" t="s">
        <v>10</v>
      </c>
      <c r="C45">
        <v>1280000</v>
      </c>
      <c r="D45">
        <v>1050000</v>
      </c>
      <c r="E45">
        <v>8.5999999999999993E-2</v>
      </c>
      <c r="F45">
        <v>2.4E-2</v>
      </c>
      <c r="G45">
        <v>5.7000000000000002E-2</v>
      </c>
      <c r="H45">
        <f>(Table5[[#This Row],[Expected_Portfolio_Return]]-Table5[[#This Row],[Risk_Free_Rate]])/Table5[[#This Row],[Standard_Deviation_Return]]</f>
        <v>1.0877192982456139</v>
      </c>
    </row>
    <row r="46" spans="1:8" x14ac:dyDescent="0.35">
      <c r="A46" s="4">
        <v>44347</v>
      </c>
      <c r="B46" t="s">
        <v>11</v>
      </c>
      <c r="C46">
        <v>1350000</v>
      </c>
      <c r="D46">
        <v>1100000</v>
      </c>
      <c r="E46">
        <v>8.4000000000000005E-2</v>
      </c>
      <c r="F46">
        <v>2.5000000000000001E-2</v>
      </c>
      <c r="G46">
        <v>5.8000000000000003E-2</v>
      </c>
      <c r="H46">
        <f>(Table5[[#This Row],[Expected_Portfolio_Return]]-Table5[[#This Row],[Risk_Free_Rate]])/Table5[[#This Row],[Standard_Deviation_Return]]</f>
        <v>1.0172413793103448</v>
      </c>
    </row>
    <row r="47" spans="1:8" x14ac:dyDescent="0.35">
      <c r="A47" s="4">
        <v>44347</v>
      </c>
      <c r="B47" t="s">
        <v>12</v>
      </c>
      <c r="C47">
        <v>1080000</v>
      </c>
      <c r="D47">
        <v>850000</v>
      </c>
      <c r="E47">
        <v>7.2999999999999995E-2</v>
      </c>
      <c r="F47">
        <v>0.03</v>
      </c>
      <c r="G47">
        <v>4.9000000000000002E-2</v>
      </c>
      <c r="H47">
        <f>(Table5[[#This Row],[Expected_Portfolio_Return]]-Table5[[#This Row],[Risk_Free_Rate]])/Table5[[#This Row],[Standard_Deviation_Return]]</f>
        <v>0.87755102040816313</v>
      </c>
    </row>
    <row r="48" spans="1:8" x14ac:dyDescent="0.35">
      <c r="A48" s="4">
        <v>44347</v>
      </c>
      <c r="B48" t="s">
        <v>13</v>
      </c>
      <c r="C48">
        <v>940000</v>
      </c>
      <c r="D48">
        <v>710000</v>
      </c>
      <c r="E48">
        <v>9.1999999999999998E-2</v>
      </c>
      <c r="F48">
        <v>2.1000000000000001E-2</v>
      </c>
      <c r="G48">
        <v>7.4999999999999997E-2</v>
      </c>
      <c r="H48">
        <f>(Table5[[#This Row],[Expected_Portfolio_Return]]-Table5[[#This Row],[Risk_Free_Rate]])/Table5[[#This Row],[Standard_Deviation_Return]]</f>
        <v>0.94666666666666666</v>
      </c>
    </row>
    <row r="49" spans="1:8" x14ac:dyDescent="0.35">
      <c r="A49" s="4">
        <v>44347</v>
      </c>
      <c r="B49" t="s">
        <v>14</v>
      </c>
      <c r="C49">
        <v>1330000</v>
      </c>
      <c r="D49">
        <v>1080000</v>
      </c>
      <c r="E49">
        <v>8.6999999999999994E-2</v>
      </c>
      <c r="F49">
        <v>2.7E-2</v>
      </c>
      <c r="G49">
        <v>5.6000000000000001E-2</v>
      </c>
      <c r="H49">
        <f>(Table5[[#This Row],[Expected_Portfolio_Return]]-Table5[[#This Row],[Risk_Free_Rate]])/Table5[[#This Row],[Standard_Deviation_Return]]</f>
        <v>1.0714285714285714</v>
      </c>
    </row>
    <row r="50" spans="1:8" x14ac:dyDescent="0.35">
      <c r="A50" s="4">
        <v>44347</v>
      </c>
      <c r="B50" t="s">
        <v>15</v>
      </c>
      <c r="C50">
        <v>1480000</v>
      </c>
      <c r="D50">
        <v>1170000</v>
      </c>
      <c r="E50">
        <v>8.3000000000000004E-2</v>
      </c>
      <c r="F50">
        <v>2.4E-2</v>
      </c>
      <c r="G50">
        <v>6.3E-2</v>
      </c>
      <c r="H50">
        <f>(Table5[[#This Row],[Expected_Portfolio_Return]]-Table5[[#This Row],[Risk_Free_Rate]])/Table5[[#This Row],[Standard_Deviation_Return]]</f>
        <v>0.93650793650793651</v>
      </c>
    </row>
    <row r="51" spans="1:8" x14ac:dyDescent="0.35">
      <c r="A51" s="4">
        <v>44347</v>
      </c>
      <c r="B51" t="s">
        <v>16</v>
      </c>
      <c r="C51">
        <v>1130000</v>
      </c>
      <c r="D51">
        <v>890000</v>
      </c>
      <c r="E51">
        <v>7.0999999999999994E-2</v>
      </c>
      <c r="F51">
        <v>3.5000000000000003E-2</v>
      </c>
      <c r="G51">
        <v>5.0999999999999997E-2</v>
      </c>
      <c r="H51">
        <f>(Table5[[#This Row],[Expected_Portfolio_Return]]-Table5[[#This Row],[Risk_Free_Rate]])/Table5[[#This Row],[Standard_Deviation_Return]]</f>
        <v>0.70588235294117629</v>
      </c>
    </row>
    <row r="52" spans="1:8" x14ac:dyDescent="0.35">
      <c r="A52" s="4">
        <v>44377</v>
      </c>
      <c r="B52" t="s">
        <v>7</v>
      </c>
      <c r="C52">
        <v>1520000</v>
      </c>
      <c r="D52">
        <v>1190000</v>
      </c>
      <c r="E52">
        <v>7.9000000000000001E-2</v>
      </c>
      <c r="F52">
        <v>2.5999999999999999E-2</v>
      </c>
      <c r="G52">
        <v>6.4000000000000001E-2</v>
      </c>
      <c r="H52">
        <f>(Table5[[#This Row],[Expected_Portfolio_Return]]-Table5[[#This Row],[Risk_Free_Rate]])/Table5[[#This Row],[Standard_Deviation_Return]]</f>
        <v>0.82812500000000011</v>
      </c>
    </row>
    <row r="53" spans="1:8" x14ac:dyDescent="0.35">
      <c r="A53" s="4">
        <v>44377</v>
      </c>
      <c r="B53" t="s">
        <v>8</v>
      </c>
      <c r="C53">
        <v>990000</v>
      </c>
      <c r="D53">
        <v>790000</v>
      </c>
      <c r="E53">
        <v>6.9000000000000006E-2</v>
      </c>
      <c r="F53">
        <v>3.4000000000000002E-2</v>
      </c>
      <c r="G53">
        <v>4.7E-2</v>
      </c>
      <c r="H53">
        <f>(Table5[[#This Row],[Expected_Portfolio_Return]]-Table5[[#This Row],[Risk_Free_Rate]])/Table5[[#This Row],[Standard_Deviation_Return]]</f>
        <v>0.74468085106382986</v>
      </c>
    </row>
    <row r="54" spans="1:8" x14ac:dyDescent="0.35">
      <c r="A54" s="4">
        <v>44377</v>
      </c>
      <c r="B54" t="s">
        <v>9</v>
      </c>
      <c r="C54">
        <v>870000</v>
      </c>
      <c r="D54">
        <v>660000</v>
      </c>
      <c r="E54">
        <v>8.6999999999999994E-2</v>
      </c>
      <c r="F54">
        <v>2.4E-2</v>
      </c>
      <c r="G54">
        <v>7.3999999999999996E-2</v>
      </c>
      <c r="H54">
        <f>(Table5[[#This Row],[Expected_Portfolio_Return]]-Table5[[#This Row],[Risk_Free_Rate]])/Table5[[#This Row],[Standard_Deviation_Return]]</f>
        <v>0.85135135135135143</v>
      </c>
    </row>
    <row r="55" spans="1:8" x14ac:dyDescent="0.35">
      <c r="A55" s="4">
        <v>44377</v>
      </c>
      <c r="B55" t="s">
        <v>10</v>
      </c>
      <c r="C55">
        <v>1290000</v>
      </c>
      <c r="D55">
        <v>1060000</v>
      </c>
      <c r="E55">
        <v>8.4000000000000005E-2</v>
      </c>
      <c r="F55">
        <v>2.5000000000000001E-2</v>
      </c>
      <c r="G55">
        <v>5.8000000000000003E-2</v>
      </c>
      <c r="H55">
        <f>(Table5[[#This Row],[Expected_Portfolio_Return]]-Table5[[#This Row],[Risk_Free_Rate]])/Table5[[#This Row],[Standard_Deviation_Return]]</f>
        <v>1.0172413793103448</v>
      </c>
    </row>
    <row r="56" spans="1:8" x14ac:dyDescent="0.35">
      <c r="A56" s="4">
        <v>44377</v>
      </c>
      <c r="B56" t="s">
        <v>11</v>
      </c>
      <c r="C56">
        <v>1400000</v>
      </c>
      <c r="D56">
        <v>1150000</v>
      </c>
      <c r="E56">
        <v>8.2000000000000003E-2</v>
      </c>
      <c r="F56">
        <v>2.5999999999999999E-2</v>
      </c>
      <c r="G56">
        <v>0.06</v>
      </c>
      <c r="H56">
        <f>(Table5[[#This Row],[Expected_Portfolio_Return]]-Table5[[#This Row],[Risk_Free_Rate]])/Table5[[#This Row],[Standard_Deviation_Return]]</f>
        <v>0.93333333333333346</v>
      </c>
    </row>
    <row r="57" spans="1:8" x14ac:dyDescent="0.35">
      <c r="A57" s="4">
        <v>44377</v>
      </c>
      <c r="B57" t="s">
        <v>12</v>
      </c>
      <c r="C57">
        <v>1100000</v>
      </c>
      <c r="D57">
        <v>860000</v>
      </c>
      <c r="E57">
        <v>7.3999999999999996E-2</v>
      </c>
      <c r="F57">
        <v>2.9000000000000001E-2</v>
      </c>
      <c r="G57">
        <v>0.05</v>
      </c>
      <c r="H57">
        <f>(Table5[[#This Row],[Expected_Portfolio_Return]]-Table5[[#This Row],[Risk_Free_Rate]])/Table5[[#This Row],[Standard_Deviation_Return]]</f>
        <v>0.89999999999999991</v>
      </c>
    </row>
    <row r="58" spans="1:8" x14ac:dyDescent="0.35">
      <c r="A58" s="4">
        <v>44377</v>
      </c>
      <c r="B58" t="s">
        <v>13</v>
      </c>
      <c r="C58">
        <v>950000</v>
      </c>
      <c r="D58">
        <v>720000</v>
      </c>
      <c r="E58">
        <v>9.2999999999999999E-2</v>
      </c>
      <c r="F58">
        <v>2.3E-2</v>
      </c>
      <c r="G58">
        <v>7.6999999999999999E-2</v>
      </c>
      <c r="H58">
        <f>(Table5[[#This Row],[Expected_Portfolio_Return]]-Table5[[#This Row],[Risk_Free_Rate]])/Table5[[#This Row],[Standard_Deviation_Return]]</f>
        <v>0.90909090909090917</v>
      </c>
    </row>
    <row r="59" spans="1:8" x14ac:dyDescent="0.35">
      <c r="A59" s="4">
        <v>44377</v>
      </c>
      <c r="B59" t="s">
        <v>14</v>
      </c>
      <c r="C59">
        <v>1350000</v>
      </c>
      <c r="D59">
        <v>1090000</v>
      </c>
      <c r="E59">
        <v>8.5999999999999993E-2</v>
      </c>
      <c r="F59">
        <v>2.5999999999999999E-2</v>
      </c>
      <c r="G59">
        <v>5.5E-2</v>
      </c>
      <c r="H59">
        <f>(Table5[[#This Row],[Expected_Portfolio_Return]]-Table5[[#This Row],[Risk_Free_Rate]])/Table5[[#This Row],[Standard_Deviation_Return]]</f>
        <v>1.0909090909090908</v>
      </c>
    </row>
    <row r="60" spans="1:8" x14ac:dyDescent="0.35">
      <c r="A60" s="4">
        <v>44377</v>
      </c>
      <c r="B60" t="s">
        <v>15</v>
      </c>
      <c r="C60">
        <v>1490000</v>
      </c>
      <c r="D60">
        <v>1180000</v>
      </c>
      <c r="E60">
        <v>8.4000000000000005E-2</v>
      </c>
      <c r="F60">
        <v>2.5000000000000001E-2</v>
      </c>
      <c r="G60">
        <v>6.5000000000000002E-2</v>
      </c>
      <c r="H60">
        <f>(Table5[[#This Row],[Expected_Portfolio_Return]]-Table5[[#This Row],[Risk_Free_Rate]])/Table5[[#This Row],[Standard_Deviation_Return]]</f>
        <v>0.90769230769230769</v>
      </c>
    </row>
    <row r="61" spans="1:8" x14ac:dyDescent="0.35">
      <c r="A61" s="4">
        <v>44377</v>
      </c>
      <c r="B61" t="s">
        <v>16</v>
      </c>
      <c r="C61">
        <v>1140000</v>
      </c>
      <c r="D61">
        <v>900000</v>
      </c>
      <c r="E61">
        <v>7.1999999999999995E-2</v>
      </c>
      <c r="F61">
        <v>3.5999999999999997E-2</v>
      </c>
      <c r="G61">
        <v>5.1999999999999998E-2</v>
      </c>
      <c r="H61">
        <f>(Table5[[#This Row],[Expected_Portfolio_Return]]-Table5[[#This Row],[Risk_Free_Rate]])/Table5[[#This Row],[Standard_Deviation_Return]]</f>
        <v>0.69230769230769229</v>
      </c>
    </row>
    <row r="62" spans="1:8" x14ac:dyDescent="0.35">
      <c r="A62" s="4">
        <v>44408</v>
      </c>
      <c r="B62" t="s">
        <v>7</v>
      </c>
      <c r="C62">
        <v>1580000</v>
      </c>
      <c r="D62">
        <v>1240000</v>
      </c>
      <c r="E62">
        <v>8.2000000000000003E-2</v>
      </c>
      <c r="F62">
        <v>2.5000000000000001E-2</v>
      </c>
      <c r="G62">
        <v>6.5000000000000002E-2</v>
      </c>
      <c r="H62">
        <f>(Table5[[#This Row],[Expected_Portfolio_Return]]-Table5[[#This Row],[Risk_Free_Rate]])/Table5[[#This Row],[Standard_Deviation_Return]]</f>
        <v>0.87692307692307692</v>
      </c>
    </row>
    <row r="63" spans="1:8" x14ac:dyDescent="0.35">
      <c r="A63" s="4">
        <v>44408</v>
      </c>
      <c r="B63" t="s">
        <v>8</v>
      </c>
      <c r="C63">
        <v>970000</v>
      </c>
      <c r="D63">
        <v>770000</v>
      </c>
      <c r="E63">
        <v>6.6000000000000003E-2</v>
      </c>
      <c r="F63">
        <v>3.5999999999999997E-2</v>
      </c>
      <c r="G63">
        <v>4.3999999999999997E-2</v>
      </c>
      <c r="H63">
        <f>(Table5[[#This Row],[Expected_Portfolio_Return]]-Table5[[#This Row],[Risk_Free_Rate]])/Table5[[#This Row],[Standard_Deviation_Return]]</f>
        <v>0.68181818181818199</v>
      </c>
    </row>
    <row r="64" spans="1:8" x14ac:dyDescent="0.35">
      <c r="A64" s="4">
        <v>44408</v>
      </c>
      <c r="B64" t="s">
        <v>9</v>
      </c>
      <c r="C64">
        <v>890000</v>
      </c>
      <c r="D64">
        <v>680000</v>
      </c>
      <c r="E64">
        <v>8.5999999999999993E-2</v>
      </c>
      <c r="F64">
        <v>2.5000000000000001E-2</v>
      </c>
      <c r="G64">
        <v>7.2999999999999995E-2</v>
      </c>
      <c r="H64">
        <f>(Table5[[#This Row],[Expected_Portfolio_Return]]-Table5[[#This Row],[Risk_Free_Rate]])/Table5[[#This Row],[Standard_Deviation_Return]]</f>
        <v>0.83561643835616428</v>
      </c>
    </row>
    <row r="65" spans="1:8" x14ac:dyDescent="0.35">
      <c r="A65" s="4">
        <v>44408</v>
      </c>
      <c r="B65" t="s">
        <v>10</v>
      </c>
      <c r="C65">
        <v>1310000</v>
      </c>
      <c r="D65">
        <v>1070000</v>
      </c>
      <c r="E65">
        <v>8.3000000000000004E-2</v>
      </c>
      <c r="F65">
        <v>2.5999999999999999E-2</v>
      </c>
      <c r="G65">
        <v>5.8999999999999997E-2</v>
      </c>
      <c r="H65">
        <f>(Table5[[#This Row],[Expected_Portfolio_Return]]-Table5[[#This Row],[Risk_Free_Rate]])/Table5[[#This Row],[Standard_Deviation_Return]]</f>
        <v>0.96610169491525444</v>
      </c>
    </row>
    <row r="66" spans="1:8" x14ac:dyDescent="0.35">
      <c r="A66" s="4">
        <v>44408</v>
      </c>
      <c r="B66" t="s">
        <v>11</v>
      </c>
      <c r="C66">
        <v>1450000</v>
      </c>
      <c r="D66">
        <v>1180000</v>
      </c>
      <c r="E66">
        <v>8.1000000000000003E-2</v>
      </c>
      <c r="F66">
        <v>2.7E-2</v>
      </c>
      <c r="G66">
        <v>6.2E-2</v>
      </c>
      <c r="H66">
        <f>(Table5[[#This Row],[Expected_Portfolio_Return]]-Table5[[#This Row],[Risk_Free_Rate]])/Table5[[#This Row],[Standard_Deviation_Return]]</f>
        <v>0.87096774193548399</v>
      </c>
    </row>
    <row r="67" spans="1:8" x14ac:dyDescent="0.35">
      <c r="A67" s="4">
        <v>44408</v>
      </c>
      <c r="B67" t="s">
        <v>12</v>
      </c>
      <c r="C67">
        <v>1120000</v>
      </c>
      <c r="D67">
        <v>880000</v>
      </c>
      <c r="E67">
        <v>7.4999999999999997E-2</v>
      </c>
      <c r="F67">
        <v>2.8000000000000001E-2</v>
      </c>
      <c r="G67">
        <v>5.0999999999999997E-2</v>
      </c>
      <c r="H67">
        <f>(Table5[[#This Row],[Expected_Portfolio_Return]]-Table5[[#This Row],[Risk_Free_Rate]])/Table5[[#This Row],[Standard_Deviation_Return]]</f>
        <v>0.92156862745098045</v>
      </c>
    </row>
    <row r="68" spans="1:8" x14ac:dyDescent="0.35">
      <c r="A68" s="4">
        <v>44408</v>
      </c>
      <c r="B68" t="s">
        <v>13</v>
      </c>
      <c r="C68">
        <v>960000</v>
      </c>
      <c r="D68">
        <v>730000</v>
      </c>
      <c r="E68">
        <v>9.4E-2</v>
      </c>
      <c r="F68">
        <v>2.4E-2</v>
      </c>
      <c r="G68">
        <v>7.8E-2</v>
      </c>
      <c r="H68">
        <f>(Table5[[#This Row],[Expected_Portfolio_Return]]-Table5[[#This Row],[Risk_Free_Rate]])/Table5[[#This Row],[Standard_Deviation_Return]]</f>
        <v>0.89743589743589747</v>
      </c>
    </row>
    <row r="69" spans="1:8" x14ac:dyDescent="0.35">
      <c r="A69" s="4">
        <v>44408</v>
      </c>
      <c r="B69" t="s">
        <v>14</v>
      </c>
      <c r="C69">
        <v>1370000</v>
      </c>
      <c r="D69">
        <v>1100000</v>
      </c>
      <c r="E69">
        <v>8.5000000000000006E-2</v>
      </c>
      <c r="F69">
        <v>2.7E-2</v>
      </c>
      <c r="G69">
        <v>5.3999999999999999E-2</v>
      </c>
      <c r="H69">
        <f>(Table5[[#This Row],[Expected_Portfolio_Return]]-Table5[[#This Row],[Risk_Free_Rate]])/Table5[[#This Row],[Standard_Deviation_Return]]</f>
        <v>1.0740740740740742</v>
      </c>
    </row>
    <row r="70" spans="1:8" x14ac:dyDescent="0.35">
      <c r="A70" s="4">
        <v>44408</v>
      </c>
      <c r="B70" t="s">
        <v>15</v>
      </c>
      <c r="C70">
        <v>1500000</v>
      </c>
      <c r="D70">
        <v>1190000</v>
      </c>
      <c r="E70">
        <v>8.3000000000000004E-2</v>
      </c>
      <c r="F70">
        <v>2.5000000000000001E-2</v>
      </c>
      <c r="G70">
        <v>6.6000000000000003E-2</v>
      </c>
      <c r="H70">
        <f>(Table5[[#This Row],[Expected_Portfolio_Return]]-Table5[[#This Row],[Risk_Free_Rate]])/Table5[[#This Row],[Standard_Deviation_Return]]</f>
        <v>0.87878787878787878</v>
      </c>
    </row>
    <row r="71" spans="1:8" x14ac:dyDescent="0.35">
      <c r="A71" s="4">
        <v>44408</v>
      </c>
      <c r="B71" t="s">
        <v>16</v>
      </c>
      <c r="C71">
        <v>1150000</v>
      </c>
      <c r="D71">
        <v>910000</v>
      </c>
      <c r="E71">
        <v>7.2999999999999995E-2</v>
      </c>
      <c r="F71">
        <v>3.6999999999999998E-2</v>
      </c>
      <c r="G71">
        <v>5.2999999999999999E-2</v>
      </c>
      <c r="H71">
        <f>(Table5[[#This Row],[Expected_Portfolio_Return]]-Table5[[#This Row],[Risk_Free_Rate]])/Table5[[#This Row],[Standard_Deviation_Return]]</f>
        <v>0.67924528301886788</v>
      </c>
    </row>
    <row r="72" spans="1:8" x14ac:dyDescent="0.35">
      <c r="A72" s="4">
        <v>44439</v>
      </c>
      <c r="B72" t="s">
        <v>7</v>
      </c>
      <c r="C72">
        <v>1470000</v>
      </c>
      <c r="D72">
        <v>1160000</v>
      </c>
      <c r="E72">
        <v>7.5999999999999998E-2</v>
      </c>
      <c r="F72">
        <v>2.7E-2</v>
      </c>
      <c r="G72">
        <v>6.2E-2</v>
      </c>
      <c r="H72">
        <f>(Table5[[#This Row],[Expected_Portfolio_Return]]-Table5[[#This Row],[Risk_Free_Rate]])/Table5[[#This Row],[Standard_Deviation_Return]]</f>
        <v>0.79032258064516137</v>
      </c>
    </row>
    <row r="73" spans="1:8" x14ac:dyDescent="0.35">
      <c r="A73" s="4">
        <v>44439</v>
      </c>
      <c r="B73" t="s">
        <v>8</v>
      </c>
      <c r="C73">
        <v>960000</v>
      </c>
      <c r="D73">
        <v>760000</v>
      </c>
      <c r="E73">
        <v>6.8000000000000005E-2</v>
      </c>
      <c r="F73">
        <v>3.2000000000000001E-2</v>
      </c>
      <c r="G73">
        <v>4.5999999999999999E-2</v>
      </c>
      <c r="H73">
        <f>(Table5[[#This Row],[Expected_Portfolio_Return]]-Table5[[#This Row],[Risk_Free_Rate]])/Table5[[#This Row],[Standard_Deviation_Return]]</f>
        <v>0.78260869565217406</v>
      </c>
    </row>
    <row r="74" spans="1:8" x14ac:dyDescent="0.35">
      <c r="A74" s="4">
        <v>44439</v>
      </c>
      <c r="B74" t="s">
        <v>9</v>
      </c>
      <c r="C74">
        <v>910000</v>
      </c>
      <c r="D74">
        <v>690000</v>
      </c>
      <c r="E74">
        <v>8.6999999999999994E-2</v>
      </c>
      <c r="F74">
        <v>2.4E-2</v>
      </c>
      <c r="G74">
        <v>7.1999999999999995E-2</v>
      </c>
      <c r="H74">
        <f>(Table5[[#This Row],[Expected_Portfolio_Return]]-Table5[[#This Row],[Risk_Free_Rate]])/Table5[[#This Row],[Standard_Deviation_Return]]</f>
        <v>0.87500000000000011</v>
      </c>
    </row>
    <row r="75" spans="1:8" x14ac:dyDescent="0.35">
      <c r="A75" s="4">
        <v>44439</v>
      </c>
      <c r="B75" t="s">
        <v>10</v>
      </c>
      <c r="C75">
        <v>1260000</v>
      </c>
      <c r="D75">
        <v>1030000</v>
      </c>
      <c r="E75">
        <v>8.5000000000000006E-2</v>
      </c>
      <c r="F75">
        <v>2.5000000000000001E-2</v>
      </c>
      <c r="G75">
        <v>5.7000000000000002E-2</v>
      </c>
      <c r="H75">
        <f>(Table5[[#This Row],[Expected_Portfolio_Return]]-Table5[[#This Row],[Risk_Free_Rate]])/Table5[[#This Row],[Standard_Deviation_Return]]</f>
        <v>1.0526315789473684</v>
      </c>
    </row>
    <row r="76" spans="1:8" x14ac:dyDescent="0.35">
      <c r="A76" s="4">
        <v>44439</v>
      </c>
      <c r="B76" t="s">
        <v>11</v>
      </c>
      <c r="C76">
        <v>1500000</v>
      </c>
      <c r="D76">
        <v>1210000</v>
      </c>
      <c r="E76">
        <v>8.4000000000000005E-2</v>
      </c>
      <c r="F76">
        <v>2.5999999999999999E-2</v>
      </c>
      <c r="G76">
        <v>6.3E-2</v>
      </c>
      <c r="H76">
        <f>(Table5[[#This Row],[Expected_Portfolio_Return]]-Table5[[#This Row],[Risk_Free_Rate]])/Table5[[#This Row],[Standard_Deviation_Return]]</f>
        <v>0.92063492063492081</v>
      </c>
    </row>
    <row r="77" spans="1:8" x14ac:dyDescent="0.35">
      <c r="A77" s="4">
        <v>44439</v>
      </c>
      <c r="B77" t="s">
        <v>12</v>
      </c>
      <c r="C77">
        <v>1150000</v>
      </c>
      <c r="D77">
        <v>900000</v>
      </c>
      <c r="E77">
        <v>7.5999999999999998E-2</v>
      </c>
      <c r="F77">
        <v>2.9000000000000001E-2</v>
      </c>
      <c r="G77">
        <v>5.1999999999999998E-2</v>
      </c>
      <c r="H77">
        <f>(Table5[[#This Row],[Expected_Portfolio_Return]]-Table5[[#This Row],[Risk_Free_Rate]])/Table5[[#This Row],[Standard_Deviation_Return]]</f>
        <v>0.90384615384615385</v>
      </c>
    </row>
    <row r="78" spans="1:8" x14ac:dyDescent="0.35">
      <c r="A78" s="4">
        <v>44439</v>
      </c>
      <c r="B78" t="s">
        <v>13</v>
      </c>
      <c r="C78">
        <v>970000</v>
      </c>
      <c r="D78">
        <v>740000</v>
      </c>
      <c r="E78">
        <v>9.5000000000000001E-2</v>
      </c>
      <c r="F78">
        <v>2.5000000000000001E-2</v>
      </c>
      <c r="G78">
        <v>7.9000000000000001E-2</v>
      </c>
      <c r="H78">
        <f>(Table5[[#This Row],[Expected_Portfolio_Return]]-Table5[[#This Row],[Risk_Free_Rate]])/Table5[[#This Row],[Standard_Deviation_Return]]</f>
        <v>0.88607594936708867</v>
      </c>
    </row>
    <row r="79" spans="1:8" x14ac:dyDescent="0.35">
      <c r="A79" s="4">
        <v>44439</v>
      </c>
      <c r="B79" t="s">
        <v>14</v>
      </c>
      <c r="C79">
        <v>1380000</v>
      </c>
      <c r="D79">
        <v>1110000</v>
      </c>
      <c r="E79">
        <v>8.5999999999999993E-2</v>
      </c>
      <c r="F79">
        <v>2.5999999999999999E-2</v>
      </c>
      <c r="G79">
        <v>5.5E-2</v>
      </c>
      <c r="H79">
        <f>(Table5[[#This Row],[Expected_Portfolio_Return]]-Table5[[#This Row],[Risk_Free_Rate]])/Table5[[#This Row],[Standard_Deviation_Return]]</f>
        <v>1.0909090909090908</v>
      </c>
    </row>
    <row r="80" spans="1:8" x14ac:dyDescent="0.35">
      <c r="A80" s="4">
        <v>44439</v>
      </c>
      <c r="B80" t="s">
        <v>15</v>
      </c>
      <c r="C80">
        <v>1510000</v>
      </c>
      <c r="D80">
        <v>1200000</v>
      </c>
      <c r="E80">
        <v>8.4000000000000005E-2</v>
      </c>
      <c r="F80">
        <v>2.5000000000000001E-2</v>
      </c>
      <c r="G80">
        <v>6.7000000000000004E-2</v>
      </c>
      <c r="H80">
        <f>(Table5[[#This Row],[Expected_Portfolio_Return]]-Table5[[#This Row],[Risk_Free_Rate]])/Table5[[#This Row],[Standard_Deviation_Return]]</f>
        <v>0.88059701492537312</v>
      </c>
    </row>
    <row r="81" spans="1:8" x14ac:dyDescent="0.35">
      <c r="A81" s="4">
        <v>44439</v>
      </c>
      <c r="B81" t="s">
        <v>16</v>
      </c>
      <c r="C81">
        <v>1160000</v>
      </c>
      <c r="D81">
        <v>920000</v>
      </c>
      <c r="E81">
        <v>7.3999999999999996E-2</v>
      </c>
      <c r="F81">
        <v>3.7999999999999999E-2</v>
      </c>
      <c r="G81">
        <v>5.3999999999999999E-2</v>
      </c>
      <c r="H81">
        <f>(Table5[[#This Row],[Expected_Portfolio_Return]]-Table5[[#This Row],[Risk_Free_Rate]])/Table5[[#This Row],[Standard_Deviation_Return]]</f>
        <v>0.66666666666666663</v>
      </c>
    </row>
    <row r="82" spans="1:8" x14ac:dyDescent="0.35">
      <c r="A82" s="4">
        <v>44469</v>
      </c>
      <c r="B82" t="s">
        <v>7</v>
      </c>
      <c r="C82">
        <v>1550000</v>
      </c>
      <c r="D82">
        <v>1220000</v>
      </c>
      <c r="E82">
        <v>7.9000000000000001E-2</v>
      </c>
      <c r="F82">
        <v>2.5999999999999999E-2</v>
      </c>
      <c r="G82">
        <v>6.3E-2</v>
      </c>
      <c r="H82">
        <f>(Table5[[#This Row],[Expected_Portfolio_Return]]-Table5[[#This Row],[Risk_Free_Rate]])/Table5[[#This Row],[Standard_Deviation_Return]]</f>
        <v>0.84126984126984139</v>
      </c>
    </row>
    <row r="83" spans="1:8" x14ac:dyDescent="0.35">
      <c r="A83" s="4">
        <v>44469</v>
      </c>
      <c r="B83" t="s">
        <v>8</v>
      </c>
      <c r="C83">
        <v>990000</v>
      </c>
      <c r="D83">
        <v>790000</v>
      </c>
      <c r="E83">
        <v>6.9000000000000006E-2</v>
      </c>
      <c r="F83">
        <v>3.4000000000000002E-2</v>
      </c>
      <c r="G83">
        <v>4.8000000000000001E-2</v>
      </c>
      <c r="H83">
        <f>(Table5[[#This Row],[Expected_Portfolio_Return]]-Table5[[#This Row],[Risk_Free_Rate]])/Table5[[#This Row],[Standard_Deviation_Return]]</f>
        <v>0.72916666666666674</v>
      </c>
    </row>
    <row r="84" spans="1:8" x14ac:dyDescent="0.35">
      <c r="A84" s="4">
        <v>44469</v>
      </c>
      <c r="B84" t="s">
        <v>9</v>
      </c>
      <c r="C84">
        <v>870000</v>
      </c>
      <c r="D84">
        <v>660000</v>
      </c>
      <c r="E84">
        <v>8.7999999999999995E-2</v>
      </c>
      <c r="F84">
        <v>2.3E-2</v>
      </c>
      <c r="G84">
        <v>7.4999999999999997E-2</v>
      </c>
      <c r="H84">
        <f>(Table5[[#This Row],[Expected_Portfolio_Return]]-Table5[[#This Row],[Risk_Free_Rate]])/Table5[[#This Row],[Standard_Deviation_Return]]</f>
        <v>0.8666666666666667</v>
      </c>
    </row>
    <row r="85" spans="1:8" x14ac:dyDescent="0.35">
      <c r="A85" s="4">
        <v>44469</v>
      </c>
      <c r="B85" t="s">
        <v>10</v>
      </c>
      <c r="C85">
        <v>1290000</v>
      </c>
      <c r="D85">
        <v>1060000</v>
      </c>
      <c r="E85">
        <v>8.4000000000000005E-2</v>
      </c>
      <c r="F85">
        <v>2.5000000000000001E-2</v>
      </c>
      <c r="G85">
        <v>5.6000000000000001E-2</v>
      </c>
      <c r="H85">
        <f>(Table5[[#This Row],[Expected_Portfolio_Return]]-Table5[[#This Row],[Risk_Free_Rate]])/Table5[[#This Row],[Standard_Deviation_Return]]</f>
        <v>1.0535714285714286</v>
      </c>
    </row>
    <row r="86" spans="1:8" x14ac:dyDescent="0.35">
      <c r="A86" s="4">
        <v>44469</v>
      </c>
      <c r="B86" t="s">
        <v>11</v>
      </c>
      <c r="C86">
        <v>1550000</v>
      </c>
      <c r="D86">
        <v>1250000</v>
      </c>
      <c r="E86">
        <v>8.3000000000000004E-2</v>
      </c>
      <c r="F86">
        <v>2.5999999999999999E-2</v>
      </c>
      <c r="G86">
        <v>6.4000000000000001E-2</v>
      </c>
      <c r="H86">
        <f>(Table5[[#This Row],[Expected_Portfolio_Return]]-Table5[[#This Row],[Risk_Free_Rate]])/Table5[[#This Row],[Standard_Deviation_Return]]</f>
        <v>0.89062500000000011</v>
      </c>
    </row>
    <row r="87" spans="1:8" x14ac:dyDescent="0.35">
      <c r="A87" s="4">
        <v>44469</v>
      </c>
      <c r="B87" t="s">
        <v>12</v>
      </c>
      <c r="C87">
        <v>1170000</v>
      </c>
      <c r="D87">
        <v>920000</v>
      </c>
      <c r="E87">
        <v>7.6999999999999999E-2</v>
      </c>
      <c r="F87">
        <v>0.03</v>
      </c>
      <c r="G87">
        <v>5.2999999999999999E-2</v>
      </c>
      <c r="H87">
        <f>(Table5[[#This Row],[Expected_Portfolio_Return]]-Table5[[#This Row],[Risk_Free_Rate]])/Table5[[#This Row],[Standard_Deviation_Return]]</f>
        <v>0.8867924528301887</v>
      </c>
    </row>
    <row r="88" spans="1:8" x14ac:dyDescent="0.35">
      <c r="A88" s="4">
        <v>44469</v>
      </c>
      <c r="B88" t="s">
        <v>13</v>
      </c>
      <c r="C88">
        <v>980000</v>
      </c>
      <c r="D88">
        <v>750000</v>
      </c>
      <c r="E88">
        <v>9.6000000000000002E-2</v>
      </c>
      <c r="F88">
        <v>2.4E-2</v>
      </c>
      <c r="G88">
        <v>0.08</v>
      </c>
      <c r="H88">
        <f>(Table5[[#This Row],[Expected_Portfolio_Return]]-Table5[[#This Row],[Risk_Free_Rate]])/Table5[[#This Row],[Standard_Deviation_Return]]</f>
        <v>0.90000000000000013</v>
      </c>
    </row>
    <row r="89" spans="1:8" x14ac:dyDescent="0.35">
      <c r="A89" s="4">
        <v>44469</v>
      </c>
      <c r="B89" t="s">
        <v>14</v>
      </c>
      <c r="C89">
        <v>1390000</v>
      </c>
      <c r="D89">
        <v>1120000</v>
      </c>
      <c r="E89">
        <v>8.6999999999999994E-2</v>
      </c>
      <c r="F89">
        <v>2.5999999999999999E-2</v>
      </c>
      <c r="G89">
        <v>5.6000000000000001E-2</v>
      </c>
      <c r="H89">
        <f>(Table5[[#This Row],[Expected_Portfolio_Return]]-Table5[[#This Row],[Risk_Free_Rate]])/Table5[[#This Row],[Standard_Deviation_Return]]</f>
        <v>1.0892857142857142</v>
      </c>
    </row>
    <row r="90" spans="1:8" x14ac:dyDescent="0.35">
      <c r="A90" s="4">
        <v>44469</v>
      </c>
      <c r="B90" t="s">
        <v>15</v>
      </c>
      <c r="C90">
        <v>1520000</v>
      </c>
      <c r="D90">
        <v>1210000</v>
      </c>
      <c r="E90">
        <v>8.5000000000000006E-2</v>
      </c>
      <c r="F90">
        <v>2.4E-2</v>
      </c>
      <c r="G90">
        <v>6.8000000000000005E-2</v>
      </c>
      <c r="H90">
        <f>(Table5[[#This Row],[Expected_Portfolio_Return]]-Table5[[#This Row],[Risk_Free_Rate]])/Table5[[#This Row],[Standard_Deviation_Return]]</f>
        <v>0.8970588235294118</v>
      </c>
    </row>
    <row r="91" spans="1:8" x14ac:dyDescent="0.35">
      <c r="A91" s="4">
        <v>44469</v>
      </c>
      <c r="B91" t="s">
        <v>16</v>
      </c>
      <c r="C91">
        <v>1170000</v>
      </c>
      <c r="D91">
        <v>930000</v>
      </c>
      <c r="E91">
        <v>7.4999999999999997E-2</v>
      </c>
      <c r="F91">
        <v>3.9E-2</v>
      </c>
      <c r="G91">
        <v>5.5E-2</v>
      </c>
      <c r="H91">
        <f>(Table5[[#This Row],[Expected_Portfolio_Return]]-Table5[[#This Row],[Risk_Free_Rate]])/Table5[[#This Row],[Standard_Deviation_Return]]</f>
        <v>0.65454545454545454</v>
      </c>
    </row>
    <row r="92" spans="1:8" x14ac:dyDescent="0.35">
      <c r="A92" s="4">
        <v>44500</v>
      </c>
      <c r="B92" t="s">
        <v>7</v>
      </c>
      <c r="C92">
        <v>1500000</v>
      </c>
      <c r="D92">
        <v>1180000</v>
      </c>
      <c r="E92">
        <v>7.8E-2</v>
      </c>
      <c r="F92">
        <v>2.7E-2</v>
      </c>
      <c r="G92">
        <v>6.4000000000000001E-2</v>
      </c>
      <c r="H92">
        <f>(Table5[[#This Row],[Expected_Portfolio_Return]]-Table5[[#This Row],[Risk_Free_Rate]])/Table5[[#This Row],[Standard_Deviation_Return]]</f>
        <v>0.796875</v>
      </c>
    </row>
    <row r="93" spans="1:8" x14ac:dyDescent="0.35">
      <c r="A93" s="4">
        <v>44500</v>
      </c>
      <c r="B93" t="s">
        <v>8</v>
      </c>
      <c r="C93">
        <v>980000</v>
      </c>
      <c r="D93">
        <v>780000</v>
      </c>
      <c r="E93">
        <v>6.8000000000000005E-2</v>
      </c>
      <c r="F93">
        <v>3.3000000000000002E-2</v>
      </c>
      <c r="G93">
        <v>4.7E-2</v>
      </c>
      <c r="H93">
        <f>(Table5[[#This Row],[Expected_Portfolio_Return]]-Table5[[#This Row],[Risk_Free_Rate]])/Table5[[#This Row],[Standard_Deviation_Return]]</f>
        <v>0.74468085106382986</v>
      </c>
    </row>
    <row r="94" spans="1:8" x14ac:dyDescent="0.35">
      <c r="A94" s="4">
        <v>44500</v>
      </c>
      <c r="B94" t="s">
        <v>9</v>
      </c>
      <c r="C94">
        <v>880000</v>
      </c>
      <c r="D94">
        <v>670000</v>
      </c>
      <c r="E94">
        <v>8.8999999999999996E-2</v>
      </c>
      <c r="F94">
        <v>2.1999999999999999E-2</v>
      </c>
      <c r="G94">
        <v>7.5999999999999998E-2</v>
      </c>
      <c r="H94">
        <f>(Table5[[#This Row],[Expected_Portfolio_Return]]-Table5[[#This Row],[Risk_Free_Rate]])/Table5[[#This Row],[Standard_Deviation_Return]]</f>
        <v>0.88157894736842113</v>
      </c>
    </row>
    <row r="95" spans="1:8" x14ac:dyDescent="0.35">
      <c r="A95" s="4">
        <v>44500</v>
      </c>
      <c r="B95" t="s">
        <v>10</v>
      </c>
      <c r="C95">
        <v>1280000</v>
      </c>
      <c r="D95">
        <v>1050000</v>
      </c>
      <c r="E95">
        <v>8.5999999999999993E-2</v>
      </c>
      <c r="F95">
        <v>2.4E-2</v>
      </c>
      <c r="G95">
        <v>5.8000000000000003E-2</v>
      </c>
      <c r="H95">
        <f>(Table5[[#This Row],[Expected_Portfolio_Return]]-Table5[[#This Row],[Risk_Free_Rate]])/Table5[[#This Row],[Standard_Deviation_Return]]</f>
        <v>1.0689655172413792</v>
      </c>
    </row>
    <row r="96" spans="1:8" x14ac:dyDescent="0.35">
      <c r="A96" s="4">
        <v>44500</v>
      </c>
      <c r="B96" t="s">
        <v>11</v>
      </c>
      <c r="C96">
        <v>1600000</v>
      </c>
      <c r="D96">
        <v>1290000</v>
      </c>
      <c r="E96">
        <v>8.5000000000000006E-2</v>
      </c>
      <c r="F96">
        <v>2.5000000000000001E-2</v>
      </c>
      <c r="G96">
        <v>6.5000000000000002E-2</v>
      </c>
      <c r="H96">
        <f>(Table5[[#This Row],[Expected_Portfolio_Return]]-Table5[[#This Row],[Risk_Free_Rate]])/Table5[[#This Row],[Standard_Deviation_Return]]</f>
        <v>0.92307692307692313</v>
      </c>
    </row>
    <row r="97" spans="1:8" x14ac:dyDescent="0.35">
      <c r="A97" s="4">
        <v>44500</v>
      </c>
      <c r="B97" t="s">
        <v>12</v>
      </c>
      <c r="C97">
        <v>1180000</v>
      </c>
      <c r="D97">
        <v>930000</v>
      </c>
      <c r="E97">
        <v>7.8E-2</v>
      </c>
      <c r="F97">
        <v>2.8000000000000001E-2</v>
      </c>
      <c r="G97">
        <v>5.3999999999999999E-2</v>
      </c>
      <c r="H97">
        <f>(Table5[[#This Row],[Expected_Portfolio_Return]]-Table5[[#This Row],[Risk_Free_Rate]])/Table5[[#This Row],[Standard_Deviation_Return]]</f>
        <v>0.92592592592592604</v>
      </c>
    </row>
    <row r="98" spans="1:8" x14ac:dyDescent="0.35">
      <c r="A98" s="4">
        <v>44500</v>
      </c>
      <c r="B98" t="s">
        <v>13</v>
      </c>
      <c r="C98">
        <v>990000</v>
      </c>
      <c r="D98">
        <v>760000</v>
      </c>
      <c r="E98">
        <v>9.7000000000000003E-2</v>
      </c>
      <c r="F98">
        <v>2.3E-2</v>
      </c>
      <c r="G98">
        <v>8.1000000000000003E-2</v>
      </c>
      <c r="H98">
        <f>(Table5[[#This Row],[Expected_Portfolio_Return]]-Table5[[#This Row],[Risk_Free_Rate]])/Table5[[#This Row],[Standard_Deviation_Return]]</f>
        <v>0.91358024691358031</v>
      </c>
    </row>
    <row r="99" spans="1:8" x14ac:dyDescent="0.35">
      <c r="A99" s="4">
        <v>44500</v>
      </c>
      <c r="B99" t="s">
        <v>14</v>
      </c>
      <c r="C99">
        <v>1400000</v>
      </c>
      <c r="D99">
        <v>1130000</v>
      </c>
      <c r="E99">
        <v>8.7999999999999995E-2</v>
      </c>
      <c r="F99">
        <v>2.7E-2</v>
      </c>
      <c r="G99">
        <v>5.7000000000000002E-2</v>
      </c>
      <c r="H99">
        <f>(Table5[[#This Row],[Expected_Portfolio_Return]]-Table5[[#This Row],[Risk_Free_Rate]])/Table5[[#This Row],[Standard_Deviation_Return]]</f>
        <v>1.0701754385964912</v>
      </c>
    </row>
    <row r="100" spans="1:8" x14ac:dyDescent="0.35">
      <c r="A100" s="4">
        <v>44500</v>
      </c>
      <c r="B100" t="s">
        <v>15</v>
      </c>
      <c r="C100">
        <v>1530000</v>
      </c>
      <c r="D100">
        <v>1210000</v>
      </c>
      <c r="E100">
        <v>8.5999999999999993E-2</v>
      </c>
      <c r="F100">
        <v>2.5000000000000001E-2</v>
      </c>
      <c r="G100">
        <v>6.5000000000000002E-2</v>
      </c>
      <c r="H100">
        <f>(Table5[[#This Row],[Expected_Portfolio_Return]]-Table5[[#This Row],[Risk_Free_Rate]])/Table5[[#This Row],[Standard_Deviation_Return]]</f>
        <v>0.93846153846153835</v>
      </c>
    </row>
    <row r="101" spans="1:8" x14ac:dyDescent="0.35">
      <c r="A101" s="4">
        <v>44500</v>
      </c>
      <c r="B101" t="s">
        <v>16</v>
      </c>
      <c r="C101">
        <v>1180000</v>
      </c>
      <c r="D101">
        <v>940000</v>
      </c>
      <c r="E101">
        <v>7.5999999999999998E-2</v>
      </c>
      <c r="F101">
        <v>0.04</v>
      </c>
      <c r="G101">
        <v>5.6000000000000001E-2</v>
      </c>
      <c r="H101">
        <f>(Table5[[#This Row],[Expected_Portfolio_Return]]-Table5[[#This Row],[Risk_Free_Rate]])/Table5[[#This Row],[Standard_Deviation_Return]]</f>
        <v>0.64285714285714279</v>
      </c>
    </row>
    <row r="102" spans="1:8" x14ac:dyDescent="0.35">
      <c r="A102" s="4">
        <v>44530</v>
      </c>
      <c r="B102" t="s">
        <v>7</v>
      </c>
      <c r="C102">
        <v>1560000</v>
      </c>
      <c r="D102">
        <v>1230000</v>
      </c>
      <c r="E102">
        <v>8.1000000000000003E-2</v>
      </c>
      <c r="F102">
        <v>2.5999999999999999E-2</v>
      </c>
      <c r="G102">
        <v>6.5000000000000002E-2</v>
      </c>
      <c r="H102">
        <f>(Table5[[#This Row],[Expected_Portfolio_Return]]-Table5[[#This Row],[Risk_Free_Rate]])/Table5[[#This Row],[Standard_Deviation_Return]]</f>
        <v>0.84615384615384626</v>
      </c>
    </row>
    <row r="103" spans="1:8" x14ac:dyDescent="0.35">
      <c r="A103" s="4">
        <v>44530</v>
      </c>
      <c r="B103" t="s">
        <v>8</v>
      </c>
      <c r="C103">
        <v>1000000</v>
      </c>
      <c r="D103">
        <v>800000</v>
      </c>
      <c r="E103">
        <v>7.0000000000000007E-2</v>
      </c>
      <c r="F103">
        <v>0.03</v>
      </c>
      <c r="G103">
        <v>4.8000000000000001E-2</v>
      </c>
      <c r="H103">
        <f>(Table5[[#This Row],[Expected_Portfolio_Return]]-Table5[[#This Row],[Risk_Free_Rate]])/Table5[[#This Row],[Standard_Deviation_Return]]</f>
        <v>0.83333333333333348</v>
      </c>
    </row>
    <row r="104" spans="1:8" x14ac:dyDescent="0.35">
      <c r="A104" s="4">
        <v>44530</v>
      </c>
      <c r="B104" t="s">
        <v>7</v>
      </c>
      <c r="C104">
        <v>1480000</v>
      </c>
      <c r="D104">
        <v>1180000</v>
      </c>
      <c r="E104">
        <v>8.1000000000000003E-2</v>
      </c>
      <c r="F104">
        <v>2.4E-2</v>
      </c>
      <c r="G104">
        <v>6.0999999999999999E-2</v>
      </c>
      <c r="H104">
        <f>(Table5[[#This Row],[Expected_Portfolio_Return]]-Table5[[#This Row],[Risk_Free_Rate]])/Table5[[#This Row],[Standard_Deviation_Return]]</f>
        <v>0.93442622950819676</v>
      </c>
    </row>
    <row r="105" spans="1:8" x14ac:dyDescent="0.35">
      <c r="A105" s="4">
        <v>44530</v>
      </c>
      <c r="B105" t="s">
        <v>8</v>
      </c>
      <c r="C105">
        <v>990000</v>
      </c>
      <c r="D105">
        <v>790000</v>
      </c>
      <c r="E105">
        <v>7.1999999999999995E-2</v>
      </c>
      <c r="F105">
        <v>2.9000000000000001E-2</v>
      </c>
      <c r="G105">
        <v>5.0999999999999997E-2</v>
      </c>
      <c r="H105">
        <f>(Table5[[#This Row],[Expected_Portfolio_Return]]-Table5[[#This Row],[Risk_Free_Rate]])/Table5[[#This Row],[Standard_Deviation_Return]]</f>
        <v>0.84313725490196079</v>
      </c>
    </row>
    <row r="106" spans="1:8" x14ac:dyDescent="0.35">
      <c r="A106" s="4">
        <v>44530</v>
      </c>
      <c r="B106" t="s">
        <v>9</v>
      </c>
      <c r="C106">
        <v>820000</v>
      </c>
      <c r="D106">
        <v>620000</v>
      </c>
      <c r="E106">
        <v>8.7999999999999995E-2</v>
      </c>
      <c r="F106">
        <v>2.1000000000000001E-2</v>
      </c>
      <c r="G106">
        <v>7.0999999999999994E-2</v>
      </c>
      <c r="H106">
        <f>(Table5[[#This Row],[Expected_Portfolio_Return]]-Table5[[#This Row],[Risk_Free_Rate]])/Table5[[#This Row],[Standard_Deviation_Return]]</f>
        <v>0.94366197183098588</v>
      </c>
    </row>
    <row r="107" spans="1:8" x14ac:dyDescent="0.35">
      <c r="A107" s="4">
        <v>44530</v>
      </c>
      <c r="B107" t="s">
        <v>10</v>
      </c>
      <c r="C107">
        <v>1180000</v>
      </c>
      <c r="D107">
        <v>980000</v>
      </c>
      <c r="E107">
        <v>8.2000000000000003E-2</v>
      </c>
      <c r="F107">
        <v>2.7E-2</v>
      </c>
      <c r="G107">
        <v>5.6000000000000001E-2</v>
      </c>
      <c r="H107">
        <f>(Table5[[#This Row],[Expected_Portfolio_Return]]-Table5[[#This Row],[Risk_Free_Rate]])/Table5[[#This Row],[Standard_Deviation_Return]]</f>
        <v>0.98214285714285721</v>
      </c>
    </row>
    <row r="108" spans="1:8" x14ac:dyDescent="0.35">
      <c r="A108" s="4">
        <v>44530</v>
      </c>
      <c r="B108" t="s">
        <v>11</v>
      </c>
      <c r="C108">
        <v>1080000</v>
      </c>
      <c r="D108">
        <v>880000</v>
      </c>
      <c r="E108">
        <v>7.6999999999999999E-2</v>
      </c>
      <c r="F108">
        <v>2.5999999999999999E-2</v>
      </c>
      <c r="G108">
        <v>6.8000000000000005E-2</v>
      </c>
      <c r="H108">
        <f>(Table5[[#This Row],[Expected_Portfolio_Return]]-Table5[[#This Row],[Risk_Free_Rate]])/Table5[[#This Row],[Standard_Deviation_Return]]</f>
        <v>0.75</v>
      </c>
    </row>
    <row r="109" spans="1:8" x14ac:dyDescent="0.35">
      <c r="A109" s="4">
        <v>44530</v>
      </c>
      <c r="B109" t="s">
        <v>12</v>
      </c>
      <c r="C109">
        <v>960000</v>
      </c>
      <c r="D109">
        <v>740000</v>
      </c>
      <c r="E109">
        <v>6.7000000000000004E-2</v>
      </c>
      <c r="F109">
        <v>3.4000000000000002E-2</v>
      </c>
      <c r="G109">
        <v>4.8000000000000001E-2</v>
      </c>
      <c r="H109">
        <f>(Table5[[#This Row],[Expected_Portfolio_Return]]-Table5[[#This Row],[Risk_Free_Rate]])/Table5[[#This Row],[Standard_Deviation_Return]]</f>
        <v>0.6875</v>
      </c>
    </row>
    <row r="110" spans="1:8" x14ac:dyDescent="0.35">
      <c r="A110" s="4">
        <v>44530</v>
      </c>
      <c r="B110" t="s">
        <v>13</v>
      </c>
      <c r="C110">
        <v>860000</v>
      </c>
      <c r="D110">
        <v>660000</v>
      </c>
      <c r="E110">
        <v>8.7999999999999995E-2</v>
      </c>
      <c r="F110">
        <v>2.3E-2</v>
      </c>
      <c r="G110">
        <v>7.8E-2</v>
      </c>
      <c r="H110">
        <f>(Table5[[#This Row],[Expected_Portfolio_Return]]-Table5[[#This Row],[Risk_Free_Rate]])/Table5[[#This Row],[Standard_Deviation_Return]]</f>
        <v>0.83333333333333337</v>
      </c>
    </row>
    <row r="111" spans="1:8" x14ac:dyDescent="0.35">
      <c r="A111" s="4">
        <v>44530</v>
      </c>
      <c r="B111" t="s">
        <v>14</v>
      </c>
      <c r="C111">
        <v>1240000</v>
      </c>
      <c r="D111">
        <v>990000</v>
      </c>
      <c r="E111">
        <v>8.5999999999999993E-2</v>
      </c>
      <c r="F111">
        <v>2.5999999999999999E-2</v>
      </c>
      <c r="G111">
        <v>5.8999999999999997E-2</v>
      </c>
      <c r="H111">
        <f>(Table5[[#This Row],[Expected_Portfolio_Return]]-Table5[[#This Row],[Risk_Free_Rate]])/Table5[[#This Row],[Standard_Deviation_Return]]</f>
        <v>1.0169491525423728</v>
      </c>
    </row>
    <row r="112" spans="1:8" x14ac:dyDescent="0.35">
      <c r="A112" s="4">
        <v>44530</v>
      </c>
      <c r="B112" t="s">
        <v>15</v>
      </c>
      <c r="C112">
        <v>1390000</v>
      </c>
      <c r="D112">
        <v>1110000</v>
      </c>
      <c r="E112">
        <v>7.9000000000000001E-2</v>
      </c>
      <c r="F112">
        <v>2.7E-2</v>
      </c>
      <c r="G112">
        <v>6.3E-2</v>
      </c>
      <c r="H112">
        <f>(Table5[[#This Row],[Expected_Portfolio_Return]]-Table5[[#This Row],[Risk_Free_Rate]])/Table5[[#This Row],[Standard_Deviation_Return]]</f>
        <v>0.82539682539682546</v>
      </c>
    </row>
    <row r="113" spans="1:8" x14ac:dyDescent="0.35">
      <c r="A113" s="4">
        <v>44530</v>
      </c>
      <c r="B113" t="s">
        <v>16</v>
      </c>
      <c r="C113">
        <v>1040000</v>
      </c>
      <c r="D113">
        <v>810000</v>
      </c>
      <c r="E113">
        <v>6.9000000000000006E-2</v>
      </c>
      <c r="F113">
        <v>0.03</v>
      </c>
      <c r="G113">
        <v>4.9000000000000002E-2</v>
      </c>
      <c r="H113">
        <f>(Table5[[#This Row],[Expected_Portfolio_Return]]-Table5[[#This Row],[Risk_Free_Rate]])/Table5[[#This Row],[Standard_Deviation_Return]]</f>
        <v>0.79591836734693888</v>
      </c>
    </row>
    <row r="114" spans="1:8" x14ac:dyDescent="0.35">
      <c r="A114" s="4">
        <v>44561</v>
      </c>
      <c r="B114" t="s">
        <v>7</v>
      </c>
      <c r="C114">
        <v>1520000</v>
      </c>
      <c r="D114">
        <v>1220000</v>
      </c>
      <c r="E114">
        <v>7.9000000000000001E-2</v>
      </c>
      <c r="F114">
        <v>2.5999999999999999E-2</v>
      </c>
      <c r="G114">
        <v>5.8999999999999997E-2</v>
      </c>
      <c r="H114">
        <f>(Table5[[#This Row],[Expected_Portfolio_Return]]-Table5[[#This Row],[Risk_Free_Rate]])/Table5[[#This Row],[Standard_Deviation_Return]]</f>
        <v>0.89830508474576287</v>
      </c>
    </row>
    <row r="115" spans="1:8" x14ac:dyDescent="0.35">
      <c r="A115" s="4">
        <v>44561</v>
      </c>
      <c r="B115" t="s">
        <v>8</v>
      </c>
      <c r="C115">
        <v>1010000</v>
      </c>
      <c r="D115">
        <v>810000</v>
      </c>
      <c r="E115">
        <v>7.4999999999999997E-2</v>
      </c>
      <c r="F115">
        <v>3.2000000000000001E-2</v>
      </c>
      <c r="G115">
        <v>5.2999999999999999E-2</v>
      </c>
      <c r="H115">
        <f>(Table5[[#This Row],[Expected_Portfolio_Return]]-Table5[[#This Row],[Risk_Free_Rate]])/Table5[[#This Row],[Standard_Deviation_Return]]</f>
        <v>0.81132075471698106</v>
      </c>
    </row>
    <row r="116" spans="1:8" x14ac:dyDescent="0.35">
      <c r="A116" s="4">
        <v>44561</v>
      </c>
      <c r="B116" t="s">
        <v>9</v>
      </c>
      <c r="C116">
        <v>810000</v>
      </c>
      <c r="D116">
        <v>610000</v>
      </c>
      <c r="E116">
        <v>9.0999999999999998E-2</v>
      </c>
      <c r="F116">
        <v>1.9E-2</v>
      </c>
      <c r="G116">
        <v>7.2999999999999995E-2</v>
      </c>
      <c r="H116">
        <f>(Table5[[#This Row],[Expected_Portfolio_Return]]-Table5[[#This Row],[Risk_Free_Rate]])/Table5[[#This Row],[Standard_Deviation_Return]]</f>
        <v>0.98630136986301364</v>
      </c>
    </row>
    <row r="117" spans="1:8" x14ac:dyDescent="0.35">
      <c r="A117" s="4">
        <v>44561</v>
      </c>
      <c r="B117" t="s">
        <v>10</v>
      </c>
      <c r="C117">
        <v>1210000</v>
      </c>
      <c r="D117">
        <v>1010000</v>
      </c>
      <c r="E117">
        <v>8.4000000000000005E-2</v>
      </c>
      <c r="F117">
        <v>0.03</v>
      </c>
      <c r="G117">
        <v>5.7000000000000002E-2</v>
      </c>
      <c r="H117">
        <f>(Table5[[#This Row],[Expected_Portfolio_Return]]-Table5[[#This Row],[Risk_Free_Rate]])/Table5[[#This Row],[Standard_Deviation_Return]]</f>
        <v>0.94736842105263164</v>
      </c>
    </row>
    <row r="118" spans="1:8" x14ac:dyDescent="0.35">
      <c r="A118" s="4">
        <v>44561</v>
      </c>
      <c r="B118" t="s">
        <v>11</v>
      </c>
      <c r="C118">
        <v>1110000</v>
      </c>
      <c r="D118">
        <v>910000</v>
      </c>
      <c r="E118">
        <v>7.2999999999999995E-2</v>
      </c>
      <c r="F118">
        <v>2.9000000000000001E-2</v>
      </c>
      <c r="G118">
        <v>6.3E-2</v>
      </c>
      <c r="H118">
        <f>(Table5[[#This Row],[Expected_Portfolio_Return]]-Table5[[#This Row],[Risk_Free_Rate]])/Table5[[#This Row],[Standard_Deviation_Return]]</f>
        <v>0.69841269841269837</v>
      </c>
    </row>
    <row r="119" spans="1:8" x14ac:dyDescent="0.35">
      <c r="A119" s="4">
        <v>44561</v>
      </c>
      <c r="B119" t="s">
        <v>12</v>
      </c>
      <c r="C119">
        <v>970000</v>
      </c>
      <c r="D119">
        <v>770000</v>
      </c>
      <c r="E119">
        <v>6.3E-2</v>
      </c>
      <c r="F119">
        <v>3.6999999999999998E-2</v>
      </c>
      <c r="G119">
        <v>4.2999999999999997E-2</v>
      </c>
      <c r="H119">
        <f>(Table5[[#This Row],[Expected_Portfolio_Return]]-Table5[[#This Row],[Risk_Free_Rate]])/Table5[[#This Row],[Standard_Deviation_Return]]</f>
        <v>0.60465116279069775</v>
      </c>
    </row>
    <row r="120" spans="1:8" x14ac:dyDescent="0.35">
      <c r="A120" s="4">
        <v>44561</v>
      </c>
      <c r="B120" t="s">
        <v>13</v>
      </c>
      <c r="C120">
        <v>870000</v>
      </c>
      <c r="D120">
        <v>670000</v>
      </c>
      <c r="E120">
        <v>8.2000000000000003E-2</v>
      </c>
      <c r="F120">
        <v>2.4E-2</v>
      </c>
      <c r="G120">
        <v>7.5999999999999998E-2</v>
      </c>
      <c r="H120">
        <f>(Table5[[#This Row],[Expected_Portfolio_Return]]-Table5[[#This Row],[Risk_Free_Rate]])/Table5[[#This Row],[Standard_Deviation_Return]]</f>
        <v>0.76315789473684215</v>
      </c>
    </row>
    <row r="121" spans="1:8" x14ac:dyDescent="0.35">
      <c r="A121" s="4">
        <v>44561</v>
      </c>
      <c r="B121" t="s">
        <v>14</v>
      </c>
      <c r="C121">
        <v>1260000</v>
      </c>
      <c r="D121">
        <v>1010000</v>
      </c>
      <c r="E121">
        <v>8.8999999999999996E-2</v>
      </c>
      <c r="F121">
        <v>2.9000000000000001E-2</v>
      </c>
      <c r="G121">
        <v>0.06</v>
      </c>
      <c r="H121">
        <f>(Table5[[#This Row],[Expected_Portfolio_Return]]-Table5[[#This Row],[Risk_Free_Rate]])/Table5[[#This Row],[Standard_Deviation_Return]]</f>
        <v>1</v>
      </c>
    </row>
    <row r="122" spans="1:8" x14ac:dyDescent="0.35">
      <c r="A122" s="4">
        <v>44561</v>
      </c>
      <c r="B122" t="s">
        <v>15</v>
      </c>
      <c r="C122">
        <v>1410000</v>
      </c>
      <c r="D122">
        <v>1120000</v>
      </c>
      <c r="E122">
        <v>7.6999999999999999E-2</v>
      </c>
      <c r="F122">
        <v>0.03</v>
      </c>
      <c r="G122">
        <v>6.5000000000000002E-2</v>
      </c>
      <c r="H122">
        <f>(Table5[[#This Row],[Expected_Portfolio_Return]]-Table5[[#This Row],[Risk_Free_Rate]])/Table5[[#This Row],[Standard_Deviation_Return]]</f>
        <v>0.72307692307692306</v>
      </c>
    </row>
    <row r="123" spans="1:8" x14ac:dyDescent="0.35">
      <c r="A123" s="4">
        <v>44561</v>
      </c>
      <c r="B123" t="s">
        <v>16</v>
      </c>
      <c r="C123">
        <v>1060000</v>
      </c>
      <c r="D123">
        <v>830000</v>
      </c>
      <c r="E123">
        <v>7.0000000000000007E-2</v>
      </c>
      <c r="F123">
        <v>3.3000000000000002E-2</v>
      </c>
      <c r="G123">
        <v>0.05</v>
      </c>
      <c r="H123">
        <f>(Table5[[#This Row],[Expected_Portfolio_Return]]-Table5[[#This Row],[Risk_Free_Rate]])/Table5[[#This Row],[Standard_Deviation_Return]]</f>
        <v>0.7400000000000001</v>
      </c>
    </row>
    <row r="124" spans="1:8" x14ac:dyDescent="0.35">
      <c r="A124" s="4">
        <v>44592</v>
      </c>
      <c r="B124" t="s">
        <v>7</v>
      </c>
      <c r="C124">
        <v>1550000</v>
      </c>
      <c r="D124">
        <v>1250000</v>
      </c>
      <c r="E124">
        <v>8.2000000000000003E-2</v>
      </c>
      <c r="F124">
        <v>2.3E-2</v>
      </c>
      <c r="G124">
        <v>6.2E-2</v>
      </c>
      <c r="H124">
        <f>(Table5[[#This Row],[Expected_Portfolio_Return]]-Table5[[#This Row],[Risk_Free_Rate]])/Table5[[#This Row],[Standard_Deviation_Return]]</f>
        <v>0.95161290322580649</v>
      </c>
    </row>
    <row r="125" spans="1:8" x14ac:dyDescent="0.35">
      <c r="A125" s="4">
        <v>44592</v>
      </c>
      <c r="B125" t="s">
        <v>8</v>
      </c>
      <c r="C125">
        <v>1020000</v>
      </c>
      <c r="D125">
        <v>820000</v>
      </c>
      <c r="E125">
        <v>7.3999999999999996E-2</v>
      </c>
      <c r="F125">
        <v>2.8000000000000001E-2</v>
      </c>
      <c r="G125">
        <v>5.1999999999999998E-2</v>
      </c>
      <c r="H125">
        <f>(Table5[[#This Row],[Expected_Portfolio_Return]]-Table5[[#This Row],[Risk_Free_Rate]])/Table5[[#This Row],[Standard_Deviation_Return]]</f>
        <v>0.88461538461538469</v>
      </c>
    </row>
    <row r="126" spans="1:8" x14ac:dyDescent="0.35">
      <c r="A126" s="4">
        <v>44592</v>
      </c>
      <c r="B126" t="s">
        <v>9</v>
      </c>
      <c r="C126">
        <v>830000</v>
      </c>
      <c r="D126">
        <v>630000</v>
      </c>
      <c r="E126">
        <v>8.6999999999999994E-2</v>
      </c>
      <c r="F126">
        <v>0.02</v>
      </c>
      <c r="G126">
        <v>7.1999999999999995E-2</v>
      </c>
      <c r="H126">
        <f>(Table5[[#This Row],[Expected_Portfolio_Return]]-Table5[[#This Row],[Risk_Free_Rate]])/Table5[[#This Row],[Standard_Deviation_Return]]</f>
        <v>0.93055555555555547</v>
      </c>
    </row>
    <row r="127" spans="1:8" x14ac:dyDescent="0.35">
      <c r="A127" s="4">
        <v>44592</v>
      </c>
      <c r="B127" t="s">
        <v>10</v>
      </c>
      <c r="C127">
        <v>1230000</v>
      </c>
      <c r="D127">
        <v>1030000</v>
      </c>
      <c r="E127">
        <v>8.1000000000000003E-2</v>
      </c>
      <c r="F127">
        <v>2.5000000000000001E-2</v>
      </c>
      <c r="G127">
        <v>5.7000000000000002E-2</v>
      </c>
      <c r="H127">
        <f>(Table5[[#This Row],[Expected_Portfolio_Return]]-Table5[[#This Row],[Risk_Free_Rate]])/Table5[[#This Row],[Standard_Deviation_Return]]</f>
        <v>0.98245614035087714</v>
      </c>
    </row>
    <row r="128" spans="1:8" x14ac:dyDescent="0.35">
      <c r="A128" s="4">
        <v>44592</v>
      </c>
      <c r="B128" t="s">
        <v>11</v>
      </c>
      <c r="C128">
        <v>1120000</v>
      </c>
      <c r="D128">
        <v>920000</v>
      </c>
      <c r="E128">
        <v>7.5999999999999998E-2</v>
      </c>
      <c r="F128">
        <v>2.5000000000000001E-2</v>
      </c>
      <c r="G128">
        <v>6.4000000000000001E-2</v>
      </c>
      <c r="H128">
        <f>(Table5[[#This Row],[Expected_Portfolio_Return]]-Table5[[#This Row],[Risk_Free_Rate]])/Table5[[#This Row],[Standard_Deviation_Return]]</f>
        <v>0.79687499999999989</v>
      </c>
    </row>
    <row r="129" spans="1:8" x14ac:dyDescent="0.35">
      <c r="A129" s="4">
        <v>44592</v>
      </c>
      <c r="B129" t="s">
        <v>12</v>
      </c>
      <c r="C129">
        <v>980000</v>
      </c>
      <c r="D129">
        <v>780000</v>
      </c>
      <c r="E129">
        <v>6.6000000000000003E-2</v>
      </c>
      <c r="F129">
        <v>3.3000000000000002E-2</v>
      </c>
      <c r="G129">
        <v>4.5999999999999999E-2</v>
      </c>
      <c r="H129">
        <f>(Table5[[#This Row],[Expected_Portfolio_Return]]-Table5[[#This Row],[Risk_Free_Rate]])/Table5[[#This Row],[Standard_Deviation_Return]]</f>
        <v>0.71739130434782616</v>
      </c>
    </row>
    <row r="130" spans="1:8" x14ac:dyDescent="0.35">
      <c r="A130" s="4">
        <v>44592</v>
      </c>
      <c r="B130" t="s">
        <v>13</v>
      </c>
      <c r="C130">
        <v>880000</v>
      </c>
      <c r="D130">
        <v>680000</v>
      </c>
      <c r="E130">
        <v>8.5999999999999993E-2</v>
      </c>
      <c r="F130">
        <v>2.1999999999999999E-2</v>
      </c>
      <c r="G130">
        <v>7.6999999999999999E-2</v>
      </c>
      <c r="H130">
        <f>(Table5[[#This Row],[Expected_Portfolio_Return]]-Table5[[#This Row],[Risk_Free_Rate]])/Table5[[#This Row],[Standard_Deviation_Return]]</f>
        <v>0.83116883116883122</v>
      </c>
    </row>
    <row r="131" spans="1:8" x14ac:dyDescent="0.35">
      <c r="A131" s="4">
        <v>44592</v>
      </c>
      <c r="B131" t="s">
        <v>14</v>
      </c>
      <c r="C131">
        <v>1270000</v>
      </c>
      <c r="D131">
        <v>1020000</v>
      </c>
      <c r="E131">
        <v>8.6999999999999994E-2</v>
      </c>
      <c r="F131">
        <v>2.5000000000000001E-2</v>
      </c>
      <c r="G131">
        <v>6.0999999999999999E-2</v>
      </c>
      <c r="H131">
        <f>(Table5[[#This Row],[Expected_Portfolio_Return]]-Table5[[#This Row],[Risk_Free_Rate]])/Table5[[#This Row],[Standard_Deviation_Return]]</f>
        <v>1.0163934426229506</v>
      </c>
    </row>
    <row r="132" spans="1:8" x14ac:dyDescent="0.35">
      <c r="A132" s="4">
        <v>44592</v>
      </c>
      <c r="B132" t="s">
        <v>15</v>
      </c>
      <c r="C132">
        <v>1430000</v>
      </c>
      <c r="D132">
        <v>1140000</v>
      </c>
      <c r="E132">
        <v>0.08</v>
      </c>
      <c r="F132">
        <v>2.5999999999999999E-2</v>
      </c>
      <c r="G132">
        <v>6.4000000000000001E-2</v>
      </c>
      <c r="H132">
        <f>(Table5[[#This Row],[Expected_Portfolio_Return]]-Table5[[#This Row],[Risk_Free_Rate]])/Table5[[#This Row],[Standard_Deviation_Return]]</f>
        <v>0.84375000000000011</v>
      </c>
    </row>
    <row r="133" spans="1:8" x14ac:dyDescent="0.35">
      <c r="A133" s="4">
        <v>44592</v>
      </c>
      <c r="B133" t="s">
        <v>16</v>
      </c>
      <c r="C133">
        <v>1070000</v>
      </c>
      <c r="D133">
        <v>840000</v>
      </c>
      <c r="E133">
        <v>7.0999999999999994E-2</v>
      </c>
      <c r="F133">
        <v>3.2000000000000001E-2</v>
      </c>
      <c r="G133">
        <v>5.0999999999999997E-2</v>
      </c>
      <c r="H133">
        <f>(Table5[[#This Row],[Expected_Portfolio_Return]]-Table5[[#This Row],[Risk_Free_Rate]])/Table5[[#This Row],[Standard_Deviation_Return]]</f>
        <v>0.76470588235294112</v>
      </c>
    </row>
    <row r="134" spans="1:8" x14ac:dyDescent="0.35">
      <c r="A134" s="4">
        <v>44620</v>
      </c>
      <c r="B134" t="s">
        <v>7</v>
      </c>
      <c r="C134">
        <v>1560000</v>
      </c>
      <c r="D134">
        <v>1260000</v>
      </c>
      <c r="E134">
        <v>8.1000000000000003E-2</v>
      </c>
      <c r="F134">
        <v>2.4E-2</v>
      </c>
      <c r="G134">
        <v>6.0999999999999999E-2</v>
      </c>
      <c r="H134">
        <f>(Table5[[#This Row],[Expected_Portfolio_Return]]-Table5[[#This Row],[Risk_Free_Rate]])/Table5[[#This Row],[Standard_Deviation_Return]]</f>
        <v>0.93442622950819676</v>
      </c>
    </row>
    <row r="135" spans="1:8" x14ac:dyDescent="0.35">
      <c r="A135" s="4">
        <v>44620</v>
      </c>
      <c r="B135" t="s">
        <v>8</v>
      </c>
      <c r="C135">
        <v>1030000</v>
      </c>
      <c r="D135">
        <v>830000</v>
      </c>
      <c r="E135">
        <v>7.2999999999999995E-2</v>
      </c>
      <c r="F135">
        <v>2.7E-2</v>
      </c>
      <c r="G135">
        <v>5.2999999999999999E-2</v>
      </c>
      <c r="H135">
        <f>(Table5[[#This Row],[Expected_Portfolio_Return]]-Table5[[#This Row],[Risk_Free_Rate]])/Table5[[#This Row],[Standard_Deviation_Return]]</f>
        <v>0.86792452830188682</v>
      </c>
    </row>
    <row r="136" spans="1:8" x14ac:dyDescent="0.35">
      <c r="A136" s="4">
        <v>44620</v>
      </c>
      <c r="B136" t="s">
        <v>9</v>
      </c>
      <c r="C136">
        <v>840000</v>
      </c>
      <c r="D136">
        <v>640000</v>
      </c>
      <c r="E136">
        <v>8.5999999999999993E-2</v>
      </c>
      <c r="F136">
        <v>2.1000000000000001E-2</v>
      </c>
      <c r="G136">
        <v>7.2999999999999995E-2</v>
      </c>
      <c r="H136">
        <f>(Table5[[#This Row],[Expected_Portfolio_Return]]-Table5[[#This Row],[Risk_Free_Rate]])/Table5[[#This Row],[Standard_Deviation_Return]]</f>
        <v>0.89041095890410948</v>
      </c>
    </row>
    <row r="137" spans="1:8" x14ac:dyDescent="0.35">
      <c r="A137" s="4">
        <v>44620</v>
      </c>
      <c r="B137" t="s">
        <v>10</v>
      </c>
      <c r="C137">
        <v>1240000</v>
      </c>
      <c r="D137">
        <v>1040000</v>
      </c>
      <c r="E137">
        <v>0.08</v>
      </c>
      <c r="F137">
        <v>2.5999999999999999E-2</v>
      </c>
      <c r="G137">
        <v>5.8000000000000003E-2</v>
      </c>
      <c r="H137">
        <f>(Table5[[#This Row],[Expected_Portfolio_Return]]-Table5[[#This Row],[Risk_Free_Rate]])/Table5[[#This Row],[Standard_Deviation_Return]]</f>
        <v>0.93103448275862077</v>
      </c>
    </row>
    <row r="138" spans="1:8" x14ac:dyDescent="0.35">
      <c r="A138" s="4">
        <v>44620</v>
      </c>
      <c r="B138" t="s">
        <v>11</v>
      </c>
      <c r="C138">
        <v>1130000</v>
      </c>
      <c r="D138">
        <v>930000</v>
      </c>
      <c r="E138">
        <v>7.4999999999999997E-2</v>
      </c>
      <c r="F138">
        <v>2.5999999999999999E-2</v>
      </c>
      <c r="G138">
        <v>6.5000000000000002E-2</v>
      </c>
      <c r="H138">
        <f>(Table5[[#This Row],[Expected_Portfolio_Return]]-Table5[[#This Row],[Risk_Free_Rate]])/Table5[[#This Row],[Standard_Deviation_Return]]</f>
        <v>0.75384615384615383</v>
      </c>
    </row>
    <row r="139" spans="1:8" x14ac:dyDescent="0.35">
      <c r="A139" s="4">
        <v>44620</v>
      </c>
      <c r="B139" t="s">
        <v>12</v>
      </c>
      <c r="C139">
        <v>990000</v>
      </c>
      <c r="D139">
        <v>790000</v>
      </c>
      <c r="E139">
        <v>6.5000000000000002E-2</v>
      </c>
      <c r="F139">
        <v>3.4000000000000002E-2</v>
      </c>
      <c r="G139">
        <v>4.7E-2</v>
      </c>
      <c r="H139">
        <f>(Table5[[#This Row],[Expected_Portfolio_Return]]-Table5[[#This Row],[Risk_Free_Rate]])/Table5[[#This Row],[Standard_Deviation_Return]]</f>
        <v>0.65957446808510634</v>
      </c>
    </row>
    <row r="140" spans="1:8" x14ac:dyDescent="0.35">
      <c r="A140" s="4">
        <v>44620</v>
      </c>
      <c r="B140" t="s">
        <v>13</v>
      </c>
      <c r="C140">
        <v>890000</v>
      </c>
      <c r="D140">
        <v>690000</v>
      </c>
      <c r="E140">
        <v>8.5000000000000006E-2</v>
      </c>
      <c r="F140">
        <v>2.3E-2</v>
      </c>
      <c r="G140">
        <v>7.5999999999999998E-2</v>
      </c>
      <c r="H140">
        <f>(Table5[[#This Row],[Expected_Portfolio_Return]]-Table5[[#This Row],[Risk_Free_Rate]])/Table5[[#This Row],[Standard_Deviation_Return]]</f>
        <v>0.81578947368421062</v>
      </c>
    </row>
    <row r="141" spans="1:8" x14ac:dyDescent="0.35">
      <c r="A141" s="4">
        <v>44620</v>
      </c>
      <c r="B141" t="s">
        <v>14</v>
      </c>
      <c r="C141">
        <v>1280000</v>
      </c>
      <c r="D141">
        <v>1030000</v>
      </c>
      <c r="E141">
        <v>8.5999999999999993E-2</v>
      </c>
      <c r="F141">
        <v>2.5999999999999999E-2</v>
      </c>
      <c r="G141">
        <v>6.2E-2</v>
      </c>
      <c r="H141">
        <f>(Table5[[#This Row],[Expected_Portfolio_Return]]-Table5[[#This Row],[Risk_Free_Rate]])/Table5[[#This Row],[Standard_Deviation_Return]]</f>
        <v>0.96774193548387089</v>
      </c>
    </row>
    <row r="142" spans="1:8" x14ac:dyDescent="0.35">
      <c r="A142" s="4">
        <v>44620</v>
      </c>
      <c r="B142" t="s">
        <v>15</v>
      </c>
      <c r="C142">
        <v>1440000</v>
      </c>
      <c r="D142">
        <v>1150000</v>
      </c>
      <c r="E142">
        <v>7.9000000000000001E-2</v>
      </c>
      <c r="F142">
        <v>2.7E-2</v>
      </c>
      <c r="G142">
        <v>6.5000000000000002E-2</v>
      </c>
      <c r="H142">
        <f>(Table5[[#This Row],[Expected_Portfolio_Return]]-Table5[[#This Row],[Risk_Free_Rate]])/Table5[[#This Row],[Standard_Deviation_Return]]</f>
        <v>0.8</v>
      </c>
    </row>
    <row r="143" spans="1:8" x14ac:dyDescent="0.35">
      <c r="A143" s="4">
        <v>44620</v>
      </c>
      <c r="B143" t="s">
        <v>16</v>
      </c>
      <c r="C143">
        <v>1080000</v>
      </c>
      <c r="D143">
        <v>850000</v>
      </c>
      <c r="E143">
        <v>7.1999999999999995E-2</v>
      </c>
      <c r="F143">
        <v>3.1E-2</v>
      </c>
      <c r="G143">
        <v>5.1999999999999998E-2</v>
      </c>
      <c r="H143">
        <f>(Table5[[#This Row],[Expected_Portfolio_Return]]-Table5[[#This Row],[Risk_Free_Rate]])/Table5[[#This Row],[Standard_Deviation_Return]]</f>
        <v>0.78846153846153844</v>
      </c>
    </row>
    <row r="144" spans="1:8" x14ac:dyDescent="0.35">
      <c r="A144" s="4">
        <v>44620</v>
      </c>
      <c r="B144" t="s">
        <v>7</v>
      </c>
      <c r="C144">
        <v>1570000</v>
      </c>
      <c r="D144">
        <v>1270000</v>
      </c>
      <c r="E144">
        <v>0.08</v>
      </c>
      <c r="F144">
        <v>2.5000000000000001E-2</v>
      </c>
      <c r="G144">
        <v>0.06</v>
      </c>
      <c r="H144">
        <f>(Table5[[#This Row],[Expected_Portfolio_Return]]-Table5[[#This Row],[Risk_Free_Rate]])/Table5[[#This Row],[Standard_Deviation_Return]]</f>
        <v>0.91666666666666674</v>
      </c>
    </row>
    <row r="145" spans="1:8" x14ac:dyDescent="0.35">
      <c r="A145" s="4">
        <v>44651</v>
      </c>
      <c r="B145" t="s">
        <v>8</v>
      </c>
      <c r="C145">
        <v>1040000</v>
      </c>
      <c r="D145">
        <v>840000</v>
      </c>
      <c r="E145">
        <v>7.1999999999999995E-2</v>
      </c>
      <c r="F145">
        <v>2.8000000000000001E-2</v>
      </c>
      <c r="G145">
        <v>5.3999999999999999E-2</v>
      </c>
      <c r="H145">
        <f>(Table5[[#This Row],[Expected_Portfolio_Return]]-Table5[[#This Row],[Risk_Free_Rate]])/Table5[[#This Row],[Standard_Deviation_Return]]</f>
        <v>0.81481481481481477</v>
      </c>
    </row>
    <row r="146" spans="1:8" x14ac:dyDescent="0.35">
      <c r="A146" s="4">
        <v>44651</v>
      </c>
      <c r="B146" t="s">
        <v>9</v>
      </c>
      <c r="C146">
        <v>850000</v>
      </c>
      <c r="D146">
        <v>650000</v>
      </c>
      <c r="E146">
        <v>8.5000000000000006E-2</v>
      </c>
      <c r="F146">
        <v>2.1999999999999999E-2</v>
      </c>
      <c r="G146">
        <v>7.3999999999999996E-2</v>
      </c>
      <c r="H146">
        <f>(Table5[[#This Row],[Expected_Portfolio_Return]]-Table5[[#This Row],[Risk_Free_Rate]])/Table5[[#This Row],[Standard_Deviation_Return]]</f>
        <v>0.85135135135135143</v>
      </c>
    </row>
    <row r="147" spans="1:8" x14ac:dyDescent="0.35">
      <c r="A147" s="4">
        <v>44651</v>
      </c>
      <c r="B147" t="s">
        <v>10</v>
      </c>
      <c r="C147">
        <v>1250000</v>
      </c>
      <c r="D147">
        <v>1050000</v>
      </c>
      <c r="E147">
        <v>0.08</v>
      </c>
      <c r="F147">
        <v>2.7E-2</v>
      </c>
      <c r="G147">
        <v>5.8999999999999997E-2</v>
      </c>
      <c r="H147">
        <f>(Table5[[#This Row],[Expected_Portfolio_Return]]-Table5[[#This Row],[Risk_Free_Rate]])/Table5[[#This Row],[Standard_Deviation_Return]]</f>
        <v>0.89830508474576287</v>
      </c>
    </row>
    <row r="148" spans="1:8" x14ac:dyDescent="0.35">
      <c r="A148" s="4">
        <v>44651</v>
      </c>
      <c r="B148" t="s">
        <v>11</v>
      </c>
      <c r="C148">
        <v>1140000</v>
      </c>
      <c r="D148">
        <v>940000</v>
      </c>
      <c r="E148">
        <v>7.4999999999999997E-2</v>
      </c>
      <c r="F148">
        <v>2.8000000000000001E-2</v>
      </c>
      <c r="G148">
        <v>6.6000000000000003E-2</v>
      </c>
      <c r="H148">
        <f>(Table5[[#This Row],[Expected_Portfolio_Return]]-Table5[[#This Row],[Risk_Free_Rate]])/Table5[[#This Row],[Standard_Deviation_Return]]</f>
        <v>0.71212121212121204</v>
      </c>
    </row>
    <row r="149" spans="1:8" x14ac:dyDescent="0.35">
      <c r="A149" s="4">
        <v>44651</v>
      </c>
      <c r="B149" t="s">
        <v>12</v>
      </c>
      <c r="C149">
        <v>1000000</v>
      </c>
      <c r="D149">
        <v>800000</v>
      </c>
      <c r="E149">
        <v>6.4000000000000001E-2</v>
      </c>
      <c r="F149">
        <v>3.5000000000000003E-2</v>
      </c>
      <c r="G149">
        <v>4.5999999999999999E-2</v>
      </c>
      <c r="H149">
        <f>(Table5[[#This Row],[Expected_Portfolio_Return]]-Table5[[#This Row],[Risk_Free_Rate]])/Table5[[#This Row],[Standard_Deviation_Return]]</f>
        <v>0.63043478260869557</v>
      </c>
    </row>
    <row r="150" spans="1:8" x14ac:dyDescent="0.35">
      <c r="A150" s="4">
        <v>44651</v>
      </c>
      <c r="B150" t="s">
        <v>13</v>
      </c>
      <c r="C150">
        <v>900000</v>
      </c>
      <c r="D150">
        <v>700000</v>
      </c>
      <c r="E150">
        <v>8.4000000000000005E-2</v>
      </c>
      <c r="F150">
        <v>2.4E-2</v>
      </c>
      <c r="G150">
        <v>7.9000000000000001E-2</v>
      </c>
      <c r="H150">
        <f>(Table5[[#This Row],[Expected_Portfolio_Return]]-Table5[[#This Row],[Risk_Free_Rate]])/Table5[[#This Row],[Standard_Deviation_Return]]</f>
        <v>0.759493670886076</v>
      </c>
    </row>
    <row r="151" spans="1:8" x14ac:dyDescent="0.35">
      <c r="A151" s="4">
        <v>44651</v>
      </c>
      <c r="B151" t="s">
        <v>14</v>
      </c>
      <c r="C151">
        <v>1290000</v>
      </c>
      <c r="D151">
        <v>1040000</v>
      </c>
      <c r="E151">
        <v>8.5000000000000006E-2</v>
      </c>
      <c r="F151">
        <v>2.8000000000000001E-2</v>
      </c>
      <c r="G151">
        <v>6.3E-2</v>
      </c>
      <c r="H151">
        <f>(Table5[[#This Row],[Expected_Portfolio_Return]]-Table5[[#This Row],[Risk_Free_Rate]])/Table5[[#This Row],[Standard_Deviation_Return]]</f>
        <v>0.90476190476190488</v>
      </c>
    </row>
    <row r="152" spans="1:8" x14ac:dyDescent="0.35">
      <c r="A152" s="4">
        <v>44651</v>
      </c>
      <c r="B152" t="s">
        <v>15</v>
      </c>
      <c r="C152">
        <v>1450000</v>
      </c>
      <c r="D152">
        <v>1160000</v>
      </c>
      <c r="E152">
        <v>7.8E-2</v>
      </c>
      <c r="F152">
        <v>2.9000000000000001E-2</v>
      </c>
      <c r="G152">
        <v>6.6000000000000003E-2</v>
      </c>
      <c r="H152">
        <f>(Table5[[#This Row],[Expected_Portfolio_Return]]-Table5[[#This Row],[Risk_Free_Rate]])/Table5[[#This Row],[Standard_Deviation_Return]]</f>
        <v>0.74242424242424243</v>
      </c>
    </row>
    <row r="153" spans="1:8" x14ac:dyDescent="0.35">
      <c r="A153" s="4">
        <v>44651</v>
      </c>
      <c r="B153" t="s">
        <v>16</v>
      </c>
      <c r="C153">
        <v>1090000</v>
      </c>
      <c r="D153">
        <v>860000</v>
      </c>
      <c r="E153">
        <v>7.2999999999999995E-2</v>
      </c>
      <c r="F153">
        <v>3.2000000000000001E-2</v>
      </c>
      <c r="G153">
        <v>5.2999999999999999E-2</v>
      </c>
      <c r="H153">
        <f>(Table5[[#This Row],[Expected_Portfolio_Return]]-Table5[[#This Row],[Risk_Free_Rate]])/Table5[[#This Row],[Standard_Deviation_Return]]</f>
        <v>0.7735849056603773</v>
      </c>
    </row>
    <row r="154" spans="1:8" x14ac:dyDescent="0.35">
      <c r="A154" s="4">
        <v>44681</v>
      </c>
      <c r="B154" t="s">
        <v>7</v>
      </c>
      <c r="C154">
        <v>1580000</v>
      </c>
      <c r="D154">
        <v>1280000</v>
      </c>
      <c r="E154">
        <v>7.9000000000000001E-2</v>
      </c>
      <c r="F154">
        <v>2.5999999999999999E-2</v>
      </c>
      <c r="G154">
        <v>5.8999999999999997E-2</v>
      </c>
      <c r="H154">
        <f>(Table5[[#This Row],[Expected_Portfolio_Return]]-Table5[[#This Row],[Risk_Free_Rate]])/Table5[[#This Row],[Standard_Deviation_Return]]</f>
        <v>0.89830508474576287</v>
      </c>
    </row>
    <row r="155" spans="1:8" x14ac:dyDescent="0.35">
      <c r="A155" s="4">
        <v>44681</v>
      </c>
      <c r="B155" t="s">
        <v>8</v>
      </c>
      <c r="C155">
        <v>1050000</v>
      </c>
      <c r="D155">
        <v>850000</v>
      </c>
      <c r="E155">
        <v>7.0999999999999994E-2</v>
      </c>
      <c r="F155">
        <v>2.9000000000000001E-2</v>
      </c>
      <c r="G155">
        <v>5.5E-2</v>
      </c>
      <c r="H155">
        <f>(Table5[[#This Row],[Expected_Portfolio_Return]]-Table5[[#This Row],[Risk_Free_Rate]])/Table5[[#This Row],[Standard_Deviation_Return]]</f>
        <v>0.76363636363636356</v>
      </c>
    </row>
    <row r="156" spans="1:8" x14ac:dyDescent="0.35">
      <c r="A156" s="4">
        <v>44681</v>
      </c>
      <c r="B156" t="s">
        <v>9</v>
      </c>
      <c r="C156">
        <v>860000</v>
      </c>
      <c r="D156">
        <v>660000</v>
      </c>
      <c r="E156">
        <v>8.4000000000000005E-2</v>
      </c>
      <c r="F156">
        <v>2.3E-2</v>
      </c>
      <c r="G156">
        <v>7.4999999999999997E-2</v>
      </c>
      <c r="H156">
        <f>(Table5[[#This Row],[Expected_Portfolio_Return]]-Table5[[#This Row],[Risk_Free_Rate]])/Table5[[#This Row],[Standard_Deviation_Return]]</f>
        <v>0.81333333333333346</v>
      </c>
    </row>
    <row r="157" spans="1:8" x14ac:dyDescent="0.35">
      <c r="A157" s="4">
        <v>44681</v>
      </c>
      <c r="B157" t="s">
        <v>10</v>
      </c>
      <c r="C157">
        <v>1260000</v>
      </c>
      <c r="D157">
        <v>1060000</v>
      </c>
      <c r="E157">
        <v>7.9000000000000001E-2</v>
      </c>
      <c r="F157">
        <v>2.8000000000000001E-2</v>
      </c>
      <c r="G157">
        <v>0.06</v>
      </c>
      <c r="H157">
        <f>(Table5[[#This Row],[Expected_Portfolio_Return]]-Table5[[#This Row],[Risk_Free_Rate]])/Table5[[#This Row],[Standard_Deviation_Return]]</f>
        <v>0.85000000000000009</v>
      </c>
    </row>
    <row r="158" spans="1:8" x14ac:dyDescent="0.35">
      <c r="A158" s="4">
        <v>44681</v>
      </c>
      <c r="B158" t="s">
        <v>11</v>
      </c>
      <c r="C158">
        <v>1150000</v>
      </c>
      <c r="D158">
        <v>950000</v>
      </c>
      <c r="E158">
        <v>7.3999999999999996E-2</v>
      </c>
      <c r="F158">
        <v>2.9000000000000001E-2</v>
      </c>
      <c r="G158">
        <v>6.7000000000000004E-2</v>
      </c>
      <c r="H158">
        <f>(Table5[[#This Row],[Expected_Portfolio_Return]]-Table5[[#This Row],[Risk_Free_Rate]])/Table5[[#This Row],[Standard_Deviation_Return]]</f>
        <v>0.67164179104477606</v>
      </c>
    </row>
    <row r="159" spans="1:8" x14ac:dyDescent="0.35">
      <c r="A159" s="4">
        <v>44681</v>
      </c>
      <c r="B159" t="s">
        <v>12</v>
      </c>
      <c r="C159">
        <v>1010000</v>
      </c>
      <c r="D159">
        <v>810000</v>
      </c>
      <c r="E159">
        <v>6.3E-2</v>
      </c>
      <c r="F159">
        <v>3.5999999999999997E-2</v>
      </c>
      <c r="G159">
        <v>4.4999999999999998E-2</v>
      </c>
      <c r="H159">
        <f>(Table5[[#This Row],[Expected_Portfolio_Return]]-Table5[[#This Row],[Risk_Free_Rate]])/Table5[[#This Row],[Standard_Deviation_Return]]</f>
        <v>0.60000000000000009</v>
      </c>
    </row>
    <row r="160" spans="1:8" x14ac:dyDescent="0.35">
      <c r="A160" s="4">
        <v>44681</v>
      </c>
      <c r="B160" t="s">
        <v>13</v>
      </c>
      <c r="C160">
        <v>910000</v>
      </c>
      <c r="D160">
        <v>710000</v>
      </c>
      <c r="E160">
        <v>8.3000000000000004E-2</v>
      </c>
      <c r="F160">
        <v>2.5000000000000001E-2</v>
      </c>
      <c r="G160">
        <v>7.8E-2</v>
      </c>
      <c r="H160">
        <f>(Table5[[#This Row],[Expected_Portfolio_Return]]-Table5[[#This Row],[Risk_Free_Rate]])/Table5[[#This Row],[Standard_Deviation_Return]]</f>
        <v>0.74358974358974361</v>
      </c>
    </row>
    <row r="161" spans="1:8" x14ac:dyDescent="0.35">
      <c r="A161" s="4">
        <v>44681</v>
      </c>
      <c r="B161" t="s">
        <v>14</v>
      </c>
      <c r="C161">
        <v>1300000</v>
      </c>
      <c r="D161">
        <v>1050000</v>
      </c>
      <c r="E161">
        <v>8.4000000000000005E-2</v>
      </c>
      <c r="F161">
        <v>2.9000000000000001E-2</v>
      </c>
      <c r="G161">
        <v>6.4000000000000001E-2</v>
      </c>
      <c r="H161">
        <f>(Table5[[#This Row],[Expected_Portfolio_Return]]-Table5[[#This Row],[Risk_Free_Rate]])/Table5[[#This Row],[Standard_Deviation_Return]]</f>
        <v>0.85937500000000011</v>
      </c>
    </row>
    <row r="162" spans="1:8" x14ac:dyDescent="0.35">
      <c r="A162" s="4">
        <v>44681</v>
      </c>
      <c r="B162" t="s">
        <v>15</v>
      </c>
      <c r="C162">
        <v>1460000</v>
      </c>
      <c r="D162">
        <v>1170000</v>
      </c>
      <c r="E162">
        <v>7.6999999999999999E-2</v>
      </c>
      <c r="F162">
        <v>0.03</v>
      </c>
      <c r="G162">
        <v>6.6000000000000003E-2</v>
      </c>
      <c r="H162">
        <f>(Table5[[#This Row],[Expected_Portfolio_Return]]-Table5[[#This Row],[Risk_Free_Rate]])/Table5[[#This Row],[Standard_Deviation_Return]]</f>
        <v>0.71212121212121204</v>
      </c>
    </row>
    <row r="163" spans="1:8" x14ac:dyDescent="0.35">
      <c r="A163" s="4">
        <v>44681</v>
      </c>
      <c r="B163" t="s">
        <v>16</v>
      </c>
      <c r="C163">
        <v>1100000</v>
      </c>
      <c r="D163">
        <v>870000</v>
      </c>
      <c r="E163">
        <v>7.3999999999999996E-2</v>
      </c>
      <c r="F163">
        <v>3.3000000000000002E-2</v>
      </c>
      <c r="G163">
        <v>5.3999999999999999E-2</v>
      </c>
      <c r="H163">
        <f>(Table5[[#This Row],[Expected_Portfolio_Return]]-Table5[[#This Row],[Risk_Free_Rate]])/Table5[[#This Row],[Standard_Deviation_Return]]</f>
        <v>0.75925925925925919</v>
      </c>
    </row>
    <row r="164" spans="1:8" x14ac:dyDescent="0.35">
      <c r="A164" s="4">
        <v>44712</v>
      </c>
      <c r="B164" t="s">
        <v>7</v>
      </c>
      <c r="C164">
        <v>1590000</v>
      </c>
      <c r="D164">
        <v>1290000</v>
      </c>
      <c r="E164">
        <v>7.8E-2</v>
      </c>
      <c r="F164">
        <v>2.7E-2</v>
      </c>
      <c r="G164">
        <v>5.8000000000000003E-2</v>
      </c>
      <c r="H164">
        <f>(Table5[[#This Row],[Expected_Portfolio_Return]]-Table5[[#This Row],[Risk_Free_Rate]])/Table5[[#This Row],[Standard_Deviation_Return]]</f>
        <v>0.87931034482758619</v>
      </c>
    </row>
    <row r="165" spans="1:8" x14ac:dyDescent="0.35">
      <c r="A165" s="4">
        <v>44712</v>
      </c>
      <c r="B165" t="s">
        <v>8</v>
      </c>
      <c r="C165">
        <v>1060000</v>
      </c>
      <c r="D165">
        <v>860000</v>
      </c>
      <c r="E165">
        <v>7.0000000000000007E-2</v>
      </c>
      <c r="F165">
        <v>0.03</v>
      </c>
      <c r="G165">
        <v>5.6000000000000001E-2</v>
      </c>
      <c r="H165">
        <f>(Table5[[#This Row],[Expected_Portfolio_Return]]-Table5[[#This Row],[Risk_Free_Rate]])/Table5[[#This Row],[Standard_Deviation_Return]]</f>
        <v>0.71428571428571441</v>
      </c>
    </row>
    <row r="166" spans="1:8" x14ac:dyDescent="0.35">
      <c r="A166" s="4">
        <v>44712</v>
      </c>
      <c r="B166" t="s">
        <v>9</v>
      </c>
      <c r="C166">
        <v>870000</v>
      </c>
      <c r="D166">
        <v>670000</v>
      </c>
      <c r="E166">
        <v>8.3000000000000004E-2</v>
      </c>
      <c r="F166">
        <v>2.4E-2</v>
      </c>
      <c r="G166">
        <v>7.5999999999999998E-2</v>
      </c>
      <c r="H166">
        <f>(Table5[[#This Row],[Expected_Portfolio_Return]]-Table5[[#This Row],[Risk_Free_Rate]])/Table5[[#This Row],[Standard_Deviation_Return]]</f>
        <v>0.77631578947368429</v>
      </c>
    </row>
    <row r="167" spans="1:8" x14ac:dyDescent="0.35">
      <c r="A167" s="4">
        <v>44712</v>
      </c>
      <c r="B167" t="s">
        <v>10</v>
      </c>
      <c r="C167">
        <v>1270000</v>
      </c>
      <c r="D167">
        <v>1070000</v>
      </c>
      <c r="E167">
        <v>7.8E-2</v>
      </c>
      <c r="F167">
        <v>2.9000000000000001E-2</v>
      </c>
      <c r="G167">
        <v>6.0999999999999999E-2</v>
      </c>
      <c r="H167">
        <f>(Table5[[#This Row],[Expected_Portfolio_Return]]-Table5[[#This Row],[Risk_Free_Rate]])/Table5[[#This Row],[Standard_Deviation_Return]]</f>
        <v>0.80327868852459017</v>
      </c>
    </row>
    <row r="168" spans="1:8" x14ac:dyDescent="0.35">
      <c r="A168" s="4">
        <v>44712</v>
      </c>
      <c r="B168" t="s">
        <v>11</v>
      </c>
      <c r="C168">
        <v>1160000</v>
      </c>
      <c r="D168">
        <v>960000</v>
      </c>
      <c r="E168">
        <v>7.2999999999999995E-2</v>
      </c>
      <c r="F168">
        <v>0.03</v>
      </c>
      <c r="G168">
        <v>6.8000000000000005E-2</v>
      </c>
      <c r="H168">
        <f>(Table5[[#This Row],[Expected_Portfolio_Return]]-Table5[[#This Row],[Risk_Free_Rate]])/Table5[[#This Row],[Standard_Deviation_Return]]</f>
        <v>0.63235294117647045</v>
      </c>
    </row>
    <row r="169" spans="1:8" x14ac:dyDescent="0.35">
      <c r="A169" s="4">
        <v>44712</v>
      </c>
      <c r="B169" t="s">
        <v>12</v>
      </c>
      <c r="C169">
        <v>1020000</v>
      </c>
      <c r="D169">
        <v>820000</v>
      </c>
      <c r="E169">
        <v>6.2E-2</v>
      </c>
      <c r="F169">
        <v>3.6999999999999998E-2</v>
      </c>
      <c r="G169">
        <v>4.3999999999999997E-2</v>
      </c>
      <c r="H169">
        <f>(Table5[[#This Row],[Expected_Portfolio_Return]]-Table5[[#This Row],[Risk_Free_Rate]])/Table5[[#This Row],[Standard_Deviation_Return]]</f>
        <v>0.56818181818181823</v>
      </c>
    </row>
    <row r="170" spans="1:8" x14ac:dyDescent="0.35">
      <c r="A170" s="4">
        <v>44712</v>
      </c>
      <c r="B170" t="s">
        <v>13</v>
      </c>
      <c r="C170">
        <v>920000</v>
      </c>
      <c r="D170">
        <v>720000</v>
      </c>
      <c r="E170">
        <v>8.2000000000000003E-2</v>
      </c>
      <c r="F170">
        <v>2.5999999999999999E-2</v>
      </c>
      <c r="G170">
        <v>0.08</v>
      </c>
      <c r="H170">
        <f>(Table5[[#This Row],[Expected_Portfolio_Return]]-Table5[[#This Row],[Risk_Free_Rate]])/Table5[[#This Row],[Standard_Deviation_Return]]</f>
        <v>0.70000000000000007</v>
      </c>
    </row>
    <row r="171" spans="1:8" x14ac:dyDescent="0.35">
      <c r="A171" s="4">
        <v>44712</v>
      </c>
      <c r="B171" t="s">
        <v>14</v>
      </c>
      <c r="C171">
        <v>1310000</v>
      </c>
      <c r="D171">
        <v>1060000</v>
      </c>
      <c r="E171">
        <v>8.3000000000000004E-2</v>
      </c>
      <c r="F171">
        <v>0.03</v>
      </c>
      <c r="G171">
        <v>6.5000000000000002E-2</v>
      </c>
      <c r="H171">
        <f>(Table5[[#This Row],[Expected_Portfolio_Return]]-Table5[[#This Row],[Risk_Free_Rate]])/Table5[[#This Row],[Standard_Deviation_Return]]</f>
        <v>0.81538461538461549</v>
      </c>
    </row>
    <row r="172" spans="1:8" x14ac:dyDescent="0.35">
      <c r="A172" s="4">
        <v>44712</v>
      </c>
      <c r="B172" t="s">
        <v>15</v>
      </c>
      <c r="C172">
        <v>1470000</v>
      </c>
      <c r="D172">
        <v>1180000</v>
      </c>
      <c r="E172">
        <v>7.5999999999999998E-2</v>
      </c>
      <c r="F172">
        <v>3.1E-2</v>
      </c>
      <c r="G172">
        <v>6.7000000000000004E-2</v>
      </c>
      <c r="H172">
        <f>(Table5[[#This Row],[Expected_Portfolio_Return]]-Table5[[#This Row],[Risk_Free_Rate]])/Table5[[#This Row],[Standard_Deviation_Return]]</f>
        <v>0.67164179104477606</v>
      </c>
    </row>
    <row r="173" spans="1:8" x14ac:dyDescent="0.35">
      <c r="A173" s="4">
        <v>44712</v>
      </c>
      <c r="B173" t="s">
        <v>16</v>
      </c>
      <c r="C173">
        <v>1110000</v>
      </c>
      <c r="D173">
        <v>880000</v>
      </c>
      <c r="E173">
        <v>7.4999999999999997E-2</v>
      </c>
      <c r="F173">
        <v>3.4000000000000002E-2</v>
      </c>
      <c r="G173">
        <v>5.5E-2</v>
      </c>
      <c r="H173">
        <f>(Table5[[#This Row],[Expected_Portfolio_Return]]-Table5[[#This Row],[Risk_Free_Rate]])/Table5[[#This Row],[Standard_Deviation_Return]]</f>
        <v>0.74545454545454537</v>
      </c>
    </row>
    <row r="174" spans="1:8" x14ac:dyDescent="0.35">
      <c r="A174" s="4">
        <v>44742</v>
      </c>
      <c r="B174" t="s">
        <v>7</v>
      </c>
      <c r="C174">
        <v>1810000</v>
      </c>
      <c r="D174">
        <v>1510000</v>
      </c>
      <c r="E174">
        <v>7.8E-2</v>
      </c>
      <c r="F174">
        <v>2.1999999999999999E-2</v>
      </c>
      <c r="G174">
        <v>5.8999999999999997E-2</v>
      </c>
      <c r="H174">
        <f>(Table5[[#This Row],[Expected_Portfolio_Return]]-Table5[[#This Row],[Risk_Free_Rate]])/Table5[[#This Row],[Standard_Deviation_Return]]</f>
        <v>0.94915254237288138</v>
      </c>
    </row>
    <row r="175" spans="1:8" x14ac:dyDescent="0.35">
      <c r="A175" s="4">
        <v>44742</v>
      </c>
      <c r="B175" t="s">
        <v>8</v>
      </c>
      <c r="C175">
        <v>1200000</v>
      </c>
      <c r="D175">
        <v>1000000</v>
      </c>
      <c r="E175">
        <v>6.0999999999999999E-2</v>
      </c>
      <c r="F175">
        <v>2.1000000000000001E-2</v>
      </c>
      <c r="G175">
        <v>5.0999999999999997E-2</v>
      </c>
      <c r="H175">
        <f>(Table5[[#This Row],[Expected_Portfolio_Return]]-Table5[[#This Row],[Risk_Free_Rate]])/Table5[[#This Row],[Standard_Deviation_Return]]</f>
        <v>0.78431372549019596</v>
      </c>
    </row>
    <row r="176" spans="1:8" x14ac:dyDescent="0.35">
      <c r="A176" s="4">
        <v>44742</v>
      </c>
      <c r="B176" t="s">
        <v>9</v>
      </c>
      <c r="C176">
        <v>880000</v>
      </c>
      <c r="D176">
        <v>710000</v>
      </c>
      <c r="E176">
        <v>8.5999999999999993E-2</v>
      </c>
      <c r="F176">
        <v>1.2E-2</v>
      </c>
      <c r="G176">
        <v>7.1999999999999995E-2</v>
      </c>
      <c r="H176">
        <f>(Table5[[#This Row],[Expected_Portfolio_Return]]-Table5[[#This Row],[Risk_Free_Rate]])/Table5[[#This Row],[Standard_Deviation_Return]]</f>
        <v>1.0277777777777779</v>
      </c>
    </row>
    <row r="177" spans="1:8" x14ac:dyDescent="0.35">
      <c r="A177" s="4">
        <v>44742</v>
      </c>
      <c r="B177" t="s">
        <v>10</v>
      </c>
      <c r="C177">
        <v>1510000</v>
      </c>
      <c r="D177">
        <v>1240000</v>
      </c>
      <c r="E177">
        <v>5.5E-2</v>
      </c>
      <c r="F177">
        <v>2.8000000000000001E-2</v>
      </c>
      <c r="G177">
        <v>4.7E-2</v>
      </c>
      <c r="H177">
        <f>(Table5[[#This Row],[Expected_Portfolio_Return]]-Table5[[#This Row],[Risk_Free_Rate]])/Table5[[#This Row],[Standard_Deviation_Return]]</f>
        <v>0.57446808510638292</v>
      </c>
    </row>
    <row r="178" spans="1:8" x14ac:dyDescent="0.35">
      <c r="A178" s="4">
        <v>44742</v>
      </c>
      <c r="B178" t="s">
        <v>11</v>
      </c>
      <c r="C178">
        <v>2400000</v>
      </c>
      <c r="D178">
        <v>1850000</v>
      </c>
      <c r="E178">
        <v>0.10299999999999999</v>
      </c>
      <c r="F178">
        <v>1.7000000000000001E-2</v>
      </c>
      <c r="G178">
        <v>0.08</v>
      </c>
      <c r="H178">
        <f>(Table5[[#This Row],[Expected_Portfolio_Return]]-Table5[[#This Row],[Risk_Free_Rate]])/Table5[[#This Row],[Standard_Deviation_Return]]</f>
        <v>1.075</v>
      </c>
    </row>
    <row r="179" spans="1:8" x14ac:dyDescent="0.35">
      <c r="A179" s="4">
        <v>44742</v>
      </c>
      <c r="B179" t="s">
        <v>12</v>
      </c>
      <c r="C179">
        <v>820000</v>
      </c>
      <c r="D179">
        <v>600000</v>
      </c>
      <c r="E179">
        <v>7.6999999999999999E-2</v>
      </c>
      <c r="F179">
        <v>2.5000000000000001E-2</v>
      </c>
      <c r="G179">
        <v>6.3E-2</v>
      </c>
      <c r="H179">
        <f>(Table5[[#This Row],[Expected_Portfolio_Return]]-Table5[[#This Row],[Risk_Free_Rate]])/Table5[[#This Row],[Standard_Deviation_Return]]</f>
        <v>0.82539682539682535</v>
      </c>
    </row>
    <row r="180" spans="1:8" x14ac:dyDescent="0.35">
      <c r="A180" s="4">
        <v>44742</v>
      </c>
      <c r="B180" t="s">
        <v>13</v>
      </c>
      <c r="C180">
        <v>1050000</v>
      </c>
      <c r="D180">
        <v>890000</v>
      </c>
      <c r="E180">
        <v>6.9000000000000006E-2</v>
      </c>
      <c r="F180">
        <v>2.3E-2</v>
      </c>
      <c r="G180">
        <v>4.5999999999999999E-2</v>
      </c>
      <c r="H180">
        <f>(Table5[[#This Row],[Expected_Portfolio_Return]]-Table5[[#This Row],[Risk_Free_Rate]])/Table5[[#This Row],[Standard_Deviation_Return]]</f>
        <v>1.0000000000000002</v>
      </c>
    </row>
    <row r="181" spans="1:8" x14ac:dyDescent="0.35">
      <c r="A181" s="4">
        <v>44742</v>
      </c>
      <c r="B181" t="s">
        <v>14</v>
      </c>
      <c r="C181">
        <v>1630000</v>
      </c>
      <c r="D181">
        <v>1430000</v>
      </c>
      <c r="E181">
        <v>6.7000000000000004E-2</v>
      </c>
      <c r="F181">
        <v>3.5999999999999997E-2</v>
      </c>
      <c r="G181">
        <v>6.7000000000000004E-2</v>
      </c>
      <c r="H181">
        <f>(Table5[[#This Row],[Expected_Portfolio_Return]]-Table5[[#This Row],[Risk_Free_Rate]])/Table5[[#This Row],[Standard_Deviation_Return]]</f>
        <v>0.46268656716417916</v>
      </c>
    </row>
    <row r="182" spans="1:8" x14ac:dyDescent="0.35">
      <c r="A182" s="4">
        <v>44742</v>
      </c>
      <c r="B182" t="s">
        <v>15</v>
      </c>
      <c r="C182">
        <v>2010000</v>
      </c>
      <c r="D182">
        <v>1710000</v>
      </c>
      <c r="E182">
        <v>7.2999999999999995E-2</v>
      </c>
      <c r="F182">
        <v>2.7E-2</v>
      </c>
      <c r="G182">
        <v>6.0999999999999999E-2</v>
      </c>
      <c r="H182">
        <f>(Table5[[#This Row],[Expected_Portfolio_Return]]-Table5[[#This Row],[Risk_Free_Rate]])/Table5[[#This Row],[Standard_Deviation_Return]]</f>
        <v>0.75409836065573765</v>
      </c>
    </row>
    <row r="183" spans="1:8" x14ac:dyDescent="0.35">
      <c r="A183" s="4">
        <v>44742</v>
      </c>
      <c r="B183" t="s">
        <v>16</v>
      </c>
      <c r="C183">
        <v>1210000</v>
      </c>
      <c r="D183">
        <v>1010000</v>
      </c>
      <c r="E183">
        <v>6.5000000000000002E-2</v>
      </c>
      <c r="F183">
        <v>3.7999999999999999E-2</v>
      </c>
      <c r="G183">
        <v>4.9000000000000002E-2</v>
      </c>
      <c r="H183">
        <f>(Table5[[#This Row],[Expected_Portfolio_Return]]-Table5[[#This Row],[Risk_Free_Rate]])/Table5[[#This Row],[Standard_Deviation_Return]]</f>
        <v>0.55102040816326536</v>
      </c>
    </row>
    <row r="184" spans="1:8" x14ac:dyDescent="0.35">
      <c r="A184" s="4">
        <v>44773</v>
      </c>
      <c r="B184" t="s">
        <v>7</v>
      </c>
      <c r="C184">
        <v>1840000</v>
      </c>
      <c r="D184">
        <v>1540000</v>
      </c>
      <c r="E184">
        <v>7.6999999999999999E-2</v>
      </c>
      <c r="F184">
        <v>2.1000000000000001E-2</v>
      </c>
      <c r="G184">
        <v>5.8000000000000003E-2</v>
      </c>
      <c r="H184">
        <f>(Table5[[#This Row],[Expected_Portfolio_Return]]-Table5[[#This Row],[Risk_Free_Rate]])/Table5[[#This Row],[Standard_Deviation_Return]]</f>
        <v>0.96551724137931016</v>
      </c>
    </row>
    <row r="185" spans="1:8" x14ac:dyDescent="0.35">
      <c r="A185" s="4">
        <v>44773</v>
      </c>
      <c r="B185" t="s">
        <v>8</v>
      </c>
      <c r="C185">
        <v>1220000</v>
      </c>
      <c r="D185">
        <v>1020000</v>
      </c>
      <c r="E185">
        <v>0.06</v>
      </c>
      <c r="F185">
        <v>0.02</v>
      </c>
      <c r="G185">
        <v>0.05</v>
      </c>
      <c r="H185">
        <f>(Table5[[#This Row],[Expected_Portfolio_Return]]-Table5[[#This Row],[Risk_Free_Rate]])/Table5[[#This Row],[Standard_Deviation_Return]]</f>
        <v>0.79999999999999982</v>
      </c>
    </row>
    <row r="186" spans="1:8" x14ac:dyDescent="0.35">
      <c r="A186" s="4">
        <v>44773</v>
      </c>
      <c r="B186" t="s">
        <v>9</v>
      </c>
      <c r="C186">
        <v>890000</v>
      </c>
      <c r="D186">
        <v>720000</v>
      </c>
      <c r="E186">
        <v>8.5000000000000006E-2</v>
      </c>
      <c r="F186">
        <v>1.0999999999999999E-2</v>
      </c>
      <c r="G186">
        <v>7.0999999999999994E-2</v>
      </c>
      <c r="H186">
        <f>(Table5[[#This Row],[Expected_Portfolio_Return]]-Table5[[#This Row],[Risk_Free_Rate]])/Table5[[#This Row],[Standard_Deviation_Return]]</f>
        <v>1.0422535211267607</v>
      </c>
    </row>
    <row r="187" spans="1:8" x14ac:dyDescent="0.35">
      <c r="A187" s="4">
        <v>44773</v>
      </c>
      <c r="B187" t="s">
        <v>10</v>
      </c>
      <c r="C187">
        <v>1540000</v>
      </c>
      <c r="D187">
        <v>1260000</v>
      </c>
      <c r="E187">
        <v>5.3999999999999999E-2</v>
      </c>
      <c r="F187">
        <v>2.7E-2</v>
      </c>
      <c r="G187">
        <v>4.5999999999999999E-2</v>
      </c>
      <c r="H187">
        <f>(Table5[[#This Row],[Expected_Portfolio_Return]]-Table5[[#This Row],[Risk_Free_Rate]])/Table5[[#This Row],[Standard_Deviation_Return]]</f>
        <v>0.58695652173913049</v>
      </c>
    </row>
    <row r="188" spans="1:8" x14ac:dyDescent="0.35">
      <c r="A188" s="4">
        <v>44773</v>
      </c>
      <c r="B188" t="s">
        <v>11</v>
      </c>
      <c r="C188">
        <v>2450000</v>
      </c>
      <c r="D188">
        <v>1900000</v>
      </c>
      <c r="E188">
        <v>0.10199999999999999</v>
      </c>
      <c r="F188">
        <v>1.7999999999999999E-2</v>
      </c>
      <c r="G188">
        <v>7.9000000000000001E-2</v>
      </c>
      <c r="H188">
        <f>(Table5[[#This Row],[Expected_Portfolio_Return]]-Table5[[#This Row],[Risk_Free_Rate]])/Table5[[#This Row],[Standard_Deviation_Return]]</f>
        <v>1.0632911392405062</v>
      </c>
    </row>
    <row r="189" spans="1:8" x14ac:dyDescent="0.35">
      <c r="A189" s="4">
        <v>44773</v>
      </c>
      <c r="B189" t="s">
        <v>12</v>
      </c>
      <c r="C189">
        <v>840000</v>
      </c>
      <c r="D189">
        <v>610000</v>
      </c>
      <c r="E189">
        <v>7.5999999999999998E-2</v>
      </c>
      <c r="F189">
        <v>2.4E-2</v>
      </c>
      <c r="G189">
        <v>6.2E-2</v>
      </c>
      <c r="H189">
        <f>(Table5[[#This Row],[Expected_Portfolio_Return]]-Table5[[#This Row],[Risk_Free_Rate]])/Table5[[#This Row],[Standard_Deviation_Return]]</f>
        <v>0.83870967741935476</v>
      </c>
    </row>
    <row r="190" spans="1:8" x14ac:dyDescent="0.35">
      <c r="A190" s="4">
        <v>44773</v>
      </c>
      <c r="B190" t="s">
        <v>13</v>
      </c>
      <c r="C190">
        <v>1070000</v>
      </c>
      <c r="D190">
        <v>910000</v>
      </c>
      <c r="E190">
        <v>6.8000000000000005E-2</v>
      </c>
      <c r="F190">
        <v>2.1999999999999999E-2</v>
      </c>
      <c r="G190">
        <v>4.4999999999999998E-2</v>
      </c>
      <c r="H190">
        <f>(Table5[[#This Row],[Expected_Portfolio_Return]]-Table5[[#This Row],[Risk_Free_Rate]])/Table5[[#This Row],[Standard_Deviation_Return]]</f>
        <v>1.0222222222222224</v>
      </c>
    </row>
    <row r="191" spans="1:8" x14ac:dyDescent="0.35">
      <c r="A191" s="4">
        <v>44773</v>
      </c>
      <c r="B191" t="s">
        <v>14</v>
      </c>
      <c r="C191">
        <v>1660000</v>
      </c>
      <c r="D191">
        <v>1460000</v>
      </c>
      <c r="E191">
        <v>6.6000000000000003E-2</v>
      </c>
      <c r="F191">
        <v>3.6999999999999998E-2</v>
      </c>
      <c r="G191">
        <v>6.8000000000000005E-2</v>
      </c>
      <c r="H191">
        <f>(Table5[[#This Row],[Expected_Portfolio_Return]]-Table5[[#This Row],[Risk_Free_Rate]])/Table5[[#This Row],[Standard_Deviation_Return]]</f>
        <v>0.42647058823529416</v>
      </c>
    </row>
    <row r="192" spans="1:8" x14ac:dyDescent="0.35">
      <c r="A192" s="4">
        <v>44773</v>
      </c>
      <c r="B192" t="s">
        <v>15</v>
      </c>
      <c r="C192">
        <v>2040000</v>
      </c>
      <c r="D192">
        <v>1740000</v>
      </c>
      <c r="E192">
        <v>7.1999999999999995E-2</v>
      </c>
      <c r="F192">
        <v>2.5999999999999999E-2</v>
      </c>
      <c r="G192">
        <v>0.06</v>
      </c>
      <c r="H192">
        <f>(Table5[[#This Row],[Expected_Portfolio_Return]]-Table5[[#This Row],[Risk_Free_Rate]])/Table5[[#This Row],[Standard_Deviation_Return]]</f>
        <v>0.76666666666666672</v>
      </c>
    </row>
    <row r="193" spans="1:8" x14ac:dyDescent="0.35">
      <c r="A193" s="4">
        <v>44773</v>
      </c>
      <c r="B193" t="s">
        <v>16</v>
      </c>
      <c r="C193">
        <v>1240000</v>
      </c>
      <c r="D193">
        <v>1040000</v>
      </c>
      <c r="E193">
        <v>6.4000000000000001E-2</v>
      </c>
      <c r="F193">
        <v>3.9E-2</v>
      </c>
      <c r="G193">
        <v>4.8000000000000001E-2</v>
      </c>
      <c r="H193">
        <f>(Table5[[#This Row],[Expected_Portfolio_Return]]-Table5[[#This Row],[Risk_Free_Rate]])/Table5[[#This Row],[Standard_Deviation_Return]]</f>
        <v>0.52083333333333337</v>
      </c>
    </row>
    <row r="194" spans="1:8" x14ac:dyDescent="0.35">
      <c r="A194" s="4">
        <v>44804</v>
      </c>
      <c r="B194" t="s">
        <v>7</v>
      </c>
      <c r="C194">
        <v>1870000</v>
      </c>
      <c r="D194">
        <v>1570000</v>
      </c>
      <c r="E194">
        <v>7.5999999999999998E-2</v>
      </c>
      <c r="F194">
        <v>0.02</v>
      </c>
      <c r="G194">
        <v>5.7000000000000002E-2</v>
      </c>
      <c r="H194">
        <f>(Table5[[#This Row],[Expected_Portfolio_Return]]-Table5[[#This Row],[Risk_Free_Rate]])/Table5[[#This Row],[Standard_Deviation_Return]]</f>
        <v>0.98245614035087703</v>
      </c>
    </row>
    <row r="195" spans="1:8" x14ac:dyDescent="0.35">
      <c r="A195" s="4">
        <v>44804</v>
      </c>
      <c r="B195" t="s">
        <v>8</v>
      </c>
      <c r="C195">
        <v>1240000</v>
      </c>
      <c r="D195">
        <v>1040000</v>
      </c>
      <c r="E195">
        <v>5.8999999999999997E-2</v>
      </c>
      <c r="F195">
        <v>1.9E-2</v>
      </c>
      <c r="G195">
        <v>4.9000000000000002E-2</v>
      </c>
      <c r="H195">
        <f>(Table5[[#This Row],[Expected_Portfolio_Return]]-Table5[[#This Row],[Risk_Free_Rate]])/Table5[[#This Row],[Standard_Deviation_Return]]</f>
        <v>0.81632653061224469</v>
      </c>
    </row>
    <row r="196" spans="1:8" x14ac:dyDescent="0.35">
      <c r="A196" s="4">
        <v>44804</v>
      </c>
      <c r="B196" t="s">
        <v>9</v>
      </c>
      <c r="C196">
        <v>900000</v>
      </c>
      <c r="D196">
        <v>730000</v>
      </c>
      <c r="E196">
        <v>8.4000000000000005E-2</v>
      </c>
      <c r="F196">
        <v>0.01</v>
      </c>
      <c r="G196">
        <v>7.0000000000000007E-2</v>
      </c>
      <c r="H196">
        <f>(Table5[[#This Row],[Expected_Portfolio_Return]]-Table5[[#This Row],[Risk_Free_Rate]])/Table5[[#This Row],[Standard_Deviation_Return]]</f>
        <v>1.0571428571428572</v>
      </c>
    </row>
    <row r="197" spans="1:8" x14ac:dyDescent="0.35">
      <c r="A197" s="4">
        <v>44804</v>
      </c>
      <c r="B197" t="s">
        <v>10</v>
      </c>
      <c r="C197">
        <v>1570000</v>
      </c>
      <c r="D197">
        <v>1280000</v>
      </c>
      <c r="E197">
        <v>5.2999999999999999E-2</v>
      </c>
      <c r="F197">
        <v>2.5999999999999999E-2</v>
      </c>
      <c r="G197">
        <v>4.4999999999999998E-2</v>
      </c>
      <c r="H197">
        <f>(Table5[[#This Row],[Expected_Portfolio_Return]]-Table5[[#This Row],[Risk_Free_Rate]])/Table5[[#This Row],[Standard_Deviation_Return]]</f>
        <v>0.6</v>
      </c>
    </row>
    <row r="198" spans="1:8" x14ac:dyDescent="0.35">
      <c r="A198" s="4">
        <v>44804</v>
      </c>
      <c r="B198" t="s">
        <v>11</v>
      </c>
      <c r="C198">
        <v>2500000</v>
      </c>
      <c r="D198">
        <v>1950000</v>
      </c>
      <c r="E198">
        <v>0.10100000000000001</v>
      </c>
      <c r="F198">
        <v>1.9E-2</v>
      </c>
      <c r="G198">
        <v>7.8E-2</v>
      </c>
      <c r="H198">
        <f>(Table5[[#This Row],[Expected_Portfolio_Return]]-Table5[[#This Row],[Risk_Free_Rate]])/Table5[[#This Row],[Standard_Deviation_Return]]</f>
        <v>1.0512820512820513</v>
      </c>
    </row>
    <row r="199" spans="1:8" x14ac:dyDescent="0.35">
      <c r="A199" s="4">
        <v>44804</v>
      </c>
      <c r="B199" t="s">
        <v>12</v>
      </c>
      <c r="C199">
        <v>860000</v>
      </c>
      <c r="D199">
        <v>620000</v>
      </c>
      <c r="E199">
        <v>7.4999999999999997E-2</v>
      </c>
      <c r="F199">
        <v>2.3E-2</v>
      </c>
      <c r="G199">
        <v>6.0999999999999999E-2</v>
      </c>
      <c r="H199">
        <f>(Table5[[#This Row],[Expected_Portfolio_Return]]-Table5[[#This Row],[Risk_Free_Rate]])/Table5[[#This Row],[Standard_Deviation_Return]]</f>
        <v>0.85245901639344257</v>
      </c>
    </row>
    <row r="200" spans="1:8" x14ac:dyDescent="0.35">
      <c r="A200" s="4">
        <v>44804</v>
      </c>
      <c r="B200" t="s">
        <v>13</v>
      </c>
      <c r="C200">
        <v>1090000</v>
      </c>
      <c r="D200">
        <v>930000</v>
      </c>
      <c r="E200">
        <v>6.7000000000000004E-2</v>
      </c>
      <c r="F200">
        <v>2.1000000000000001E-2</v>
      </c>
      <c r="G200">
        <v>4.3999999999999997E-2</v>
      </c>
      <c r="H200">
        <f>(Table5[[#This Row],[Expected_Portfolio_Return]]-Table5[[#This Row],[Risk_Free_Rate]])/Table5[[#This Row],[Standard_Deviation_Return]]</f>
        <v>1.0454545454545454</v>
      </c>
    </row>
    <row r="201" spans="1:8" x14ac:dyDescent="0.35">
      <c r="A201" s="4">
        <v>44804</v>
      </c>
      <c r="B201" t="s">
        <v>14</v>
      </c>
      <c r="C201">
        <v>1690000</v>
      </c>
      <c r="D201">
        <v>1490000</v>
      </c>
      <c r="E201">
        <v>6.5000000000000002E-2</v>
      </c>
      <c r="F201">
        <v>3.7999999999999999E-2</v>
      </c>
      <c r="G201">
        <v>6.9000000000000006E-2</v>
      </c>
      <c r="H201">
        <f>(Table5[[#This Row],[Expected_Portfolio_Return]]-Table5[[#This Row],[Risk_Free_Rate]])/Table5[[#This Row],[Standard_Deviation_Return]]</f>
        <v>0.39130434782608697</v>
      </c>
    </row>
    <row r="202" spans="1:8" x14ac:dyDescent="0.35">
      <c r="A202" s="4">
        <v>44804</v>
      </c>
      <c r="B202" t="s">
        <v>15</v>
      </c>
      <c r="C202">
        <v>2070000</v>
      </c>
      <c r="D202">
        <v>1770000</v>
      </c>
      <c r="E202">
        <v>7.0999999999999994E-2</v>
      </c>
      <c r="F202">
        <v>2.5000000000000001E-2</v>
      </c>
      <c r="G202">
        <v>5.8999999999999997E-2</v>
      </c>
      <c r="H202">
        <f>(Table5[[#This Row],[Expected_Portfolio_Return]]-Table5[[#This Row],[Risk_Free_Rate]])/Table5[[#This Row],[Standard_Deviation_Return]]</f>
        <v>0.77966101694915246</v>
      </c>
    </row>
    <row r="203" spans="1:8" x14ac:dyDescent="0.35">
      <c r="A203" s="4">
        <v>44804</v>
      </c>
      <c r="B203" t="s">
        <v>16</v>
      </c>
      <c r="C203">
        <v>1270000</v>
      </c>
      <c r="D203">
        <v>1070000</v>
      </c>
      <c r="E203">
        <v>6.3E-2</v>
      </c>
      <c r="F203">
        <v>0.04</v>
      </c>
      <c r="G203">
        <v>4.7E-2</v>
      </c>
      <c r="H203">
        <f>(Table5[[#This Row],[Expected_Portfolio_Return]]-Table5[[#This Row],[Risk_Free_Rate]])/Table5[[#This Row],[Standard_Deviation_Return]]</f>
        <v>0.48936170212765956</v>
      </c>
    </row>
    <row r="204" spans="1:8" x14ac:dyDescent="0.35">
      <c r="A204" s="4">
        <v>44834</v>
      </c>
      <c r="B204" t="s">
        <v>7</v>
      </c>
      <c r="C204">
        <v>1900000</v>
      </c>
      <c r="D204">
        <v>1600000</v>
      </c>
      <c r="E204">
        <v>7.4999999999999997E-2</v>
      </c>
      <c r="F204">
        <v>1.9E-2</v>
      </c>
      <c r="G204">
        <v>5.6000000000000001E-2</v>
      </c>
      <c r="H204">
        <f>(Table5[[#This Row],[Expected_Portfolio_Return]]-Table5[[#This Row],[Risk_Free_Rate]])/Table5[[#This Row],[Standard_Deviation_Return]]</f>
        <v>0.99999999999999989</v>
      </c>
    </row>
    <row r="205" spans="1:8" x14ac:dyDescent="0.35">
      <c r="A205" s="4">
        <v>44834</v>
      </c>
      <c r="B205" t="s">
        <v>8</v>
      </c>
      <c r="C205">
        <v>1260000</v>
      </c>
      <c r="D205">
        <v>1060000</v>
      </c>
      <c r="E205">
        <v>5.8000000000000003E-2</v>
      </c>
      <c r="F205">
        <v>1.7999999999999999E-2</v>
      </c>
      <c r="G205">
        <v>4.8000000000000001E-2</v>
      </c>
      <c r="H205">
        <f>(Table5[[#This Row],[Expected_Portfolio_Return]]-Table5[[#This Row],[Risk_Free_Rate]])/Table5[[#This Row],[Standard_Deviation_Return]]</f>
        <v>0.83333333333333348</v>
      </c>
    </row>
    <row r="206" spans="1:8" x14ac:dyDescent="0.35">
      <c r="A206" s="4">
        <v>44834</v>
      </c>
      <c r="B206" t="s">
        <v>9</v>
      </c>
      <c r="C206">
        <v>910000</v>
      </c>
      <c r="D206">
        <v>740000</v>
      </c>
      <c r="E206">
        <v>8.3000000000000004E-2</v>
      </c>
      <c r="F206">
        <v>8.9999999999999993E-3</v>
      </c>
      <c r="G206">
        <v>6.9000000000000006E-2</v>
      </c>
      <c r="H206">
        <f>(Table5[[#This Row],[Expected_Portfolio_Return]]-Table5[[#This Row],[Risk_Free_Rate]])/Table5[[#This Row],[Standard_Deviation_Return]]</f>
        <v>1.0724637681159421</v>
      </c>
    </row>
    <row r="207" spans="1:8" x14ac:dyDescent="0.35">
      <c r="A207" s="4">
        <v>44834</v>
      </c>
      <c r="B207" t="s">
        <v>10</v>
      </c>
      <c r="C207">
        <v>1600000</v>
      </c>
      <c r="D207">
        <v>1300000</v>
      </c>
      <c r="E207">
        <v>5.1999999999999998E-2</v>
      </c>
      <c r="F207">
        <v>2.5000000000000001E-2</v>
      </c>
      <c r="G207">
        <v>4.3999999999999997E-2</v>
      </c>
      <c r="H207">
        <f>(Table5[[#This Row],[Expected_Portfolio_Return]]-Table5[[#This Row],[Risk_Free_Rate]])/Table5[[#This Row],[Standard_Deviation_Return]]</f>
        <v>0.61363636363636354</v>
      </c>
    </row>
    <row r="208" spans="1:8" x14ac:dyDescent="0.35">
      <c r="A208" s="4">
        <v>44834</v>
      </c>
      <c r="B208" t="s">
        <v>11</v>
      </c>
      <c r="C208">
        <v>2550000</v>
      </c>
      <c r="D208">
        <v>2000000</v>
      </c>
      <c r="E208">
        <v>0.1</v>
      </c>
      <c r="F208">
        <v>0.02</v>
      </c>
      <c r="G208">
        <v>7.6999999999999999E-2</v>
      </c>
      <c r="H208">
        <f>(Table5[[#This Row],[Expected_Portfolio_Return]]-Table5[[#This Row],[Risk_Free_Rate]])/Table5[[#This Row],[Standard_Deviation_Return]]</f>
        <v>1.0389610389610391</v>
      </c>
    </row>
    <row r="209" spans="1:8" x14ac:dyDescent="0.35">
      <c r="A209" s="4">
        <v>44834</v>
      </c>
      <c r="B209" t="s">
        <v>12</v>
      </c>
      <c r="C209">
        <v>880000</v>
      </c>
      <c r="D209">
        <v>630000</v>
      </c>
      <c r="E209">
        <v>7.3999999999999996E-2</v>
      </c>
      <c r="F209">
        <v>2.1999999999999999E-2</v>
      </c>
      <c r="G209">
        <v>0.06</v>
      </c>
      <c r="H209">
        <f>(Table5[[#This Row],[Expected_Portfolio_Return]]-Table5[[#This Row],[Risk_Free_Rate]])/Table5[[#This Row],[Standard_Deviation_Return]]</f>
        <v>0.8666666666666667</v>
      </c>
    </row>
    <row r="210" spans="1:8" x14ac:dyDescent="0.35">
      <c r="A210" s="4">
        <v>44834</v>
      </c>
      <c r="B210" t="s">
        <v>13</v>
      </c>
      <c r="C210">
        <v>1110000</v>
      </c>
      <c r="D210">
        <v>950000</v>
      </c>
      <c r="E210">
        <v>6.6000000000000003E-2</v>
      </c>
      <c r="F210">
        <v>0.02</v>
      </c>
      <c r="G210">
        <v>4.2999999999999997E-2</v>
      </c>
      <c r="H210">
        <f>(Table5[[#This Row],[Expected_Portfolio_Return]]-Table5[[#This Row],[Risk_Free_Rate]])/Table5[[#This Row],[Standard_Deviation_Return]]</f>
        <v>1.0697674418604652</v>
      </c>
    </row>
    <row r="211" spans="1:8" x14ac:dyDescent="0.35">
      <c r="A211" s="4">
        <v>44834</v>
      </c>
      <c r="B211" t="s">
        <v>14</v>
      </c>
      <c r="C211">
        <v>1720000</v>
      </c>
      <c r="D211">
        <v>1520000</v>
      </c>
      <c r="E211">
        <v>6.4000000000000001E-2</v>
      </c>
      <c r="F211">
        <v>3.9E-2</v>
      </c>
      <c r="G211">
        <v>7.0000000000000007E-2</v>
      </c>
      <c r="H211">
        <f>(Table5[[#This Row],[Expected_Portfolio_Return]]-Table5[[#This Row],[Risk_Free_Rate]])/Table5[[#This Row],[Standard_Deviation_Return]]</f>
        <v>0.35714285714285715</v>
      </c>
    </row>
    <row r="212" spans="1:8" x14ac:dyDescent="0.35">
      <c r="A212" s="4">
        <v>44834</v>
      </c>
      <c r="B212" t="s">
        <v>15</v>
      </c>
      <c r="C212">
        <v>2100000</v>
      </c>
      <c r="D212">
        <v>1800000</v>
      </c>
      <c r="E212">
        <v>7.0000000000000007E-2</v>
      </c>
      <c r="F212">
        <v>2.4E-2</v>
      </c>
      <c r="G212">
        <v>5.8000000000000003E-2</v>
      </c>
      <c r="H212">
        <f>(Table5[[#This Row],[Expected_Portfolio_Return]]-Table5[[#This Row],[Risk_Free_Rate]])/Table5[[#This Row],[Standard_Deviation_Return]]</f>
        <v>0.7931034482758621</v>
      </c>
    </row>
    <row r="213" spans="1:8" x14ac:dyDescent="0.35">
      <c r="A213" s="4">
        <v>44834</v>
      </c>
      <c r="B213" t="s">
        <v>16</v>
      </c>
      <c r="C213">
        <v>1300000</v>
      </c>
      <c r="D213">
        <v>1100000</v>
      </c>
      <c r="E213">
        <v>6.2E-2</v>
      </c>
      <c r="F213">
        <v>4.1000000000000002E-2</v>
      </c>
      <c r="G213">
        <v>4.5999999999999999E-2</v>
      </c>
      <c r="H213">
        <f>(Table5[[#This Row],[Expected_Portfolio_Return]]-Table5[[#This Row],[Risk_Free_Rate]])/Table5[[#This Row],[Standard_Deviation_Return]]</f>
        <v>0.45652173913043476</v>
      </c>
    </row>
    <row r="214" spans="1:8" x14ac:dyDescent="0.35">
      <c r="A214" s="4">
        <v>44865</v>
      </c>
      <c r="B214" t="s">
        <v>7</v>
      </c>
      <c r="C214">
        <v>1930000</v>
      </c>
      <c r="D214">
        <v>1630000</v>
      </c>
      <c r="E214">
        <v>7.3999999999999996E-2</v>
      </c>
      <c r="F214">
        <v>1.7999999999999999E-2</v>
      </c>
      <c r="G214">
        <v>5.5E-2</v>
      </c>
      <c r="H214">
        <f>(Table5[[#This Row],[Expected_Portfolio_Return]]-Table5[[#This Row],[Risk_Free_Rate]])/Table5[[#This Row],[Standard_Deviation_Return]]</f>
        <v>1.0181818181818181</v>
      </c>
    </row>
    <row r="215" spans="1:8" x14ac:dyDescent="0.35">
      <c r="A215" s="4">
        <v>44865</v>
      </c>
      <c r="B215" t="s">
        <v>8</v>
      </c>
      <c r="C215">
        <v>1280000</v>
      </c>
      <c r="D215">
        <v>1080000</v>
      </c>
      <c r="E215">
        <v>5.7000000000000002E-2</v>
      </c>
      <c r="F215">
        <v>1.7000000000000001E-2</v>
      </c>
      <c r="G215">
        <v>4.7E-2</v>
      </c>
      <c r="H215">
        <f>(Table5[[#This Row],[Expected_Portfolio_Return]]-Table5[[#This Row],[Risk_Free_Rate]])/Table5[[#This Row],[Standard_Deviation_Return]]</f>
        <v>0.85106382978723405</v>
      </c>
    </row>
    <row r="216" spans="1:8" x14ac:dyDescent="0.35">
      <c r="A216" s="4">
        <v>44865</v>
      </c>
      <c r="B216" t="s">
        <v>9</v>
      </c>
      <c r="C216">
        <v>920000</v>
      </c>
      <c r="D216">
        <v>750000</v>
      </c>
      <c r="E216">
        <v>8.2000000000000003E-2</v>
      </c>
      <c r="F216">
        <v>8.0000000000000002E-3</v>
      </c>
      <c r="G216">
        <v>6.8000000000000005E-2</v>
      </c>
      <c r="H216">
        <f>(Table5[[#This Row],[Expected_Portfolio_Return]]-Table5[[#This Row],[Risk_Free_Rate]])/Table5[[#This Row],[Standard_Deviation_Return]]</f>
        <v>1.0882352941176472</v>
      </c>
    </row>
    <row r="217" spans="1:8" x14ac:dyDescent="0.35">
      <c r="A217" s="4">
        <v>44865</v>
      </c>
      <c r="B217" t="s">
        <v>10</v>
      </c>
      <c r="C217">
        <v>1630000</v>
      </c>
      <c r="D217">
        <v>1320000</v>
      </c>
      <c r="E217">
        <v>5.0999999999999997E-2</v>
      </c>
      <c r="F217">
        <v>2.4E-2</v>
      </c>
      <c r="G217">
        <v>4.2999999999999997E-2</v>
      </c>
      <c r="H217">
        <f>(Table5[[#This Row],[Expected_Portfolio_Return]]-Table5[[#This Row],[Risk_Free_Rate]])/Table5[[#This Row],[Standard_Deviation_Return]]</f>
        <v>0.62790697674418605</v>
      </c>
    </row>
    <row r="218" spans="1:8" x14ac:dyDescent="0.35">
      <c r="A218" s="4">
        <v>44865</v>
      </c>
      <c r="B218" t="s">
        <v>11</v>
      </c>
      <c r="C218">
        <v>2600000</v>
      </c>
      <c r="D218">
        <v>2050000</v>
      </c>
      <c r="E218">
        <v>9.9000000000000005E-2</v>
      </c>
      <c r="F218">
        <v>2.1000000000000001E-2</v>
      </c>
      <c r="G218">
        <v>7.5999999999999998E-2</v>
      </c>
      <c r="H218">
        <f>(Table5[[#This Row],[Expected_Portfolio_Return]]-Table5[[#This Row],[Risk_Free_Rate]])/Table5[[#This Row],[Standard_Deviation_Return]]</f>
        <v>1.0263157894736843</v>
      </c>
    </row>
    <row r="219" spans="1:8" x14ac:dyDescent="0.35">
      <c r="A219" s="4">
        <v>44865</v>
      </c>
      <c r="B219" t="s">
        <v>12</v>
      </c>
      <c r="C219">
        <v>900000</v>
      </c>
      <c r="D219">
        <v>640000</v>
      </c>
      <c r="E219">
        <v>7.2999999999999995E-2</v>
      </c>
      <c r="F219">
        <v>2.1000000000000001E-2</v>
      </c>
      <c r="G219">
        <v>5.8999999999999997E-2</v>
      </c>
      <c r="H219">
        <f>(Table5[[#This Row],[Expected_Portfolio_Return]]-Table5[[#This Row],[Risk_Free_Rate]])/Table5[[#This Row],[Standard_Deviation_Return]]</f>
        <v>0.8813559322033897</v>
      </c>
    </row>
    <row r="220" spans="1:8" x14ac:dyDescent="0.35">
      <c r="A220" s="4">
        <v>44865</v>
      </c>
      <c r="B220" t="s">
        <v>13</v>
      </c>
      <c r="C220">
        <v>1130000</v>
      </c>
      <c r="D220">
        <v>970000</v>
      </c>
      <c r="E220">
        <v>6.5000000000000002E-2</v>
      </c>
      <c r="F220">
        <v>1.9E-2</v>
      </c>
      <c r="G220">
        <v>4.2000000000000003E-2</v>
      </c>
      <c r="H220">
        <f>(Table5[[#This Row],[Expected_Portfolio_Return]]-Table5[[#This Row],[Risk_Free_Rate]])/Table5[[#This Row],[Standard_Deviation_Return]]</f>
        <v>1.0952380952380951</v>
      </c>
    </row>
    <row r="221" spans="1:8" x14ac:dyDescent="0.35">
      <c r="A221" s="4">
        <v>44865</v>
      </c>
      <c r="B221" t="s">
        <v>14</v>
      </c>
      <c r="C221">
        <v>1750000</v>
      </c>
      <c r="D221">
        <v>1550000</v>
      </c>
      <c r="E221">
        <v>6.3E-2</v>
      </c>
      <c r="F221">
        <v>0.04</v>
      </c>
      <c r="G221">
        <v>7.0999999999999994E-2</v>
      </c>
      <c r="H221">
        <f>(Table5[[#This Row],[Expected_Portfolio_Return]]-Table5[[#This Row],[Risk_Free_Rate]])/Table5[[#This Row],[Standard_Deviation_Return]]</f>
        <v>0.323943661971831</v>
      </c>
    </row>
    <row r="222" spans="1:8" x14ac:dyDescent="0.35">
      <c r="A222" s="4">
        <v>44865</v>
      </c>
      <c r="B222" t="s">
        <v>15</v>
      </c>
      <c r="C222">
        <v>2130000</v>
      </c>
      <c r="D222">
        <v>1830000</v>
      </c>
      <c r="E222">
        <v>6.9000000000000006E-2</v>
      </c>
      <c r="F222">
        <v>2.3E-2</v>
      </c>
      <c r="G222">
        <v>5.7000000000000002E-2</v>
      </c>
      <c r="H222">
        <f>(Table5[[#This Row],[Expected_Portfolio_Return]]-Table5[[#This Row],[Risk_Free_Rate]])/Table5[[#This Row],[Standard_Deviation_Return]]</f>
        <v>0.80701754385964919</v>
      </c>
    </row>
    <row r="223" spans="1:8" x14ac:dyDescent="0.35">
      <c r="A223" s="4">
        <v>44865</v>
      </c>
      <c r="B223" t="s">
        <v>16</v>
      </c>
      <c r="C223">
        <v>1330000</v>
      </c>
      <c r="D223">
        <v>1130000</v>
      </c>
      <c r="E223">
        <v>6.0999999999999999E-2</v>
      </c>
      <c r="F223">
        <v>4.2000000000000003E-2</v>
      </c>
      <c r="G223">
        <v>4.4999999999999998E-2</v>
      </c>
      <c r="H223">
        <f>(Table5[[#This Row],[Expected_Portfolio_Return]]-Table5[[#This Row],[Risk_Free_Rate]])/Table5[[#This Row],[Standard_Deviation_Return]]</f>
        <v>0.42222222222222217</v>
      </c>
    </row>
    <row r="224" spans="1:8" x14ac:dyDescent="0.35">
      <c r="A224" s="4">
        <v>44895</v>
      </c>
      <c r="B224" t="s">
        <v>7</v>
      </c>
      <c r="C224">
        <v>1960000</v>
      </c>
      <c r="D224">
        <v>1660000</v>
      </c>
      <c r="E224">
        <v>7.2999999999999995E-2</v>
      </c>
      <c r="F224">
        <v>1.7000000000000001E-2</v>
      </c>
      <c r="G224">
        <v>5.3999999999999999E-2</v>
      </c>
      <c r="H224">
        <f>(Table5[[#This Row],[Expected_Portfolio_Return]]-Table5[[#This Row],[Risk_Free_Rate]])/Table5[[#This Row],[Standard_Deviation_Return]]</f>
        <v>1.037037037037037</v>
      </c>
    </row>
    <row r="225" spans="1:8" x14ac:dyDescent="0.35">
      <c r="A225" s="4">
        <v>44895</v>
      </c>
      <c r="B225" t="s">
        <v>8</v>
      </c>
      <c r="C225">
        <v>1300000</v>
      </c>
      <c r="D225">
        <v>1100000</v>
      </c>
      <c r="E225">
        <v>5.6000000000000001E-2</v>
      </c>
      <c r="F225">
        <v>1.6E-2</v>
      </c>
      <c r="G225">
        <v>4.5999999999999999E-2</v>
      </c>
      <c r="H225">
        <f>(Table5[[#This Row],[Expected_Portfolio_Return]]-Table5[[#This Row],[Risk_Free_Rate]])/Table5[[#This Row],[Standard_Deviation_Return]]</f>
        <v>0.86956521739130443</v>
      </c>
    </row>
    <row r="226" spans="1:8" x14ac:dyDescent="0.35">
      <c r="A226" s="4">
        <v>44895</v>
      </c>
      <c r="B226" t="s">
        <v>9</v>
      </c>
      <c r="C226">
        <v>930000</v>
      </c>
      <c r="D226">
        <v>760000</v>
      </c>
      <c r="E226">
        <v>8.1000000000000003E-2</v>
      </c>
      <c r="F226">
        <v>7.0000000000000001E-3</v>
      </c>
      <c r="G226">
        <v>6.7000000000000004E-2</v>
      </c>
      <c r="H226">
        <f>(Table5[[#This Row],[Expected_Portfolio_Return]]-Table5[[#This Row],[Risk_Free_Rate]])/Table5[[#This Row],[Standard_Deviation_Return]]</f>
        <v>1.1044776119402984</v>
      </c>
    </row>
    <row r="227" spans="1:8" x14ac:dyDescent="0.35">
      <c r="A227" s="4">
        <v>44895</v>
      </c>
      <c r="B227" t="s">
        <v>10</v>
      </c>
      <c r="C227">
        <v>1660000</v>
      </c>
      <c r="D227">
        <v>1340000</v>
      </c>
      <c r="E227">
        <v>0.05</v>
      </c>
      <c r="F227">
        <v>2.3E-2</v>
      </c>
      <c r="G227">
        <v>4.2000000000000003E-2</v>
      </c>
      <c r="H227">
        <f>(Table5[[#This Row],[Expected_Portfolio_Return]]-Table5[[#This Row],[Risk_Free_Rate]])/Table5[[#This Row],[Standard_Deviation_Return]]</f>
        <v>0.6428571428571429</v>
      </c>
    </row>
    <row r="228" spans="1:8" x14ac:dyDescent="0.35">
      <c r="A228" s="4">
        <v>44895</v>
      </c>
      <c r="B228" t="s">
        <v>11</v>
      </c>
      <c r="C228">
        <v>2650000</v>
      </c>
      <c r="D228">
        <v>2100000</v>
      </c>
      <c r="E228">
        <v>9.8000000000000004E-2</v>
      </c>
      <c r="F228">
        <v>2.1999999999999999E-2</v>
      </c>
      <c r="G228">
        <v>7.4999999999999997E-2</v>
      </c>
      <c r="H228">
        <f>(Table5[[#This Row],[Expected_Portfolio_Return]]-Table5[[#This Row],[Risk_Free_Rate]])/Table5[[#This Row],[Standard_Deviation_Return]]</f>
        <v>1.0133333333333336</v>
      </c>
    </row>
    <row r="229" spans="1:8" x14ac:dyDescent="0.35">
      <c r="A229" s="4">
        <v>44895</v>
      </c>
      <c r="B229" t="s">
        <v>12</v>
      </c>
      <c r="C229">
        <v>920000</v>
      </c>
      <c r="D229">
        <v>650000</v>
      </c>
      <c r="E229">
        <v>7.1999999999999995E-2</v>
      </c>
      <c r="F229">
        <v>0.02</v>
      </c>
      <c r="G229">
        <v>5.8000000000000003E-2</v>
      </c>
      <c r="H229">
        <f>(Table5[[#This Row],[Expected_Portfolio_Return]]-Table5[[#This Row],[Risk_Free_Rate]])/Table5[[#This Row],[Standard_Deviation_Return]]</f>
        <v>0.89655172413793083</v>
      </c>
    </row>
    <row r="230" spans="1:8" x14ac:dyDescent="0.35">
      <c r="A230" s="4">
        <v>44895</v>
      </c>
      <c r="B230" t="s">
        <v>13</v>
      </c>
      <c r="C230">
        <v>1150000</v>
      </c>
      <c r="D230">
        <v>990000</v>
      </c>
      <c r="E230">
        <v>6.4000000000000001E-2</v>
      </c>
      <c r="F230">
        <v>1.7999999999999999E-2</v>
      </c>
      <c r="G230">
        <v>4.1000000000000002E-2</v>
      </c>
      <c r="H230">
        <f>(Table5[[#This Row],[Expected_Portfolio_Return]]-Table5[[#This Row],[Risk_Free_Rate]])/Table5[[#This Row],[Standard_Deviation_Return]]</f>
        <v>1.121951219512195</v>
      </c>
    </row>
    <row r="231" spans="1:8" x14ac:dyDescent="0.35">
      <c r="A231" s="4">
        <v>44895</v>
      </c>
      <c r="B231" t="s">
        <v>14</v>
      </c>
      <c r="C231">
        <v>1780000</v>
      </c>
      <c r="D231">
        <v>1580000</v>
      </c>
      <c r="E231">
        <v>6.2E-2</v>
      </c>
      <c r="F231">
        <v>4.1000000000000002E-2</v>
      </c>
      <c r="G231">
        <v>7.1999999999999995E-2</v>
      </c>
      <c r="H231">
        <f>(Table5[[#This Row],[Expected_Portfolio_Return]]-Table5[[#This Row],[Risk_Free_Rate]])/Table5[[#This Row],[Standard_Deviation_Return]]</f>
        <v>0.29166666666666669</v>
      </c>
    </row>
    <row r="232" spans="1:8" x14ac:dyDescent="0.35">
      <c r="A232" s="4">
        <v>44895</v>
      </c>
      <c r="B232" t="s">
        <v>15</v>
      </c>
      <c r="C232">
        <v>2160000</v>
      </c>
      <c r="D232">
        <v>1860000</v>
      </c>
      <c r="E232">
        <v>6.8000000000000005E-2</v>
      </c>
      <c r="F232">
        <v>2.1999999999999999E-2</v>
      </c>
      <c r="G232">
        <v>5.6000000000000001E-2</v>
      </c>
      <c r="H232">
        <f>(Table5[[#This Row],[Expected_Portfolio_Return]]-Table5[[#This Row],[Risk_Free_Rate]])/Table5[[#This Row],[Standard_Deviation_Return]]</f>
        <v>0.82142857142857151</v>
      </c>
    </row>
    <row r="233" spans="1:8" x14ac:dyDescent="0.35">
      <c r="A233" s="4">
        <v>44895</v>
      </c>
      <c r="B233" t="s">
        <v>16</v>
      </c>
      <c r="C233">
        <v>1360000</v>
      </c>
      <c r="D233">
        <v>1160000</v>
      </c>
      <c r="E233">
        <v>0.06</v>
      </c>
      <c r="F233">
        <v>4.2999999999999997E-2</v>
      </c>
      <c r="G233">
        <v>4.3999999999999997E-2</v>
      </c>
      <c r="H233">
        <f>(Table5[[#This Row],[Expected_Portfolio_Return]]-Table5[[#This Row],[Risk_Free_Rate]])/Table5[[#This Row],[Standard_Deviation_Return]]</f>
        <v>0.38636363636363641</v>
      </c>
    </row>
    <row r="234" spans="1:8" x14ac:dyDescent="0.35">
      <c r="A234" s="4">
        <v>44926</v>
      </c>
      <c r="B234" t="s">
        <v>7</v>
      </c>
      <c r="C234">
        <v>1990000</v>
      </c>
      <c r="D234">
        <v>1690000</v>
      </c>
      <c r="E234">
        <v>7.1999999999999995E-2</v>
      </c>
      <c r="F234">
        <v>1.6E-2</v>
      </c>
      <c r="G234">
        <v>5.2999999999999999E-2</v>
      </c>
      <c r="H234">
        <f>(Table5[[#This Row],[Expected_Portfolio_Return]]-Table5[[#This Row],[Risk_Free_Rate]])/Table5[[#This Row],[Standard_Deviation_Return]]</f>
        <v>1.0566037735849056</v>
      </c>
    </row>
    <row r="235" spans="1:8" x14ac:dyDescent="0.35">
      <c r="A235" s="4">
        <v>44926</v>
      </c>
      <c r="B235" t="s">
        <v>8</v>
      </c>
      <c r="C235">
        <v>1320000</v>
      </c>
      <c r="D235">
        <v>1120000</v>
      </c>
      <c r="E235">
        <v>5.5E-2</v>
      </c>
      <c r="F235">
        <v>1.4999999999999999E-2</v>
      </c>
      <c r="G235">
        <v>4.4999999999999998E-2</v>
      </c>
      <c r="H235">
        <f>(Table5[[#This Row],[Expected_Portfolio_Return]]-Table5[[#This Row],[Risk_Free_Rate]])/Table5[[#This Row],[Standard_Deviation_Return]]</f>
        <v>0.88888888888888895</v>
      </c>
    </row>
    <row r="236" spans="1:8" x14ac:dyDescent="0.35">
      <c r="A236" s="4">
        <v>44926</v>
      </c>
      <c r="B236" t="s">
        <v>9</v>
      </c>
      <c r="C236">
        <v>940000</v>
      </c>
      <c r="D236">
        <v>770000</v>
      </c>
      <c r="E236">
        <v>0.08</v>
      </c>
      <c r="F236">
        <v>6.0000000000000001E-3</v>
      </c>
      <c r="G236">
        <v>6.6000000000000003E-2</v>
      </c>
      <c r="H236">
        <f>(Table5[[#This Row],[Expected_Portfolio_Return]]-Table5[[#This Row],[Risk_Free_Rate]])/Table5[[#This Row],[Standard_Deviation_Return]]</f>
        <v>1.1212121212121211</v>
      </c>
    </row>
    <row r="237" spans="1:8" x14ac:dyDescent="0.35">
      <c r="A237" s="4">
        <v>44926</v>
      </c>
      <c r="B237" t="s">
        <v>10</v>
      </c>
      <c r="C237">
        <v>1690000</v>
      </c>
      <c r="D237">
        <v>1360000</v>
      </c>
      <c r="E237">
        <v>4.9000000000000002E-2</v>
      </c>
      <c r="F237">
        <v>2.1999999999999999E-2</v>
      </c>
      <c r="G237">
        <v>4.1000000000000002E-2</v>
      </c>
      <c r="H237">
        <f>(Table5[[#This Row],[Expected_Portfolio_Return]]-Table5[[#This Row],[Risk_Free_Rate]])/Table5[[#This Row],[Standard_Deviation_Return]]</f>
        <v>0.65853658536585369</v>
      </c>
    </row>
    <row r="238" spans="1:8" x14ac:dyDescent="0.35">
      <c r="A238" s="4">
        <v>44926</v>
      </c>
      <c r="B238" t="s">
        <v>11</v>
      </c>
      <c r="C238">
        <v>2700000</v>
      </c>
      <c r="D238">
        <v>2150000</v>
      </c>
      <c r="E238">
        <v>9.7000000000000003E-2</v>
      </c>
      <c r="F238">
        <v>2.3E-2</v>
      </c>
      <c r="G238">
        <v>7.3999999999999996E-2</v>
      </c>
      <c r="H238">
        <f>(Table5[[#This Row],[Expected_Portfolio_Return]]-Table5[[#This Row],[Risk_Free_Rate]])/Table5[[#This Row],[Standard_Deviation_Return]]</f>
        <v>1.0000000000000002</v>
      </c>
    </row>
    <row r="239" spans="1:8" x14ac:dyDescent="0.35">
      <c r="A239" s="4">
        <v>44926</v>
      </c>
      <c r="B239" t="s">
        <v>12</v>
      </c>
      <c r="C239">
        <v>940000</v>
      </c>
      <c r="D239">
        <v>660000</v>
      </c>
      <c r="E239">
        <v>7.0999999999999994E-2</v>
      </c>
      <c r="F239">
        <v>1.9E-2</v>
      </c>
      <c r="G239">
        <v>5.7000000000000002E-2</v>
      </c>
      <c r="H239">
        <f>(Table5[[#This Row],[Expected_Portfolio_Return]]-Table5[[#This Row],[Risk_Free_Rate]])/Table5[[#This Row],[Standard_Deviation_Return]]</f>
        <v>0.9122807017543858</v>
      </c>
    </row>
    <row r="240" spans="1:8" x14ac:dyDescent="0.35">
      <c r="A240" s="4">
        <v>44926</v>
      </c>
      <c r="B240" t="s">
        <v>13</v>
      </c>
      <c r="C240">
        <v>1170000</v>
      </c>
      <c r="D240">
        <v>1010000</v>
      </c>
      <c r="E240">
        <v>6.3E-2</v>
      </c>
      <c r="F240">
        <v>1.7000000000000001E-2</v>
      </c>
      <c r="G240">
        <v>0.04</v>
      </c>
      <c r="H240">
        <f>(Table5[[#This Row],[Expected_Portfolio_Return]]-Table5[[#This Row],[Risk_Free_Rate]])/Table5[[#This Row],[Standard_Deviation_Return]]</f>
        <v>1.1499999999999999</v>
      </c>
    </row>
    <row r="241" spans="1:8" x14ac:dyDescent="0.35">
      <c r="A241" s="4">
        <v>44926</v>
      </c>
      <c r="B241" t="s">
        <v>14</v>
      </c>
      <c r="C241">
        <v>1810000</v>
      </c>
      <c r="D241">
        <v>1610000</v>
      </c>
      <c r="E241">
        <v>6.0999999999999999E-2</v>
      </c>
      <c r="F241">
        <v>4.2000000000000003E-2</v>
      </c>
      <c r="G241">
        <v>7.2999999999999995E-2</v>
      </c>
      <c r="H241">
        <f>(Table5[[#This Row],[Expected_Portfolio_Return]]-Table5[[#This Row],[Risk_Free_Rate]])/Table5[[#This Row],[Standard_Deviation_Return]]</f>
        <v>0.26027397260273971</v>
      </c>
    </row>
    <row r="242" spans="1:8" x14ac:dyDescent="0.35">
      <c r="A242" s="4">
        <v>44926</v>
      </c>
      <c r="B242" t="s">
        <v>15</v>
      </c>
      <c r="C242">
        <v>2190000</v>
      </c>
      <c r="D242">
        <v>1890000</v>
      </c>
      <c r="E242">
        <v>6.7000000000000004E-2</v>
      </c>
      <c r="F242">
        <v>2.1000000000000001E-2</v>
      </c>
      <c r="G242">
        <v>5.5E-2</v>
      </c>
      <c r="H242">
        <f>(Table5[[#This Row],[Expected_Portfolio_Return]]-Table5[[#This Row],[Risk_Free_Rate]])/Table5[[#This Row],[Standard_Deviation_Return]]</f>
        <v>0.83636363636363631</v>
      </c>
    </row>
    <row r="243" spans="1:8" x14ac:dyDescent="0.35">
      <c r="A243" s="4">
        <v>44926</v>
      </c>
      <c r="B243" t="s">
        <v>16</v>
      </c>
      <c r="C243">
        <v>1390000</v>
      </c>
      <c r="D243">
        <v>1190000</v>
      </c>
      <c r="E243">
        <v>5.8999999999999997E-2</v>
      </c>
      <c r="F243">
        <v>4.3999999999999997E-2</v>
      </c>
      <c r="G243">
        <v>4.2999999999999997E-2</v>
      </c>
      <c r="H243">
        <f>(Table5[[#This Row],[Expected_Portfolio_Return]]-Table5[[#This Row],[Risk_Free_Rate]])/Table5[[#This Row],[Standard_Deviation_Return]]</f>
        <v>0.34883720930232559</v>
      </c>
    </row>
    <row r="244" spans="1:8" x14ac:dyDescent="0.35">
      <c r="A244" s="4">
        <v>44957</v>
      </c>
      <c r="B244" t="s">
        <v>7</v>
      </c>
      <c r="C244">
        <v>2020000</v>
      </c>
      <c r="D244">
        <v>1720000</v>
      </c>
      <c r="E244">
        <v>7.0999999999999994E-2</v>
      </c>
      <c r="F244">
        <v>1.4999999999999999E-2</v>
      </c>
      <c r="G244">
        <v>5.1999999999999998E-2</v>
      </c>
      <c r="H244">
        <f>(Table5[[#This Row],[Expected_Portfolio_Return]]-Table5[[#This Row],[Risk_Free_Rate]])/Table5[[#This Row],[Standard_Deviation_Return]]</f>
        <v>1.0769230769230769</v>
      </c>
    </row>
    <row r="245" spans="1:8" x14ac:dyDescent="0.35">
      <c r="A245" s="4">
        <v>44957</v>
      </c>
      <c r="B245" t="s">
        <v>8</v>
      </c>
      <c r="C245">
        <v>1340000</v>
      </c>
      <c r="D245">
        <v>1140000</v>
      </c>
      <c r="E245">
        <v>5.3999999999999999E-2</v>
      </c>
      <c r="F245">
        <v>1.4E-2</v>
      </c>
      <c r="G245">
        <v>4.3999999999999997E-2</v>
      </c>
      <c r="H245">
        <f>(Table5[[#This Row],[Expected_Portfolio_Return]]-Table5[[#This Row],[Risk_Free_Rate]])/Table5[[#This Row],[Standard_Deviation_Return]]</f>
        <v>0.90909090909090917</v>
      </c>
    </row>
    <row r="246" spans="1:8" x14ac:dyDescent="0.35">
      <c r="A246" s="4">
        <v>44957</v>
      </c>
      <c r="B246" t="s">
        <v>9</v>
      </c>
      <c r="C246">
        <v>950000</v>
      </c>
      <c r="D246">
        <v>780000</v>
      </c>
      <c r="E246">
        <v>7.9000000000000001E-2</v>
      </c>
      <c r="F246">
        <v>5.0000000000000001E-3</v>
      </c>
      <c r="G246">
        <v>6.5000000000000002E-2</v>
      </c>
      <c r="H246">
        <f>(Table5[[#This Row],[Expected_Portfolio_Return]]-Table5[[#This Row],[Risk_Free_Rate]])/Table5[[#This Row],[Standard_Deviation_Return]]</f>
        <v>1.1384615384615384</v>
      </c>
    </row>
    <row r="247" spans="1:8" x14ac:dyDescent="0.35">
      <c r="A247" s="4">
        <v>44957</v>
      </c>
      <c r="B247" t="s">
        <v>10</v>
      </c>
      <c r="C247">
        <v>1720000</v>
      </c>
      <c r="D247">
        <v>1380000</v>
      </c>
      <c r="E247">
        <v>4.8000000000000001E-2</v>
      </c>
      <c r="F247">
        <v>2.1000000000000001E-2</v>
      </c>
      <c r="G247">
        <v>0.04</v>
      </c>
      <c r="H247">
        <f>(Table5[[#This Row],[Expected_Portfolio_Return]]-Table5[[#This Row],[Risk_Free_Rate]])/Table5[[#This Row],[Standard_Deviation_Return]]</f>
        <v>0.67499999999999993</v>
      </c>
    </row>
    <row r="248" spans="1:8" x14ac:dyDescent="0.35">
      <c r="A248" s="4">
        <v>44957</v>
      </c>
      <c r="B248" t="s">
        <v>11</v>
      </c>
      <c r="C248">
        <v>2750000</v>
      </c>
      <c r="D248">
        <v>2200000</v>
      </c>
      <c r="E248">
        <v>9.6000000000000002E-2</v>
      </c>
      <c r="F248">
        <v>2.4E-2</v>
      </c>
      <c r="G248">
        <v>7.2999999999999995E-2</v>
      </c>
      <c r="H248">
        <f>(Table5[[#This Row],[Expected_Portfolio_Return]]-Table5[[#This Row],[Risk_Free_Rate]])/Table5[[#This Row],[Standard_Deviation_Return]]</f>
        <v>0.98630136986301387</v>
      </c>
    </row>
    <row r="249" spans="1:8" x14ac:dyDescent="0.35">
      <c r="A249" s="4">
        <v>44957</v>
      </c>
      <c r="B249" t="s">
        <v>12</v>
      </c>
      <c r="C249">
        <v>960000</v>
      </c>
      <c r="D249">
        <v>670000</v>
      </c>
      <c r="E249">
        <v>7.0000000000000007E-2</v>
      </c>
      <c r="F249">
        <v>1.7999999999999999E-2</v>
      </c>
      <c r="G249">
        <v>5.6000000000000001E-2</v>
      </c>
      <c r="H249">
        <f>(Table5[[#This Row],[Expected_Portfolio_Return]]-Table5[[#This Row],[Risk_Free_Rate]])/Table5[[#This Row],[Standard_Deviation_Return]]</f>
        <v>0.9285714285714286</v>
      </c>
    </row>
    <row r="250" spans="1:8" x14ac:dyDescent="0.35">
      <c r="A250" s="4">
        <v>44957</v>
      </c>
      <c r="B250" t="s">
        <v>13</v>
      </c>
      <c r="C250">
        <v>1190000</v>
      </c>
      <c r="D250">
        <v>1030000</v>
      </c>
      <c r="E250">
        <v>6.2E-2</v>
      </c>
      <c r="F250">
        <v>1.6E-2</v>
      </c>
      <c r="G250">
        <v>3.9E-2</v>
      </c>
      <c r="H250">
        <f>(Table5[[#This Row],[Expected_Portfolio_Return]]-Table5[[#This Row],[Risk_Free_Rate]])/Table5[[#This Row],[Standard_Deviation_Return]]</f>
        <v>1.1794871794871795</v>
      </c>
    </row>
    <row r="251" spans="1:8" x14ac:dyDescent="0.35">
      <c r="A251" s="4">
        <v>44957</v>
      </c>
      <c r="B251" t="s">
        <v>14</v>
      </c>
      <c r="C251">
        <v>1840000</v>
      </c>
      <c r="D251">
        <v>1640000</v>
      </c>
      <c r="E251">
        <v>0.06</v>
      </c>
      <c r="F251">
        <v>4.2999999999999997E-2</v>
      </c>
      <c r="G251">
        <v>7.3999999999999996E-2</v>
      </c>
      <c r="H251">
        <f>(Table5[[#This Row],[Expected_Portfolio_Return]]-Table5[[#This Row],[Risk_Free_Rate]])/Table5[[#This Row],[Standard_Deviation_Return]]</f>
        <v>0.22972972972972977</v>
      </c>
    </row>
    <row r="252" spans="1:8" x14ac:dyDescent="0.35">
      <c r="A252" s="4">
        <v>44957</v>
      </c>
      <c r="B252" t="s">
        <v>15</v>
      </c>
      <c r="C252">
        <v>2220000</v>
      </c>
      <c r="D252">
        <v>1920000</v>
      </c>
      <c r="E252">
        <v>6.6000000000000003E-2</v>
      </c>
      <c r="F252">
        <v>0.02</v>
      </c>
      <c r="G252">
        <v>5.3999999999999999E-2</v>
      </c>
      <c r="H252">
        <f>(Table5[[#This Row],[Expected_Portfolio_Return]]-Table5[[#This Row],[Risk_Free_Rate]])/Table5[[#This Row],[Standard_Deviation_Return]]</f>
        <v>0.85185185185185186</v>
      </c>
    </row>
    <row r="253" spans="1:8" x14ac:dyDescent="0.35">
      <c r="A253" s="4">
        <v>44957</v>
      </c>
      <c r="B253" t="s">
        <v>16</v>
      </c>
      <c r="C253">
        <v>1420000</v>
      </c>
      <c r="D253">
        <v>1220000</v>
      </c>
      <c r="E253">
        <v>5.8000000000000003E-2</v>
      </c>
      <c r="F253">
        <v>4.4999999999999998E-2</v>
      </c>
      <c r="G253">
        <v>4.2000000000000003E-2</v>
      </c>
      <c r="H253">
        <f>(Table5[[#This Row],[Expected_Portfolio_Return]]-Table5[[#This Row],[Risk_Free_Rate]])/Table5[[#This Row],[Standard_Deviation_Return]]</f>
        <v>0.30952380952380959</v>
      </c>
    </row>
    <row r="254" spans="1:8" x14ac:dyDescent="0.35">
      <c r="A254" s="4">
        <v>44985</v>
      </c>
      <c r="B254" t="s">
        <v>7</v>
      </c>
      <c r="C254">
        <v>2050000</v>
      </c>
      <c r="D254">
        <v>1750000</v>
      </c>
      <c r="E254">
        <v>7.0000000000000007E-2</v>
      </c>
      <c r="F254">
        <v>1.4E-2</v>
      </c>
      <c r="G254">
        <v>5.0999999999999997E-2</v>
      </c>
      <c r="H254">
        <f>(Table5[[#This Row],[Expected_Portfolio_Return]]-Table5[[#This Row],[Risk_Free_Rate]])/Table5[[#This Row],[Standard_Deviation_Return]]</f>
        <v>1.0980392156862748</v>
      </c>
    </row>
    <row r="255" spans="1:8" x14ac:dyDescent="0.35">
      <c r="A255" s="4">
        <v>44985</v>
      </c>
      <c r="B255" t="s">
        <v>8</v>
      </c>
      <c r="C255">
        <v>1360000</v>
      </c>
      <c r="D255">
        <v>1160000</v>
      </c>
      <c r="E255">
        <v>5.2999999999999999E-2</v>
      </c>
      <c r="F255">
        <v>1.2999999999999999E-2</v>
      </c>
      <c r="G255">
        <v>4.2999999999999997E-2</v>
      </c>
      <c r="H255">
        <f>(Table5[[#This Row],[Expected_Portfolio_Return]]-Table5[[#This Row],[Risk_Free_Rate]])/Table5[[#This Row],[Standard_Deviation_Return]]</f>
        <v>0.93023255813953498</v>
      </c>
    </row>
    <row r="256" spans="1:8" x14ac:dyDescent="0.35">
      <c r="A256" s="4">
        <v>44985</v>
      </c>
      <c r="B256" t="s">
        <v>9</v>
      </c>
      <c r="C256">
        <v>960000</v>
      </c>
      <c r="D256">
        <v>790000</v>
      </c>
      <c r="E256">
        <v>7.8E-2</v>
      </c>
      <c r="F256">
        <v>4.0000000000000001E-3</v>
      </c>
      <c r="G256">
        <v>6.4000000000000001E-2</v>
      </c>
      <c r="H256">
        <f>(Table5[[#This Row],[Expected_Portfolio_Return]]-Table5[[#This Row],[Risk_Free_Rate]])/Table5[[#This Row],[Standard_Deviation_Return]]</f>
        <v>1.15625</v>
      </c>
    </row>
    <row r="257" spans="1:8" x14ac:dyDescent="0.35">
      <c r="A257" s="4">
        <v>44985</v>
      </c>
      <c r="B257" t="s">
        <v>10</v>
      </c>
      <c r="C257">
        <v>1750000</v>
      </c>
      <c r="D257">
        <v>1400000</v>
      </c>
      <c r="E257">
        <v>4.7E-2</v>
      </c>
      <c r="F257">
        <v>0.02</v>
      </c>
      <c r="G257">
        <v>3.9E-2</v>
      </c>
      <c r="H257">
        <f>(Table5[[#This Row],[Expected_Portfolio_Return]]-Table5[[#This Row],[Risk_Free_Rate]])/Table5[[#This Row],[Standard_Deviation_Return]]</f>
        <v>0.69230769230769229</v>
      </c>
    </row>
    <row r="258" spans="1:8" x14ac:dyDescent="0.35">
      <c r="A258" s="4">
        <v>44985</v>
      </c>
      <c r="B258" t="s">
        <v>11</v>
      </c>
      <c r="C258">
        <v>2800000</v>
      </c>
      <c r="D258">
        <v>2250000</v>
      </c>
      <c r="E258">
        <v>9.5000000000000001E-2</v>
      </c>
      <c r="F258">
        <v>2.5000000000000001E-2</v>
      </c>
      <c r="G258">
        <v>7.1999999999999995E-2</v>
      </c>
      <c r="H258">
        <f>(Table5[[#This Row],[Expected_Portfolio_Return]]-Table5[[#This Row],[Risk_Free_Rate]])/Table5[[#This Row],[Standard_Deviation_Return]]</f>
        <v>0.97222222222222243</v>
      </c>
    </row>
    <row r="259" spans="1:8" x14ac:dyDescent="0.35">
      <c r="A259" s="4">
        <v>44985</v>
      </c>
      <c r="B259" t="s">
        <v>12</v>
      </c>
      <c r="C259">
        <v>980000</v>
      </c>
      <c r="D259">
        <v>680000</v>
      </c>
      <c r="E259">
        <v>6.9000000000000006E-2</v>
      </c>
      <c r="F259">
        <v>1.7000000000000001E-2</v>
      </c>
      <c r="G259">
        <v>5.5E-2</v>
      </c>
      <c r="H259">
        <f>(Table5[[#This Row],[Expected_Portfolio_Return]]-Table5[[#This Row],[Risk_Free_Rate]])/Table5[[#This Row],[Standard_Deviation_Return]]</f>
        <v>0.94545454545454555</v>
      </c>
    </row>
    <row r="260" spans="1:8" x14ac:dyDescent="0.35">
      <c r="A260" s="4">
        <v>44985</v>
      </c>
      <c r="B260" t="s">
        <v>13</v>
      </c>
      <c r="C260">
        <v>1210000</v>
      </c>
      <c r="D260">
        <v>1050000</v>
      </c>
      <c r="E260">
        <v>6.0999999999999999E-2</v>
      </c>
      <c r="F260">
        <v>1.4999999999999999E-2</v>
      </c>
      <c r="G260">
        <v>3.7999999999999999E-2</v>
      </c>
      <c r="H260">
        <f>(Table5[[#This Row],[Expected_Portfolio_Return]]-Table5[[#This Row],[Risk_Free_Rate]])/Table5[[#This Row],[Standard_Deviation_Return]]</f>
        <v>1.2105263157894737</v>
      </c>
    </row>
    <row r="261" spans="1:8" x14ac:dyDescent="0.35">
      <c r="A261" s="4">
        <v>44985</v>
      </c>
      <c r="B261" t="s">
        <v>14</v>
      </c>
      <c r="C261">
        <v>1870000</v>
      </c>
      <c r="D261">
        <v>1670000</v>
      </c>
      <c r="E261">
        <v>5.8999999999999997E-2</v>
      </c>
      <c r="F261">
        <v>4.3999999999999997E-2</v>
      </c>
      <c r="G261">
        <v>7.4999999999999997E-2</v>
      </c>
      <c r="H261">
        <f>(Table5[[#This Row],[Expected_Portfolio_Return]]-Table5[[#This Row],[Risk_Free_Rate]])/Table5[[#This Row],[Standard_Deviation_Return]]</f>
        <v>0.2</v>
      </c>
    </row>
    <row r="262" spans="1:8" x14ac:dyDescent="0.35">
      <c r="A262" s="4">
        <v>44985</v>
      </c>
      <c r="B262" t="s">
        <v>15</v>
      </c>
      <c r="C262">
        <v>2250000</v>
      </c>
      <c r="D262">
        <v>1950000</v>
      </c>
      <c r="E262">
        <v>6.5000000000000002E-2</v>
      </c>
      <c r="F262">
        <v>1.9E-2</v>
      </c>
      <c r="G262">
        <v>5.2999999999999999E-2</v>
      </c>
      <c r="H262">
        <f>(Table5[[#This Row],[Expected_Portfolio_Return]]-Table5[[#This Row],[Risk_Free_Rate]])/Table5[[#This Row],[Standard_Deviation_Return]]</f>
        <v>0.86792452830188682</v>
      </c>
    </row>
    <row r="263" spans="1:8" x14ac:dyDescent="0.35">
      <c r="A263" s="4">
        <v>44985</v>
      </c>
      <c r="B263" t="s">
        <v>16</v>
      </c>
      <c r="C263">
        <v>1450000</v>
      </c>
      <c r="D263">
        <v>1250000</v>
      </c>
      <c r="E263">
        <v>5.7000000000000002E-2</v>
      </c>
      <c r="F263">
        <v>4.5999999999999999E-2</v>
      </c>
      <c r="G263">
        <v>4.1000000000000002E-2</v>
      </c>
      <c r="H263">
        <f>(Table5[[#This Row],[Expected_Portfolio_Return]]-Table5[[#This Row],[Risk_Free_Rate]])/Table5[[#This Row],[Standard_Deviation_Return]]</f>
        <v>0.26829268292682934</v>
      </c>
    </row>
    <row r="264" spans="1:8" x14ac:dyDescent="0.35">
      <c r="A264" s="4">
        <v>45016</v>
      </c>
      <c r="B264" t="s">
        <v>7</v>
      </c>
      <c r="C264">
        <v>2080000</v>
      </c>
      <c r="D264">
        <v>1780000</v>
      </c>
      <c r="E264">
        <v>7.0999999999999994E-2</v>
      </c>
      <c r="F264">
        <v>1.4999999999999999E-2</v>
      </c>
      <c r="G264">
        <v>5.2999999999999999E-2</v>
      </c>
      <c r="H264">
        <f>(Table5[[#This Row],[Expected_Portfolio_Return]]-Table5[[#This Row],[Risk_Free_Rate]])/Table5[[#This Row],[Standard_Deviation_Return]]</f>
        <v>1.0566037735849056</v>
      </c>
    </row>
    <row r="265" spans="1:8" x14ac:dyDescent="0.35">
      <c r="A265" s="4">
        <v>45016</v>
      </c>
      <c r="B265" t="s">
        <v>8</v>
      </c>
      <c r="C265">
        <v>1380000</v>
      </c>
      <c r="D265">
        <v>1180000</v>
      </c>
      <c r="E265">
        <v>5.3999999999999999E-2</v>
      </c>
      <c r="F265">
        <v>1.4E-2</v>
      </c>
      <c r="G265">
        <v>4.4999999999999998E-2</v>
      </c>
      <c r="H265">
        <f>(Table5[[#This Row],[Expected_Portfolio_Return]]-Table5[[#This Row],[Risk_Free_Rate]])/Table5[[#This Row],[Standard_Deviation_Return]]</f>
        <v>0.88888888888888895</v>
      </c>
    </row>
    <row r="266" spans="1:8" x14ac:dyDescent="0.35">
      <c r="A266" s="4">
        <v>45016</v>
      </c>
      <c r="B266" t="s">
        <v>9</v>
      </c>
      <c r="C266">
        <v>970000</v>
      </c>
      <c r="D266">
        <v>800000</v>
      </c>
      <c r="E266">
        <v>7.9000000000000001E-2</v>
      </c>
      <c r="F266">
        <v>5.0000000000000001E-3</v>
      </c>
      <c r="G266">
        <v>6.5000000000000002E-2</v>
      </c>
      <c r="H266">
        <f>(Table5[[#This Row],[Expected_Portfolio_Return]]-Table5[[#This Row],[Risk_Free_Rate]])/Table5[[#This Row],[Standard_Deviation_Return]]</f>
        <v>1.1384615384615384</v>
      </c>
    </row>
    <row r="267" spans="1:8" x14ac:dyDescent="0.35">
      <c r="A267" s="4">
        <v>45016</v>
      </c>
      <c r="B267" t="s">
        <v>10</v>
      </c>
      <c r="C267">
        <v>1780000</v>
      </c>
      <c r="D267">
        <v>1430000</v>
      </c>
      <c r="E267">
        <v>4.8000000000000001E-2</v>
      </c>
      <c r="F267">
        <v>2.1000000000000001E-2</v>
      </c>
      <c r="G267">
        <v>0.04</v>
      </c>
      <c r="H267">
        <f>(Table5[[#This Row],[Expected_Portfolio_Return]]-Table5[[#This Row],[Risk_Free_Rate]])/Table5[[#This Row],[Standard_Deviation_Return]]</f>
        <v>0.67499999999999993</v>
      </c>
    </row>
    <row r="268" spans="1:8" x14ac:dyDescent="0.35">
      <c r="A268" s="4">
        <v>45016</v>
      </c>
      <c r="B268" t="s">
        <v>11</v>
      </c>
      <c r="C268">
        <v>2830000</v>
      </c>
      <c r="D268">
        <v>2280000</v>
      </c>
      <c r="E268">
        <v>9.6000000000000002E-2</v>
      </c>
      <c r="F268">
        <v>2.5999999999999999E-2</v>
      </c>
      <c r="G268">
        <v>7.2999999999999995E-2</v>
      </c>
      <c r="H268">
        <f>(Table5[[#This Row],[Expected_Portfolio_Return]]-Table5[[#This Row],[Risk_Free_Rate]])/Table5[[#This Row],[Standard_Deviation_Return]]</f>
        <v>0.95890410958904126</v>
      </c>
    </row>
    <row r="269" spans="1:8" x14ac:dyDescent="0.35">
      <c r="A269" s="4">
        <v>45016</v>
      </c>
      <c r="B269" t="s">
        <v>12</v>
      </c>
      <c r="C269">
        <v>990000</v>
      </c>
      <c r="D269">
        <v>690000</v>
      </c>
      <c r="E269">
        <v>7.0000000000000007E-2</v>
      </c>
      <c r="F269">
        <v>1.7999999999999999E-2</v>
      </c>
      <c r="G269">
        <v>5.6000000000000001E-2</v>
      </c>
      <c r="H269">
        <f>(Table5[[#This Row],[Expected_Portfolio_Return]]-Table5[[#This Row],[Risk_Free_Rate]])/Table5[[#This Row],[Standard_Deviation_Return]]</f>
        <v>0.9285714285714286</v>
      </c>
    </row>
    <row r="270" spans="1:8" x14ac:dyDescent="0.35">
      <c r="A270" s="4">
        <v>45016</v>
      </c>
      <c r="B270" t="s">
        <v>13</v>
      </c>
      <c r="C270">
        <v>1230000</v>
      </c>
      <c r="D270">
        <v>1070000</v>
      </c>
      <c r="E270">
        <v>6.2E-2</v>
      </c>
      <c r="F270">
        <v>1.6E-2</v>
      </c>
      <c r="G270">
        <v>3.9E-2</v>
      </c>
      <c r="H270">
        <f>(Table5[[#This Row],[Expected_Portfolio_Return]]-Table5[[#This Row],[Risk_Free_Rate]])/Table5[[#This Row],[Standard_Deviation_Return]]</f>
        <v>1.1794871794871795</v>
      </c>
    </row>
    <row r="271" spans="1:8" x14ac:dyDescent="0.35">
      <c r="A271" s="4">
        <v>45016</v>
      </c>
      <c r="B271" t="s">
        <v>14</v>
      </c>
      <c r="C271">
        <v>1900000</v>
      </c>
      <c r="D271">
        <v>1700000</v>
      </c>
      <c r="E271">
        <v>0.06</v>
      </c>
      <c r="F271">
        <v>4.4999999999999998E-2</v>
      </c>
      <c r="G271">
        <v>7.5999999999999998E-2</v>
      </c>
      <c r="H271">
        <f>(Table5[[#This Row],[Expected_Portfolio_Return]]-Table5[[#This Row],[Risk_Free_Rate]])/Table5[[#This Row],[Standard_Deviation_Return]]</f>
        <v>0.19736842105263158</v>
      </c>
    </row>
    <row r="272" spans="1:8" x14ac:dyDescent="0.35">
      <c r="A272" s="4">
        <v>45016</v>
      </c>
      <c r="B272" t="s">
        <v>15</v>
      </c>
      <c r="C272">
        <v>2280000</v>
      </c>
      <c r="D272">
        <v>1980000</v>
      </c>
      <c r="E272">
        <v>6.6000000000000003E-2</v>
      </c>
      <c r="F272">
        <v>0.02</v>
      </c>
      <c r="G272">
        <v>5.3999999999999999E-2</v>
      </c>
      <c r="H272">
        <f>(Table5[[#This Row],[Expected_Portfolio_Return]]-Table5[[#This Row],[Risk_Free_Rate]])/Table5[[#This Row],[Standard_Deviation_Return]]</f>
        <v>0.85185185185185186</v>
      </c>
    </row>
    <row r="273" spans="1:8" x14ac:dyDescent="0.35">
      <c r="A273" s="4">
        <v>45016</v>
      </c>
      <c r="B273" t="s">
        <v>16</v>
      </c>
      <c r="C273">
        <v>1480000</v>
      </c>
      <c r="D273">
        <v>1280000</v>
      </c>
      <c r="E273">
        <v>5.8000000000000003E-2</v>
      </c>
      <c r="F273">
        <v>4.7E-2</v>
      </c>
      <c r="G273">
        <v>4.2000000000000003E-2</v>
      </c>
      <c r="H273">
        <f>(Table5[[#This Row],[Expected_Portfolio_Return]]-Table5[[#This Row],[Risk_Free_Rate]])/Table5[[#This Row],[Standard_Deviation_Return]]</f>
        <v>0.26190476190476197</v>
      </c>
    </row>
    <row r="274" spans="1:8" x14ac:dyDescent="0.35">
      <c r="A274" s="4">
        <v>45046</v>
      </c>
      <c r="B274" t="s">
        <v>7</v>
      </c>
      <c r="C274">
        <v>2100000</v>
      </c>
      <c r="D274">
        <v>1800000</v>
      </c>
      <c r="E274">
        <v>7.1999999999999995E-2</v>
      </c>
      <c r="F274">
        <v>1.6E-2</v>
      </c>
      <c r="G274">
        <v>5.3999999999999999E-2</v>
      </c>
      <c r="H274">
        <f>(Table5[[#This Row],[Expected_Portfolio_Return]]-Table5[[#This Row],[Risk_Free_Rate]])/Table5[[#This Row],[Standard_Deviation_Return]]</f>
        <v>1.037037037037037</v>
      </c>
    </row>
    <row r="275" spans="1:8" x14ac:dyDescent="0.35">
      <c r="A275" s="4">
        <v>45046</v>
      </c>
      <c r="B275" t="s">
        <v>8</v>
      </c>
      <c r="C275">
        <v>1400000</v>
      </c>
      <c r="D275">
        <v>1200000</v>
      </c>
      <c r="E275">
        <v>5.5E-2</v>
      </c>
      <c r="F275">
        <v>1.4999999999999999E-2</v>
      </c>
      <c r="G275">
        <v>4.5999999999999999E-2</v>
      </c>
      <c r="H275">
        <f>(Table5[[#This Row],[Expected_Portfolio_Return]]-Table5[[#This Row],[Risk_Free_Rate]])/Table5[[#This Row],[Standard_Deviation_Return]]</f>
        <v>0.86956521739130443</v>
      </c>
    </row>
    <row r="276" spans="1:8" x14ac:dyDescent="0.35">
      <c r="A276" s="4">
        <v>45046</v>
      </c>
      <c r="B276" t="s">
        <v>9</v>
      </c>
      <c r="C276">
        <v>980000</v>
      </c>
      <c r="D276">
        <v>810000</v>
      </c>
      <c r="E276">
        <v>0.08</v>
      </c>
      <c r="F276">
        <v>6.0000000000000001E-3</v>
      </c>
      <c r="G276">
        <v>6.6000000000000003E-2</v>
      </c>
      <c r="H276">
        <f>(Table5[[#This Row],[Expected_Portfolio_Return]]-Table5[[#This Row],[Risk_Free_Rate]])/Table5[[#This Row],[Standard_Deviation_Return]]</f>
        <v>1.1212121212121211</v>
      </c>
    </row>
    <row r="277" spans="1:8" x14ac:dyDescent="0.35">
      <c r="A277" s="4">
        <v>45046</v>
      </c>
      <c r="B277" t="s">
        <v>10</v>
      </c>
      <c r="C277">
        <v>1800000</v>
      </c>
      <c r="D277">
        <v>1450000</v>
      </c>
      <c r="E277">
        <v>4.9000000000000002E-2</v>
      </c>
      <c r="F277">
        <v>2.1999999999999999E-2</v>
      </c>
      <c r="G277">
        <v>4.1000000000000002E-2</v>
      </c>
      <c r="H277">
        <f>(Table5[[#This Row],[Expected_Portfolio_Return]]-Table5[[#This Row],[Risk_Free_Rate]])/Table5[[#This Row],[Standard_Deviation_Return]]</f>
        <v>0.65853658536585369</v>
      </c>
    </row>
    <row r="278" spans="1:8" x14ac:dyDescent="0.35">
      <c r="A278" s="4">
        <v>45046</v>
      </c>
      <c r="B278" t="s">
        <v>11</v>
      </c>
      <c r="C278">
        <v>2860000</v>
      </c>
      <c r="D278">
        <v>2300000</v>
      </c>
      <c r="E278">
        <v>9.7000000000000003E-2</v>
      </c>
      <c r="F278">
        <v>2.7E-2</v>
      </c>
      <c r="G278">
        <v>7.3999999999999996E-2</v>
      </c>
      <c r="H278">
        <f>(Table5[[#This Row],[Expected_Portfolio_Return]]-Table5[[#This Row],[Risk_Free_Rate]])/Table5[[#This Row],[Standard_Deviation_Return]]</f>
        <v>0.94594594594594605</v>
      </c>
    </row>
    <row r="279" spans="1:8" x14ac:dyDescent="0.35">
      <c r="A279" s="4">
        <v>45046</v>
      </c>
      <c r="B279" t="s">
        <v>12</v>
      </c>
      <c r="C279">
        <v>1000000</v>
      </c>
      <c r="D279">
        <v>700000</v>
      </c>
      <c r="E279">
        <v>7.0999999999999994E-2</v>
      </c>
      <c r="F279">
        <v>1.9E-2</v>
      </c>
      <c r="G279">
        <v>5.7000000000000002E-2</v>
      </c>
      <c r="H279">
        <f>(Table5[[#This Row],[Expected_Portfolio_Return]]-Table5[[#This Row],[Risk_Free_Rate]])/Table5[[#This Row],[Standard_Deviation_Return]]</f>
        <v>0.9122807017543858</v>
      </c>
    </row>
    <row r="280" spans="1:8" x14ac:dyDescent="0.35">
      <c r="A280" s="4">
        <v>45046</v>
      </c>
      <c r="B280" t="s">
        <v>13</v>
      </c>
      <c r="C280">
        <v>1240000</v>
      </c>
      <c r="D280">
        <v>1080000</v>
      </c>
      <c r="E280">
        <v>6.3E-2</v>
      </c>
      <c r="F280">
        <v>1.7000000000000001E-2</v>
      </c>
      <c r="G280">
        <v>0.04</v>
      </c>
      <c r="H280">
        <f>(Table5[[#This Row],[Expected_Portfolio_Return]]-Table5[[#This Row],[Risk_Free_Rate]])/Table5[[#This Row],[Standard_Deviation_Return]]</f>
        <v>1.1499999999999999</v>
      </c>
    </row>
    <row r="281" spans="1:8" x14ac:dyDescent="0.35">
      <c r="A281" s="4">
        <v>45046</v>
      </c>
      <c r="B281" t="s">
        <v>14</v>
      </c>
      <c r="C281">
        <v>1930000</v>
      </c>
      <c r="D281">
        <v>1730000</v>
      </c>
      <c r="E281">
        <v>6.0999999999999999E-2</v>
      </c>
      <c r="F281">
        <v>4.5999999999999999E-2</v>
      </c>
      <c r="G281">
        <v>7.6999999999999999E-2</v>
      </c>
      <c r="H281">
        <f>(Table5[[#This Row],[Expected_Portfolio_Return]]-Table5[[#This Row],[Risk_Free_Rate]])/Table5[[#This Row],[Standard_Deviation_Return]]</f>
        <v>0.19480519480519479</v>
      </c>
    </row>
    <row r="282" spans="1:8" x14ac:dyDescent="0.35">
      <c r="A282" s="4">
        <v>45046</v>
      </c>
      <c r="B282" t="s">
        <v>15</v>
      </c>
      <c r="C282">
        <v>2310000</v>
      </c>
      <c r="D282">
        <v>2010000</v>
      </c>
      <c r="E282">
        <v>6.7000000000000004E-2</v>
      </c>
      <c r="F282">
        <v>2.1000000000000001E-2</v>
      </c>
      <c r="G282">
        <v>5.5E-2</v>
      </c>
      <c r="H282">
        <f>(Table5[[#This Row],[Expected_Portfolio_Return]]-Table5[[#This Row],[Risk_Free_Rate]])/Table5[[#This Row],[Standard_Deviation_Return]]</f>
        <v>0.83636363636363631</v>
      </c>
    </row>
    <row r="283" spans="1:8" x14ac:dyDescent="0.35">
      <c r="A283" s="4">
        <v>45046</v>
      </c>
      <c r="B283" t="s">
        <v>16</v>
      </c>
      <c r="C283">
        <v>1500000</v>
      </c>
      <c r="D283">
        <v>1300000</v>
      </c>
      <c r="E283">
        <v>5.8999999999999997E-2</v>
      </c>
      <c r="F283">
        <v>4.8000000000000001E-2</v>
      </c>
      <c r="G283">
        <v>4.2999999999999997E-2</v>
      </c>
      <c r="H283">
        <f>(Table5[[#This Row],[Expected_Portfolio_Return]]-Table5[[#This Row],[Risk_Free_Rate]])/Table5[[#This Row],[Standard_Deviation_Return]]</f>
        <v>0.25581395348837199</v>
      </c>
    </row>
    <row r="284" spans="1:8" x14ac:dyDescent="0.35">
      <c r="A284" s="4">
        <v>45077</v>
      </c>
      <c r="B284" t="s">
        <v>7</v>
      </c>
      <c r="C284">
        <v>2120000</v>
      </c>
      <c r="D284">
        <v>1820000</v>
      </c>
      <c r="E284">
        <v>7.2999999999999995E-2</v>
      </c>
      <c r="F284">
        <v>1.7000000000000001E-2</v>
      </c>
      <c r="G284">
        <v>5.5E-2</v>
      </c>
      <c r="H284">
        <f>(Table5[[#This Row],[Expected_Portfolio_Return]]-Table5[[#This Row],[Risk_Free_Rate]])/Table5[[#This Row],[Standard_Deviation_Return]]</f>
        <v>1.0181818181818181</v>
      </c>
    </row>
    <row r="285" spans="1:8" x14ac:dyDescent="0.35">
      <c r="A285" s="4">
        <v>45077</v>
      </c>
      <c r="B285" t="s">
        <v>8</v>
      </c>
      <c r="C285">
        <v>1420000</v>
      </c>
      <c r="D285">
        <v>1220000</v>
      </c>
      <c r="E285">
        <v>5.6000000000000001E-2</v>
      </c>
      <c r="F285">
        <v>1.6E-2</v>
      </c>
      <c r="G285">
        <v>4.7E-2</v>
      </c>
      <c r="H285">
        <f>(Table5[[#This Row],[Expected_Portfolio_Return]]-Table5[[#This Row],[Risk_Free_Rate]])/Table5[[#This Row],[Standard_Deviation_Return]]</f>
        <v>0.85106382978723405</v>
      </c>
    </row>
    <row r="286" spans="1:8" x14ac:dyDescent="0.35">
      <c r="A286" s="4">
        <v>45077</v>
      </c>
      <c r="B286" t="s">
        <v>9</v>
      </c>
      <c r="C286">
        <v>990000</v>
      </c>
      <c r="D286">
        <v>820000</v>
      </c>
      <c r="E286">
        <v>8.1000000000000003E-2</v>
      </c>
      <c r="F286">
        <v>7.0000000000000001E-3</v>
      </c>
      <c r="G286">
        <v>6.7000000000000004E-2</v>
      </c>
      <c r="H286">
        <f>(Table5[[#This Row],[Expected_Portfolio_Return]]-Table5[[#This Row],[Risk_Free_Rate]])/Table5[[#This Row],[Standard_Deviation_Return]]</f>
        <v>1.1044776119402984</v>
      </c>
    </row>
    <row r="287" spans="1:8" x14ac:dyDescent="0.35">
      <c r="A287" s="4">
        <v>45077</v>
      </c>
      <c r="B287" t="s">
        <v>10</v>
      </c>
      <c r="C287">
        <v>1820000</v>
      </c>
      <c r="D287">
        <v>1470000</v>
      </c>
      <c r="E287">
        <v>0.05</v>
      </c>
      <c r="F287">
        <v>2.3E-2</v>
      </c>
      <c r="G287">
        <v>4.2000000000000003E-2</v>
      </c>
      <c r="H287">
        <f>(Table5[[#This Row],[Expected_Portfolio_Return]]-Table5[[#This Row],[Risk_Free_Rate]])/Table5[[#This Row],[Standard_Deviation_Return]]</f>
        <v>0.6428571428571429</v>
      </c>
    </row>
    <row r="288" spans="1:8" x14ac:dyDescent="0.35">
      <c r="A288" s="4">
        <v>45077</v>
      </c>
      <c r="B288" t="s">
        <v>11</v>
      </c>
      <c r="C288">
        <v>2890000</v>
      </c>
      <c r="D288">
        <v>2330000</v>
      </c>
      <c r="E288">
        <v>9.8000000000000004E-2</v>
      </c>
      <c r="F288">
        <v>2.8000000000000001E-2</v>
      </c>
      <c r="G288">
        <v>7.4999999999999997E-2</v>
      </c>
      <c r="H288">
        <f>(Table5[[#This Row],[Expected_Portfolio_Return]]-Table5[[#This Row],[Risk_Free_Rate]])/Table5[[#This Row],[Standard_Deviation_Return]]</f>
        <v>0.93333333333333346</v>
      </c>
    </row>
    <row r="289" spans="1:8" x14ac:dyDescent="0.35">
      <c r="A289" s="4">
        <v>45077</v>
      </c>
      <c r="B289" t="s">
        <v>12</v>
      </c>
      <c r="C289">
        <v>1010000</v>
      </c>
      <c r="D289">
        <v>710000</v>
      </c>
      <c r="E289">
        <v>7.1999999999999995E-2</v>
      </c>
      <c r="F289">
        <v>0.02</v>
      </c>
      <c r="G289">
        <v>5.8000000000000003E-2</v>
      </c>
      <c r="H289">
        <f>(Table5[[#This Row],[Expected_Portfolio_Return]]-Table5[[#This Row],[Risk_Free_Rate]])/Table5[[#This Row],[Standard_Deviation_Return]]</f>
        <v>0.89655172413793083</v>
      </c>
    </row>
    <row r="290" spans="1:8" x14ac:dyDescent="0.35">
      <c r="A290" s="4">
        <v>45077</v>
      </c>
      <c r="B290" t="s">
        <v>13</v>
      </c>
      <c r="C290">
        <v>1250000</v>
      </c>
      <c r="D290">
        <v>1090000</v>
      </c>
      <c r="E290">
        <v>6.4000000000000001E-2</v>
      </c>
      <c r="F290">
        <v>1.7999999999999999E-2</v>
      </c>
      <c r="G290">
        <v>4.1000000000000002E-2</v>
      </c>
      <c r="H290">
        <f>(Table5[[#This Row],[Expected_Portfolio_Return]]-Table5[[#This Row],[Risk_Free_Rate]])/Table5[[#This Row],[Standard_Deviation_Return]]</f>
        <v>1.121951219512195</v>
      </c>
    </row>
    <row r="291" spans="1:8" x14ac:dyDescent="0.35">
      <c r="A291" s="4">
        <v>45077</v>
      </c>
      <c r="B291" t="s">
        <v>14</v>
      </c>
      <c r="C291">
        <v>1960000</v>
      </c>
      <c r="D291">
        <v>1760000</v>
      </c>
      <c r="E291">
        <v>6.2E-2</v>
      </c>
      <c r="F291">
        <v>4.7E-2</v>
      </c>
      <c r="G291">
        <v>7.8E-2</v>
      </c>
      <c r="H291">
        <f>(Table5[[#This Row],[Expected_Portfolio_Return]]-Table5[[#This Row],[Risk_Free_Rate]])/Table5[[#This Row],[Standard_Deviation_Return]]</f>
        <v>0.19230769230769229</v>
      </c>
    </row>
    <row r="292" spans="1:8" x14ac:dyDescent="0.35">
      <c r="A292" s="4">
        <v>45077</v>
      </c>
      <c r="B292" t="s">
        <v>15</v>
      </c>
      <c r="C292">
        <v>2340000</v>
      </c>
      <c r="D292">
        <v>2040000</v>
      </c>
      <c r="E292">
        <v>6.8000000000000005E-2</v>
      </c>
      <c r="F292">
        <v>2.1999999999999999E-2</v>
      </c>
      <c r="G292">
        <v>5.6000000000000001E-2</v>
      </c>
      <c r="H292">
        <f>(Table5[[#This Row],[Expected_Portfolio_Return]]-Table5[[#This Row],[Risk_Free_Rate]])/Table5[[#This Row],[Standard_Deviation_Return]]</f>
        <v>0.82142857142857151</v>
      </c>
    </row>
    <row r="293" spans="1:8" x14ac:dyDescent="0.35">
      <c r="A293" s="4">
        <v>45077</v>
      </c>
      <c r="B293" t="s">
        <v>16</v>
      </c>
      <c r="C293">
        <v>1520000</v>
      </c>
      <c r="D293">
        <v>1320000</v>
      </c>
      <c r="E293">
        <v>0.06</v>
      </c>
      <c r="F293">
        <v>4.9000000000000002E-2</v>
      </c>
      <c r="G293">
        <v>4.3999999999999997E-2</v>
      </c>
      <c r="H293">
        <f>(Table5[[#This Row],[Expected_Portfolio_Return]]-Table5[[#This Row],[Risk_Free_Rate]])/Table5[[#This Row],[Standard_Deviation_Return]]</f>
        <v>0.24999999999999992</v>
      </c>
    </row>
    <row r="294" spans="1:8" x14ac:dyDescent="0.35">
      <c r="A294" s="4">
        <v>45107</v>
      </c>
      <c r="B294" t="s">
        <v>7</v>
      </c>
      <c r="C294">
        <v>2140000</v>
      </c>
      <c r="D294">
        <v>1840000</v>
      </c>
      <c r="E294">
        <v>7.3999999999999996E-2</v>
      </c>
      <c r="F294">
        <v>1.7999999999999999E-2</v>
      </c>
      <c r="G294">
        <v>5.6000000000000001E-2</v>
      </c>
      <c r="H294">
        <f>(Table5[[#This Row],[Expected_Portfolio_Return]]-Table5[[#This Row],[Risk_Free_Rate]])/Table5[[#This Row],[Standard_Deviation_Return]]</f>
        <v>0.99999999999999989</v>
      </c>
    </row>
    <row r="295" spans="1:8" x14ac:dyDescent="0.35">
      <c r="A295" s="4">
        <v>45107</v>
      </c>
      <c r="B295" t="s">
        <v>8</v>
      </c>
      <c r="C295">
        <v>1440000</v>
      </c>
      <c r="D295">
        <v>1240000</v>
      </c>
      <c r="E295">
        <v>5.7000000000000002E-2</v>
      </c>
      <c r="F295">
        <v>1.7000000000000001E-2</v>
      </c>
      <c r="G295">
        <v>4.8000000000000001E-2</v>
      </c>
      <c r="H295">
        <f>(Table5[[#This Row],[Expected_Portfolio_Return]]-Table5[[#This Row],[Risk_Free_Rate]])/Table5[[#This Row],[Standard_Deviation_Return]]</f>
        <v>0.83333333333333337</v>
      </c>
    </row>
    <row r="296" spans="1:8" x14ac:dyDescent="0.35">
      <c r="A296" s="4">
        <v>45107</v>
      </c>
      <c r="B296" t="s">
        <v>9</v>
      </c>
      <c r="C296">
        <v>1000000</v>
      </c>
      <c r="D296">
        <v>830000</v>
      </c>
      <c r="E296">
        <v>8.2000000000000003E-2</v>
      </c>
      <c r="F296">
        <v>8.0000000000000002E-3</v>
      </c>
      <c r="G296">
        <v>6.8000000000000005E-2</v>
      </c>
      <c r="H296">
        <f>(Table5[[#This Row],[Expected_Portfolio_Return]]-Table5[[#This Row],[Risk_Free_Rate]])/Table5[[#This Row],[Standard_Deviation_Return]]</f>
        <v>1.0882352941176472</v>
      </c>
    </row>
    <row r="297" spans="1:8" x14ac:dyDescent="0.35">
      <c r="A297" s="4">
        <v>45107</v>
      </c>
      <c r="B297" t="s">
        <v>10</v>
      </c>
      <c r="C297">
        <v>1840000</v>
      </c>
      <c r="D297">
        <v>1490000</v>
      </c>
      <c r="E297">
        <v>5.0999999999999997E-2</v>
      </c>
      <c r="F297">
        <v>2.4E-2</v>
      </c>
      <c r="G297">
        <v>4.2999999999999997E-2</v>
      </c>
      <c r="H297">
        <f>(Table5[[#This Row],[Expected_Portfolio_Return]]-Table5[[#This Row],[Risk_Free_Rate]])/Table5[[#This Row],[Standard_Deviation_Return]]</f>
        <v>0.62790697674418605</v>
      </c>
    </row>
    <row r="298" spans="1:8" x14ac:dyDescent="0.35">
      <c r="A298" s="4">
        <v>45107</v>
      </c>
      <c r="B298" t="s">
        <v>11</v>
      </c>
      <c r="C298">
        <v>2920000</v>
      </c>
      <c r="D298">
        <v>2350000</v>
      </c>
      <c r="E298">
        <v>9.9000000000000005E-2</v>
      </c>
      <c r="F298">
        <v>2.9000000000000001E-2</v>
      </c>
      <c r="G298">
        <v>7.5999999999999998E-2</v>
      </c>
      <c r="H298">
        <f>(Table5[[#This Row],[Expected_Portfolio_Return]]-Table5[[#This Row],[Risk_Free_Rate]])/Table5[[#This Row],[Standard_Deviation_Return]]</f>
        <v>0.92105263157894746</v>
      </c>
    </row>
    <row r="299" spans="1:8" x14ac:dyDescent="0.35">
      <c r="A299" s="4">
        <v>45107</v>
      </c>
      <c r="B299" t="s">
        <v>12</v>
      </c>
      <c r="C299">
        <v>1020000</v>
      </c>
      <c r="D299">
        <v>720000</v>
      </c>
      <c r="E299">
        <v>7.2999999999999995E-2</v>
      </c>
      <c r="F299">
        <v>2.1000000000000001E-2</v>
      </c>
      <c r="G299">
        <v>5.8999999999999997E-2</v>
      </c>
      <c r="H299">
        <f>(Table5[[#This Row],[Expected_Portfolio_Return]]-Table5[[#This Row],[Risk_Free_Rate]])/Table5[[#This Row],[Standard_Deviation_Return]]</f>
        <v>0.8813559322033897</v>
      </c>
    </row>
    <row r="300" spans="1:8" x14ac:dyDescent="0.35">
      <c r="A300" s="4">
        <v>45107</v>
      </c>
      <c r="B300" t="s">
        <v>13</v>
      </c>
      <c r="C300">
        <v>1260000</v>
      </c>
      <c r="D300">
        <v>1100000</v>
      </c>
      <c r="E300">
        <v>6.5000000000000002E-2</v>
      </c>
      <c r="F300">
        <v>1.9E-2</v>
      </c>
      <c r="G300">
        <v>4.2000000000000003E-2</v>
      </c>
      <c r="H300">
        <f>(Table5[[#This Row],[Expected_Portfolio_Return]]-Table5[[#This Row],[Risk_Free_Rate]])/Table5[[#This Row],[Standard_Deviation_Return]]</f>
        <v>1.0952380952380951</v>
      </c>
    </row>
    <row r="301" spans="1:8" x14ac:dyDescent="0.35">
      <c r="A301" s="4">
        <v>45107</v>
      </c>
      <c r="B301" t="s">
        <v>14</v>
      </c>
      <c r="C301">
        <v>1990000</v>
      </c>
      <c r="D301">
        <v>1790000</v>
      </c>
      <c r="E301">
        <v>6.3E-2</v>
      </c>
      <c r="F301">
        <v>4.8000000000000001E-2</v>
      </c>
      <c r="G301">
        <v>7.9000000000000001E-2</v>
      </c>
      <c r="H301">
        <f>(Table5[[#This Row],[Expected_Portfolio_Return]]-Table5[[#This Row],[Risk_Free_Rate]])/Table5[[#This Row],[Standard_Deviation_Return]]</f>
        <v>0.18987341772151897</v>
      </c>
    </row>
    <row r="302" spans="1:8" x14ac:dyDescent="0.35">
      <c r="A302" s="4">
        <v>45107</v>
      </c>
      <c r="B302" t="s">
        <v>15</v>
      </c>
      <c r="C302">
        <v>2370000</v>
      </c>
      <c r="D302">
        <v>2070000</v>
      </c>
      <c r="E302">
        <v>6.9000000000000006E-2</v>
      </c>
      <c r="F302">
        <v>2.3E-2</v>
      </c>
      <c r="G302">
        <v>5.7000000000000002E-2</v>
      </c>
      <c r="H302">
        <f>(Table5[[#This Row],[Expected_Portfolio_Return]]-Table5[[#This Row],[Risk_Free_Rate]])/Table5[[#This Row],[Standard_Deviation_Return]]</f>
        <v>0.80701754385964919</v>
      </c>
    </row>
    <row r="303" spans="1:8" x14ac:dyDescent="0.35">
      <c r="A303" s="4">
        <v>45107</v>
      </c>
      <c r="B303" t="s">
        <v>16</v>
      </c>
      <c r="C303">
        <v>1540000</v>
      </c>
      <c r="D303">
        <v>1340000</v>
      </c>
      <c r="E303">
        <v>6.0999999999999999E-2</v>
      </c>
      <c r="F303">
        <v>0.05</v>
      </c>
      <c r="G303">
        <v>4.4999999999999998E-2</v>
      </c>
      <c r="H303">
        <f>(Table5[[#This Row],[Expected_Portfolio_Return]]-Table5[[#This Row],[Risk_Free_Rate]])/Table5[[#This Row],[Standard_Deviation_Return]]</f>
        <v>0.24444444444444435</v>
      </c>
    </row>
    <row r="304" spans="1:8" x14ac:dyDescent="0.35">
      <c r="A304" s="4">
        <v>45138</v>
      </c>
      <c r="B304" t="s">
        <v>7</v>
      </c>
      <c r="C304">
        <v>2160000</v>
      </c>
      <c r="D304">
        <v>1860000</v>
      </c>
      <c r="E304">
        <v>7.4999999999999997E-2</v>
      </c>
      <c r="F304">
        <v>1.9E-2</v>
      </c>
      <c r="G304">
        <v>5.7000000000000002E-2</v>
      </c>
      <c r="H304">
        <f>(Table5[[#This Row],[Expected_Portfolio_Return]]-Table5[[#This Row],[Risk_Free_Rate]])/Table5[[#This Row],[Standard_Deviation_Return]]</f>
        <v>0.98245614035087703</v>
      </c>
    </row>
    <row r="305" spans="1:8" x14ac:dyDescent="0.35">
      <c r="A305" s="4">
        <v>45138</v>
      </c>
      <c r="B305" t="s">
        <v>8</v>
      </c>
      <c r="C305">
        <v>1460000</v>
      </c>
      <c r="D305">
        <v>1260000</v>
      </c>
      <c r="E305">
        <v>5.8000000000000003E-2</v>
      </c>
      <c r="F305">
        <v>1.7999999999999999E-2</v>
      </c>
      <c r="G305">
        <v>4.9000000000000002E-2</v>
      </c>
      <c r="H305">
        <f>(Table5[[#This Row],[Expected_Portfolio_Return]]-Table5[[#This Row],[Risk_Free_Rate]])/Table5[[#This Row],[Standard_Deviation_Return]]</f>
        <v>0.81632653061224503</v>
      </c>
    </row>
    <row r="306" spans="1:8" x14ac:dyDescent="0.35">
      <c r="A306" s="4">
        <v>45138</v>
      </c>
      <c r="B306" t="s">
        <v>9</v>
      </c>
      <c r="C306">
        <v>1010000</v>
      </c>
      <c r="D306">
        <v>840000</v>
      </c>
      <c r="E306">
        <v>8.3000000000000004E-2</v>
      </c>
      <c r="F306">
        <v>8.9999999999999993E-3</v>
      </c>
      <c r="G306">
        <v>6.9000000000000006E-2</v>
      </c>
      <c r="H306">
        <f>(Table5[[#This Row],[Expected_Portfolio_Return]]-Table5[[#This Row],[Risk_Free_Rate]])/Table5[[#This Row],[Standard_Deviation_Return]]</f>
        <v>1.0724637681159421</v>
      </c>
    </row>
    <row r="307" spans="1:8" x14ac:dyDescent="0.35">
      <c r="A307" s="4">
        <v>45138</v>
      </c>
      <c r="B307" t="s">
        <v>10</v>
      </c>
      <c r="C307">
        <v>1860000</v>
      </c>
      <c r="D307">
        <v>1510000</v>
      </c>
      <c r="E307">
        <v>5.1999999999999998E-2</v>
      </c>
      <c r="F307">
        <v>2.5000000000000001E-2</v>
      </c>
      <c r="G307">
        <v>4.3999999999999997E-2</v>
      </c>
      <c r="H307">
        <f>(Table5[[#This Row],[Expected_Portfolio_Return]]-Table5[[#This Row],[Risk_Free_Rate]])/Table5[[#This Row],[Standard_Deviation_Return]]</f>
        <v>0.61363636363636354</v>
      </c>
    </row>
    <row r="308" spans="1:8" x14ac:dyDescent="0.35">
      <c r="A308" s="4">
        <v>45138</v>
      </c>
      <c r="B308" t="s">
        <v>11</v>
      </c>
      <c r="C308">
        <v>2950000</v>
      </c>
      <c r="D308">
        <v>2380000</v>
      </c>
      <c r="E308">
        <v>0.1</v>
      </c>
      <c r="F308">
        <v>0.03</v>
      </c>
      <c r="G308">
        <v>7.6999999999999999E-2</v>
      </c>
      <c r="H308">
        <f>(Table5[[#This Row],[Expected_Portfolio_Return]]-Table5[[#This Row],[Risk_Free_Rate]])/Table5[[#This Row],[Standard_Deviation_Return]]</f>
        <v>0.90909090909090917</v>
      </c>
    </row>
    <row r="309" spans="1:8" x14ac:dyDescent="0.35">
      <c r="A309" s="4">
        <v>45138</v>
      </c>
      <c r="B309" t="s">
        <v>12</v>
      </c>
      <c r="C309">
        <v>1030000</v>
      </c>
      <c r="D309">
        <v>730000</v>
      </c>
      <c r="E309">
        <v>7.3999999999999996E-2</v>
      </c>
      <c r="F309">
        <v>2.1999999999999999E-2</v>
      </c>
      <c r="G309">
        <v>0.06</v>
      </c>
      <c r="H309">
        <f>(Table5[[#This Row],[Expected_Portfolio_Return]]-Table5[[#This Row],[Risk_Free_Rate]])/Table5[[#This Row],[Standard_Deviation_Return]]</f>
        <v>0.8666666666666667</v>
      </c>
    </row>
    <row r="310" spans="1:8" x14ac:dyDescent="0.35">
      <c r="A310" s="4">
        <v>45138</v>
      </c>
      <c r="B310" t="s">
        <v>13</v>
      </c>
      <c r="C310">
        <v>1270000</v>
      </c>
      <c r="D310">
        <v>1110000</v>
      </c>
      <c r="E310">
        <v>6.6000000000000003E-2</v>
      </c>
      <c r="F310">
        <v>0.02</v>
      </c>
      <c r="G310">
        <v>4.2999999999999997E-2</v>
      </c>
      <c r="H310">
        <f>(Table5[[#This Row],[Expected_Portfolio_Return]]-Table5[[#This Row],[Risk_Free_Rate]])/Table5[[#This Row],[Standard_Deviation_Return]]</f>
        <v>1.0697674418604652</v>
      </c>
    </row>
    <row r="311" spans="1:8" x14ac:dyDescent="0.35">
      <c r="A311" s="4">
        <v>45138</v>
      </c>
      <c r="B311" t="s">
        <v>14</v>
      </c>
      <c r="C311">
        <v>2020000</v>
      </c>
      <c r="D311">
        <v>1820000</v>
      </c>
      <c r="E311">
        <v>6.4000000000000001E-2</v>
      </c>
      <c r="F311">
        <v>4.9000000000000002E-2</v>
      </c>
      <c r="G311">
        <v>0.08</v>
      </c>
      <c r="H311">
        <f>(Table5[[#This Row],[Expected_Portfolio_Return]]-Table5[[#This Row],[Risk_Free_Rate]])/Table5[[#This Row],[Standard_Deviation_Return]]</f>
        <v>0.1875</v>
      </c>
    </row>
    <row r="312" spans="1:8" x14ac:dyDescent="0.35">
      <c r="A312" s="4">
        <v>45138</v>
      </c>
      <c r="B312" t="s">
        <v>15</v>
      </c>
      <c r="C312">
        <v>2400000</v>
      </c>
      <c r="D312">
        <v>2100000</v>
      </c>
      <c r="E312">
        <v>7.0000000000000007E-2</v>
      </c>
      <c r="F312">
        <v>2.4E-2</v>
      </c>
      <c r="G312">
        <v>5.8000000000000003E-2</v>
      </c>
      <c r="H312">
        <f>(Table5[[#This Row],[Expected_Portfolio_Return]]-Table5[[#This Row],[Risk_Free_Rate]])/Table5[[#This Row],[Standard_Deviation_Return]]</f>
        <v>0.7931034482758621</v>
      </c>
    </row>
    <row r="313" spans="1:8" x14ac:dyDescent="0.35">
      <c r="A313" s="4">
        <v>45138</v>
      </c>
      <c r="B313" t="s">
        <v>16</v>
      </c>
      <c r="C313">
        <v>1560000</v>
      </c>
      <c r="D313">
        <v>1360000</v>
      </c>
      <c r="E313">
        <v>6.2E-2</v>
      </c>
      <c r="F313">
        <v>5.0999999999999997E-2</v>
      </c>
      <c r="G313">
        <v>4.5999999999999999E-2</v>
      </c>
      <c r="H313">
        <f>(Table5[[#This Row],[Expected_Portfolio_Return]]-Table5[[#This Row],[Risk_Free_Rate]])/Table5[[#This Row],[Standard_Deviation_Return]]</f>
        <v>0.23913043478260876</v>
      </c>
    </row>
    <row r="314" spans="1:8" x14ac:dyDescent="0.35">
      <c r="A314" s="4">
        <v>45169</v>
      </c>
      <c r="B314" t="s">
        <v>7</v>
      </c>
      <c r="C314">
        <v>2180000</v>
      </c>
      <c r="D314">
        <v>1880000</v>
      </c>
      <c r="E314">
        <v>7.5999999999999998E-2</v>
      </c>
      <c r="F314">
        <v>0.02</v>
      </c>
      <c r="G314">
        <v>5.8000000000000003E-2</v>
      </c>
      <c r="H314">
        <f>(Table5[[#This Row],[Expected_Portfolio_Return]]-Table5[[#This Row],[Risk_Free_Rate]])/Table5[[#This Row],[Standard_Deviation_Return]]</f>
        <v>0.96551724137931016</v>
      </c>
    </row>
    <row r="315" spans="1:8" x14ac:dyDescent="0.35">
      <c r="A315" s="4">
        <v>45169</v>
      </c>
      <c r="B315" t="s">
        <v>8</v>
      </c>
      <c r="C315">
        <v>1480000</v>
      </c>
      <c r="D315">
        <v>1280000</v>
      </c>
      <c r="E315">
        <v>5.8999999999999997E-2</v>
      </c>
      <c r="F315">
        <v>1.9E-2</v>
      </c>
      <c r="G315">
        <v>0.05</v>
      </c>
      <c r="H315">
        <f>(Table5[[#This Row],[Expected_Portfolio_Return]]-Table5[[#This Row],[Risk_Free_Rate]])/Table5[[#This Row],[Standard_Deviation_Return]]</f>
        <v>0.79999999999999982</v>
      </c>
    </row>
    <row r="316" spans="1:8" x14ac:dyDescent="0.35">
      <c r="A316" s="4">
        <v>45169</v>
      </c>
      <c r="B316" t="s">
        <v>9</v>
      </c>
      <c r="C316">
        <v>1020000</v>
      </c>
      <c r="D316">
        <v>850000</v>
      </c>
      <c r="E316">
        <v>8.4000000000000005E-2</v>
      </c>
      <c r="F316">
        <v>0.01</v>
      </c>
      <c r="G316">
        <v>7.0000000000000007E-2</v>
      </c>
      <c r="H316">
        <f>(Table5[[#This Row],[Expected_Portfolio_Return]]-Table5[[#This Row],[Risk_Free_Rate]])/Table5[[#This Row],[Standard_Deviation_Return]]</f>
        <v>1.0571428571428572</v>
      </c>
    </row>
    <row r="317" spans="1:8" x14ac:dyDescent="0.35">
      <c r="A317" s="4">
        <v>45169</v>
      </c>
      <c r="B317" t="s">
        <v>10</v>
      </c>
      <c r="C317">
        <v>1880000</v>
      </c>
      <c r="D317">
        <v>1530000</v>
      </c>
      <c r="E317">
        <v>5.2999999999999999E-2</v>
      </c>
      <c r="F317">
        <v>2.5999999999999999E-2</v>
      </c>
      <c r="G317">
        <v>4.4999999999999998E-2</v>
      </c>
      <c r="H317">
        <f>(Table5[[#This Row],[Expected_Portfolio_Return]]-Table5[[#This Row],[Risk_Free_Rate]])/Table5[[#This Row],[Standard_Deviation_Return]]</f>
        <v>0.6</v>
      </c>
    </row>
    <row r="318" spans="1:8" x14ac:dyDescent="0.35">
      <c r="A318" s="4">
        <v>45169</v>
      </c>
      <c r="B318" t="s">
        <v>11</v>
      </c>
      <c r="C318">
        <v>2980000</v>
      </c>
      <c r="D318">
        <v>2410000</v>
      </c>
      <c r="E318">
        <v>0.10100000000000001</v>
      </c>
      <c r="F318">
        <v>3.1E-2</v>
      </c>
      <c r="G318">
        <v>7.8E-2</v>
      </c>
      <c r="H318">
        <f>(Table5[[#This Row],[Expected_Portfolio_Return]]-Table5[[#This Row],[Risk_Free_Rate]])/Table5[[#This Row],[Standard_Deviation_Return]]</f>
        <v>0.89743589743589747</v>
      </c>
    </row>
    <row r="319" spans="1:8" x14ac:dyDescent="0.35">
      <c r="A319" s="4">
        <v>45169</v>
      </c>
      <c r="B319" t="s">
        <v>12</v>
      </c>
      <c r="C319">
        <v>1040000</v>
      </c>
      <c r="D319">
        <v>740000</v>
      </c>
      <c r="E319">
        <v>7.4999999999999997E-2</v>
      </c>
      <c r="F319">
        <v>2.3E-2</v>
      </c>
      <c r="G319">
        <v>6.0999999999999999E-2</v>
      </c>
      <c r="H319">
        <f>(Table5[[#This Row],[Expected_Portfolio_Return]]-Table5[[#This Row],[Risk_Free_Rate]])/Table5[[#This Row],[Standard_Deviation_Return]]</f>
        <v>0.85245901639344257</v>
      </c>
    </row>
    <row r="320" spans="1:8" x14ac:dyDescent="0.35">
      <c r="A320" s="4">
        <v>45169</v>
      </c>
      <c r="B320" t="s">
        <v>13</v>
      </c>
      <c r="C320">
        <v>1280000</v>
      </c>
      <c r="D320">
        <v>1120000</v>
      </c>
      <c r="E320">
        <v>6.7000000000000004E-2</v>
      </c>
      <c r="F320">
        <v>2.1000000000000001E-2</v>
      </c>
      <c r="G320">
        <v>4.3999999999999997E-2</v>
      </c>
      <c r="H320">
        <f>(Table5[[#This Row],[Expected_Portfolio_Return]]-Table5[[#This Row],[Risk_Free_Rate]])/Table5[[#This Row],[Standard_Deviation_Return]]</f>
        <v>1.0454545454545454</v>
      </c>
    </row>
    <row r="321" spans="1:8" x14ac:dyDescent="0.35">
      <c r="A321" s="4">
        <v>45169</v>
      </c>
      <c r="B321" t="s">
        <v>14</v>
      </c>
      <c r="C321">
        <v>2050000</v>
      </c>
      <c r="D321">
        <v>1850000</v>
      </c>
      <c r="E321">
        <v>6.5000000000000002E-2</v>
      </c>
      <c r="F321">
        <v>0.05</v>
      </c>
      <c r="G321">
        <v>8.1000000000000003E-2</v>
      </c>
      <c r="H321">
        <f>(Table5[[#This Row],[Expected_Portfolio_Return]]-Table5[[#This Row],[Risk_Free_Rate]])/Table5[[#This Row],[Standard_Deviation_Return]]</f>
        <v>0.18518518518518517</v>
      </c>
    </row>
    <row r="322" spans="1:8" x14ac:dyDescent="0.35">
      <c r="A322" s="4">
        <v>45169</v>
      </c>
      <c r="B322" t="s">
        <v>15</v>
      </c>
      <c r="C322">
        <v>2430000</v>
      </c>
      <c r="D322">
        <v>2130000</v>
      </c>
      <c r="E322">
        <v>7.0999999999999994E-2</v>
      </c>
      <c r="F322">
        <v>2.5000000000000001E-2</v>
      </c>
      <c r="G322">
        <v>5.8999999999999997E-2</v>
      </c>
      <c r="H322">
        <f>(Table5[[#This Row],[Expected_Portfolio_Return]]-Table5[[#This Row],[Risk_Free_Rate]])/Table5[[#This Row],[Standard_Deviation_Return]]</f>
        <v>0.77966101694915246</v>
      </c>
    </row>
    <row r="323" spans="1:8" x14ac:dyDescent="0.35">
      <c r="A323" s="4">
        <v>45169</v>
      </c>
      <c r="B323" t="s">
        <v>16</v>
      </c>
      <c r="C323">
        <v>1580000</v>
      </c>
      <c r="D323">
        <v>1380000</v>
      </c>
      <c r="E323">
        <v>6.3E-2</v>
      </c>
      <c r="F323">
        <v>5.1999999999999998E-2</v>
      </c>
      <c r="G323">
        <v>4.7E-2</v>
      </c>
      <c r="H323">
        <f>(Table5[[#This Row],[Expected_Portfolio_Return]]-Table5[[#This Row],[Risk_Free_Rate]])/Table5[[#This Row],[Standard_Deviation_Return]]</f>
        <v>0.23404255319148942</v>
      </c>
    </row>
    <row r="324" spans="1:8" x14ac:dyDescent="0.35">
      <c r="A324" s="4">
        <v>45199</v>
      </c>
      <c r="B324" t="s">
        <v>7</v>
      </c>
      <c r="C324">
        <v>2200000</v>
      </c>
      <c r="D324">
        <v>1900000</v>
      </c>
      <c r="E324">
        <v>7.6999999999999999E-2</v>
      </c>
      <c r="F324">
        <v>2.1000000000000001E-2</v>
      </c>
      <c r="G324">
        <v>5.8999999999999997E-2</v>
      </c>
      <c r="H324">
        <f>(Table5[[#This Row],[Expected_Portfolio_Return]]-Table5[[#This Row],[Risk_Free_Rate]])/Table5[[#This Row],[Standard_Deviation_Return]]</f>
        <v>0.94915254237288127</v>
      </c>
    </row>
    <row r="325" spans="1:8" x14ac:dyDescent="0.35">
      <c r="A325" s="4">
        <v>45199</v>
      </c>
      <c r="B325" t="s">
        <v>8</v>
      </c>
      <c r="C325">
        <v>1500000</v>
      </c>
      <c r="D325">
        <v>1300000</v>
      </c>
      <c r="E325">
        <v>0.06</v>
      </c>
      <c r="F325">
        <v>0.02</v>
      </c>
      <c r="G325">
        <v>5.0999999999999997E-2</v>
      </c>
      <c r="H325">
        <f>(Table5[[#This Row],[Expected_Portfolio_Return]]-Table5[[#This Row],[Risk_Free_Rate]])/Table5[[#This Row],[Standard_Deviation_Return]]</f>
        <v>0.78431372549019596</v>
      </c>
    </row>
    <row r="326" spans="1:8" x14ac:dyDescent="0.35">
      <c r="A326" s="4">
        <v>45199</v>
      </c>
      <c r="B326" t="s">
        <v>9</v>
      </c>
      <c r="C326">
        <v>1030000</v>
      </c>
      <c r="D326">
        <v>860000</v>
      </c>
      <c r="E326">
        <v>8.5000000000000006E-2</v>
      </c>
      <c r="F326">
        <v>1.0999999999999999E-2</v>
      </c>
      <c r="G326">
        <v>7.0999999999999994E-2</v>
      </c>
      <c r="H326">
        <f>(Table5[[#This Row],[Expected_Portfolio_Return]]-Table5[[#This Row],[Risk_Free_Rate]])/Table5[[#This Row],[Standard_Deviation_Return]]</f>
        <v>1.0422535211267607</v>
      </c>
    </row>
    <row r="327" spans="1:8" x14ac:dyDescent="0.35">
      <c r="A327" s="4">
        <v>45199</v>
      </c>
      <c r="B327" t="s">
        <v>10</v>
      </c>
      <c r="C327">
        <v>1900000</v>
      </c>
      <c r="D327">
        <v>1550000</v>
      </c>
      <c r="E327">
        <v>5.3999999999999999E-2</v>
      </c>
      <c r="F327">
        <v>2.7E-2</v>
      </c>
      <c r="G327">
        <v>4.5999999999999999E-2</v>
      </c>
      <c r="H327">
        <f>(Table5[[#This Row],[Expected_Portfolio_Return]]-Table5[[#This Row],[Risk_Free_Rate]])/Table5[[#This Row],[Standard_Deviation_Return]]</f>
        <v>0.58695652173913049</v>
      </c>
    </row>
    <row r="328" spans="1:8" x14ac:dyDescent="0.35">
      <c r="A328" s="4">
        <v>45199</v>
      </c>
      <c r="B328" t="s">
        <v>11</v>
      </c>
      <c r="C328">
        <v>3010000</v>
      </c>
      <c r="D328">
        <v>2440000</v>
      </c>
      <c r="E328">
        <v>0.10199999999999999</v>
      </c>
      <c r="F328">
        <v>3.2000000000000001E-2</v>
      </c>
      <c r="G328">
        <v>7.9000000000000001E-2</v>
      </c>
      <c r="H328">
        <f>(Table5[[#This Row],[Expected_Portfolio_Return]]-Table5[[#This Row],[Risk_Free_Rate]])/Table5[[#This Row],[Standard_Deviation_Return]]</f>
        <v>0.88607594936708856</v>
      </c>
    </row>
    <row r="329" spans="1:8" x14ac:dyDescent="0.35">
      <c r="A329" s="4">
        <v>45199</v>
      </c>
      <c r="B329" t="s">
        <v>12</v>
      </c>
      <c r="C329">
        <v>1050000</v>
      </c>
      <c r="D329">
        <v>750000</v>
      </c>
      <c r="E329">
        <v>7.5999999999999998E-2</v>
      </c>
      <c r="F329">
        <v>2.4E-2</v>
      </c>
      <c r="G329">
        <v>6.2E-2</v>
      </c>
      <c r="H329">
        <f>(Table5[[#This Row],[Expected_Portfolio_Return]]-Table5[[#This Row],[Risk_Free_Rate]])/Table5[[#This Row],[Standard_Deviation_Return]]</f>
        <v>0.83870967741935476</v>
      </c>
    </row>
    <row r="330" spans="1:8" x14ac:dyDescent="0.35">
      <c r="A330" s="4">
        <v>45199</v>
      </c>
      <c r="B330" t="s">
        <v>13</v>
      </c>
      <c r="C330">
        <v>1290000</v>
      </c>
      <c r="D330">
        <v>1130000</v>
      </c>
      <c r="E330">
        <v>6.8000000000000005E-2</v>
      </c>
      <c r="F330">
        <v>2.1999999999999999E-2</v>
      </c>
      <c r="G330">
        <v>4.4999999999999998E-2</v>
      </c>
      <c r="H330">
        <f>(Table5[[#This Row],[Expected_Portfolio_Return]]-Table5[[#This Row],[Risk_Free_Rate]])/Table5[[#This Row],[Standard_Deviation_Return]]</f>
        <v>1.0222222222222224</v>
      </c>
    </row>
    <row r="331" spans="1:8" x14ac:dyDescent="0.35">
      <c r="A331" s="4">
        <v>45199</v>
      </c>
      <c r="B331" t="s">
        <v>14</v>
      </c>
      <c r="C331">
        <v>2080000</v>
      </c>
      <c r="D331">
        <v>1880000</v>
      </c>
      <c r="E331">
        <v>6.6000000000000003E-2</v>
      </c>
      <c r="F331">
        <v>5.0999999999999997E-2</v>
      </c>
      <c r="G331">
        <v>8.2000000000000003E-2</v>
      </c>
      <c r="H331">
        <f>(Table5[[#This Row],[Expected_Portfolio_Return]]-Table5[[#This Row],[Risk_Free_Rate]])/Table5[[#This Row],[Standard_Deviation_Return]]</f>
        <v>0.18292682926829276</v>
      </c>
    </row>
    <row r="332" spans="1:8" x14ac:dyDescent="0.35">
      <c r="A332" s="4">
        <v>45199</v>
      </c>
      <c r="B332" t="s">
        <v>15</v>
      </c>
      <c r="C332">
        <v>2460000</v>
      </c>
      <c r="D332">
        <v>2160000</v>
      </c>
      <c r="E332">
        <v>7.1999999999999995E-2</v>
      </c>
      <c r="F332">
        <v>2.5999999999999999E-2</v>
      </c>
      <c r="G332">
        <v>0.06</v>
      </c>
      <c r="H332">
        <f>(Table5[[#This Row],[Expected_Portfolio_Return]]-Table5[[#This Row],[Risk_Free_Rate]])/Table5[[#This Row],[Standard_Deviation_Return]]</f>
        <v>0.76666666666666672</v>
      </c>
    </row>
    <row r="333" spans="1:8" x14ac:dyDescent="0.35">
      <c r="A333" s="4">
        <v>45199</v>
      </c>
      <c r="B333" t="s">
        <v>16</v>
      </c>
      <c r="C333">
        <v>1600000</v>
      </c>
      <c r="D333">
        <v>1400000</v>
      </c>
      <c r="E333">
        <v>6.4000000000000001E-2</v>
      </c>
      <c r="F333">
        <v>5.2999999999999999E-2</v>
      </c>
      <c r="G333">
        <v>4.8000000000000001E-2</v>
      </c>
      <c r="H333">
        <f>(Table5[[#This Row],[Expected_Portfolio_Return]]-Table5[[#This Row],[Risk_Free_Rate]])/Table5[[#This Row],[Standard_Deviation_Return]]</f>
        <v>0.22916666666666671</v>
      </c>
    </row>
    <row r="334" spans="1:8" x14ac:dyDescent="0.35">
      <c r="A334" s="4">
        <v>45230</v>
      </c>
      <c r="B334" t="s">
        <v>7</v>
      </c>
      <c r="C334">
        <v>2220000</v>
      </c>
      <c r="D334">
        <v>1920000</v>
      </c>
      <c r="E334">
        <v>7.8E-2</v>
      </c>
      <c r="F334">
        <v>2.1999999999999999E-2</v>
      </c>
      <c r="G334">
        <v>0.06</v>
      </c>
      <c r="H334">
        <f>(Table5[[#This Row],[Expected_Portfolio_Return]]-Table5[[#This Row],[Risk_Free_Rate]])/Table5[[#This Row],[Standard_Deviation_Return]]</f>
        <v>0.93333333333333335</v>
      </c>
    </row>
    <row r="335" spans="1:8" x14ac:dyDescent="0.35">
      <c r="A335" s="4">
        <v>45230</v>
      </c>
      <c r="B335" t="s">
        <v>8</v>
      </c>
      <c r="C335">
        <v>1520000</v>
      </c>
      <c r="D335">
        <v>1320000</v>
      </c>
      <c r="E335">
        <v>6.0999999999999999E-2</v>
      </c>
      <c r="F335">
        <v>2.1000000000000001E-2</v>
      </c>
      <c r="G335">
        <v>5.1999999999999998E-2</v>
      </c>
      <c r="H335">
        <f>(Table5[[#This Row],[Expected_Portfolio_Return]]-Table5[[#This Row],[Risk_Free_Rate]])/Table5[[#This Row],[Standard_Deviation_Return]]</f>
        <v>0.76923076923076916</v>
      </c>
    </row>
    <row r="336" spans="1:8" x14ac:dyDescent="0.35">
      <c r="A336" s="4">
        <v>45230</v>
      </c>
      <c r="B336" t="s">
        <v>9</v>
      </c>
      <c r="C336">
        <v>1040000</v>
      </c>
      <c r="D336">
        <v>870000</v>
      </c>
      <c r="E336">
        <v>8.5999999999999993E-2</v>
      </c>
      <c r="F336">
        <v>1.2E-2</v>
      </c>
      <c r="G336">
        <v>7.1999999999999995E-2</v>
      </c>
      <c r="H336">
        <f>(Table5[[#This Row],[Expected_Portfolio_Return]]-Table5[[#This Row],[Risk_Free_Rate]])/Table5[[#This Row],[Standard_Deviation_Return]]</f>
        <v>1.0277777777777779</v>
      </c>
    </row>
    <row r="337" spans="1:8" x14ac:dyDescent="0.35">
      <c r="A337" s="4">
        <v>45230</v>
      </c>
      <c r="B337" t="s">
        <v>10</v>
      </c>
      <c r="C337">
        <v>1920000</v>
      </c>
      <c r="D337">
        <v>1570000</v>
      </c>
      <c r="E337">
        <v>5.5E-2</v>
      </c>
      <c r="F337">
        <v>2.8000000000000001E-2</v>
      </c>
      <c r="G337">
        <v>4.7E-2</v>
      </c>
      <c r="H337">
        <f>(Table5[[#This Row],[Expected_Portfolio_Return]]-Table5[[#This Row],[Risk_Free_Rate]])/Table5[[#This Row],[Standard_Deviation_Return]]</f>
        <v>0.57446808510638292</v>
      </c>
    </row>
    <row r="338" spans="1:8" x14ac:dyDescent="0.35">
      <c r="A338" s="4">
        <v>45230</v>
      </c>
      <c r="B338" t="s">
        <v>11</v>
      </c>
      <c r="C338">
        <v>3040000</v>
      </c>
      <c r="D338">
        <v>2470000</v>
      </c>
      <c r="E338">
        <v>0.10299999999999999</v>
      </c>
      <c r="F338">
        <v>3.3000000000000002E-2</v>
      </c>
      <c r="G338">
        <v>0.08</v>
      </c>
      <c r="H338">
        <f>(Table5[[#This Row],[Expected_Portfolio_Return]]-Table5[[#This Row],[Risk_Free_Rate]])/Table5[[#This Row],[Standard_Deviation_Return]]</f>
        <v>0.87499999999999989</v>
      </c>
    </row>
    <row r="339" spans="1:8" x14ac:dyDescent="0.35">
      <c r="A339" s="4">
        <v>45230</v>
      </c>
      <c r="B339" t="s">
        <v>12</v>
      </c>
      <c r="C339">
        <v>1060000</v>
      </c>
      <c r="D339">
        <v>760000</v>
      </c>
      <c r="E339">
        <v>7.6999999999999999E-2</v>
      </c>
      <c r="F339">
        <v>2.5000000000000001E-2</v>
      </c>
      <c r="G339">
        <v>6.3E-2</v>
      </c>
      <c r="H339">
        <f>(Table5[[#This Row],[Expected_Portfolio_Return]]-Table5[[#This Row],[Risk_Free_Rate]])/Table5[[#This Row],[Standard_Deviation_Return]]</f>
        <v>0.82539682539682535</v>
      </c>
    </row>
    <row r="340" spans="1:8" x14ac:dyDescent="0.35">
      <c r="A340" s="4">
        <v>45230</v>
      </c>
      <c r="B340" t="s">
        <v>13</v>
      </c>
      <c r="C340">
        <v>1300000</v>
      </c>
      <c r="D340">
        <v>1140000</v>
      </c>
      <c r="E340">
        <v>6.9000000000000006E-2</v>
      </c>
      <c r="F340">
        <v>2.3E-2</v>
      </c>
      <c r="G340">
        <v>4.5999999999999999E-2</v>
      </c>
      <c r="H340">
        <f>(Table5[[#This Row],[Expected_Portfolio_Return]]-Table5[[#This Row],[Risk_Free_Rate]])/Table5[[#This Row],[Standard_Deviation_Return]]</f>
        <v>1.0000000000000002</v>
      </c>
    </row>
    <row r="341" spans="1:8" x14ac:dyDescent="0.35">
      <c r="A341" s="4">
        <v>45230</v>
      </c>
      <c r="B341" t="s">
        <v>14</v>
      </c>
      <c r="C341">
        <v>2110000</v>
      </c>
      <c r="D341">
        <v>1910000</v>
      </c>
      <c r="E341">
        <v>6.7000000000000004E-2</v>
      </c>
      <c r="F341">
        <v>5.1999999999999998E-2</v>
      </c>
      <c r="G341">
        <v>8.3000000000000004E-2</v>
      </c>
      <c r="H341">
        <f>(Table5[[#This Row],[Expected_Portfolio_Return]]-Table5[[#This Row],[Risk_Free_Rate]])/Table5[[#This Row],[Standard_Deviation_Return]]</f>
        <v>0.18072289156626511</v>
      </c>
    </row>
    <row r="342" spans="1:8" x14ac:dyDescent="0.35">
      <c r="A342" s="4">
        <v>45230</v>
      </c>
      <c r="B342" t="s">
        <v>15</v>
      </c>
      <c r="C342">
        <v>2490000</v>
      </c>
      <c r="D342">
        <v>2190000</v>
      </c>
      <c r="E342">
        <v>7.2999999999999995E-2</v>
      </c>
      <c r="F342">
        <v>2.7E-2</v>
      </c>
      <c r="G342">
        <v>6.0999999999999999E-2</v>
      </c>
      <c r="H342">
        <f>(Table5[[#This Row],[Expected_Portfolio_Return]]-Table5[[#This Row],[Risk_Free_Rate]])/Table5[[#This Row],[Standard_Deviation_Return]]</f>
        <v>0.75409836065573765</v>
      </c>
    </row>
    <row r="343" spans="1:8" x14ac:dyDescent="0.35">
      <c r="A343" s="4">
        <v>45230</v>
      </c>
      <c r="B343" t="s">
        <v>16</v>
      </c>
      <c r="C343">
        <v>1620000</v>
      </c>
      <c r="D343">
        <v>1420000</v>
      </c>
      <c r="E343">
        <v>6.5000000000000002E-2</v>
      </c>
      <c r="F343">
        <v>5.3999999999999999E-2</v>
      </c>
      <c r="G343">
        <v>4.9000000000000002E-2</v>
      </c>
      <c r="H343">
        <f>(Table5[[#This Row],[Expected_Portfolio_Return]]-Table5[[#This Row],[Risk_Free_Rate]])/Table5[[#This Row],[Standard_Deviation_Return]]</f>
        <v>0.2244897959183674</v>
      </c>
    </row>
  </sheetData>
  <sortState xmlns:xlrd2="http://schemas.microsoft.com/office/spreadsheetml/2017/richdata2" ref="A2:G279">
    <sortCondition ref="A2:A279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769-2D72-4136-B91A-43B026406EC5}">
  <dimension ref="A1:H231"/>
  <sheetViews>
    <sheetView workbookViewId="0">
      <selection activeCell="O37" sqref="O37"/>
    </sheetView>
  </sheetViews>
  <sheetFormatPr defaultRowHeight="14.5" x14ac:dyDescent="0.35"/>
  <cols>
    <col min="1" max="1" width="17.1796875" style="3" customWidth="1"/>
    <col min="2" max="2" width="15.453125" customWidth="1"/>
    <col min="3" max="3" width="14" customWidth="1"/>
    <col min="4" max="4" width="26.453125" customWidth="1"/>
    <col min="5" max="5" width="33.54296875" customWidth="1"/>
    <col min="6" max="6" width="27.54296875" customWidth="1"/>
    <col min="7" max="7" width="13.1796875" bestFit="1" customWidth="1"/>
    <col min="8" max="8" width="39.81640625" bestFit="1" customWidth="1"/>
    <col min="9" max="9" width="18.453125" customWidth="1"/>
    <col min="11" max="11" width="21.81640625" customWidth="1"/>
  </cols>
  <sheetData>
    <row r="1" spans="1:8" x14ac:dyDescent="0.35">
      <c r="A1" s="4" t="s">
        <v>0</v>
      </c>
      <c r="B1" t="s">
        <v>21</v>
      </c>
      <c r="C1" t="s">
        <v>17</v>
      </c>
      <c r="D1" t="s">
        <v>54</v>
      </c>
      <c r="E1" t="s">
        <v>53</v>
      </c>
    </row>
    <row r="2" spans="1:8" x14ac:dyDescent="0.35">
      <c r="A2" s="4">
        <v>45157</v>
      </c>
      <c r="B2" t="s">
        <v>18</v>
      </c>
      <c r="C2">
        <v>153.4</v>
      </c>
      <c r="D2">
        <v>1200</v>
      </c>
      <c r="E2">
        <f>Table4[[#This Row],[Price]]*Table4[[#This Row],[Quantity(Number of Shares traded)]]</f>
        <v>184080</v>
      </c>
      <c r="G2" s="8" t="s">
        <v>60</v>
      </c>
      <c r="H2" t="s">
        <v>56</v>
      </c>
    </row>
    <row r="3" spans="1:8" x14ac:dyDescent="0.35">
      <c r="A3" s="4">
        <v>45157</v>
      </c>
      <c r="B3" t="s">
        <v>19</v>
      </c>
      <c r="C3">
        <v>295.2</v>
      </c>
      <c r="D3">
        <v>800</v>
      </c>
      <c r="E3">
        <f>Table4[[#This Row],[Price]]*Table4[[#This Row],[Quantity(Number of Shares traded)]]</f>
        <v>236160</v>
      </c>
      <c r="G3" s="9" t="s">
        <v>41</v>
      </c>
      <c r="H3">
        <v>53752380</v>
      </c>
    </row>
    <row r="4" spans="1:8" x14ac:dyDescent="0.35">
      <c r="A4" s="4">
        <v>45157</v>
      </c>
      <c r="B4" t="s">
        <v>20</v>
      </c>
      <c r="C4">
        <v>2780</v>
      </c>
      <c r="D4">
        <v>4400</v>
      </c>
      <c r="E4">
        <f>Table4[[#This Row],[Price]]*Table4[[#This Row],[Quantity(Number of Shares traded)]]</f>
        <v>12232000</v>
      </c>
      <c r="G4" s="9" t="s">
        <v>42</v>
      </c>
      <c r="H4">
        <v>75348925</v>
      </c>
    </row>
    <row r="5" spans="1:8" x14ac:dyDescent="0.35">
      <c r="A5" s="4">
        <v>45158</v>
      </c>
      <c r="B5" t="s">
        <v>18</v>
      </c>
      <c r="C5">
        <v>280.5</v>
      </c>
      <c r="D5">
        <v>1150</v>
      </c>
      <c r="E5">
        <f>Table4[[#This Row],[Price]]*Table4[[#This Row],[Quantity(Number of Shares traded)]]</f>
        <v>322575</v>
      </c>
      <c r="G5" s="9" t="s">
        <v>43</v>
      </c>
      <c r="H5">
        <v>84726075</v>
      </c>
    </row>
    <row r="6" spans="1:8" x14ac:dyDescent="0.35">
      <c r="A6" s="4">
        <v>45158</v>
      </c>
      <c r="B6" t="s">
        <v>19</v>
      </c>
      <c r="C6">
        <v>500.5</v>
      </c>
      <c r="D6">
        <v>750</v>
      </c>
      <c r="E6">
        <f>Table4[[#This Row],[Price]]*Table4[[#This Row],[Quantity(Number of Shares traded)]]</f>
        <v>375375</v>
      </c>
      <c r="G6" s="9" t="s">
        <v>40</v>
      </c>
      <c r="H6">
        <v>213827380</v>
      </c>
    </row>
    <row r="7" spans="1:8" x14ac:dyDescent="0.35">
      <c r="A7" s="4">
        <v>45158</v>
      </c>
      <c r="B7" t="s">
        <v>20</v>
      </c>
      <c r="C7">
        <v>3530</v>
      </c>
      <c r="D7">
        <v>1400</v>
      </c>
      <c r="E7">
        <f>Table4[[#This Row],[Price]]*Table4[[#This Row],[Quantity(Number of Shares traded)]]</f>
        <v>4942000</v>
      </c>
    </row>
    <row r="8" spans="1:8" x14ac:dyDescent="0.35">
      <c r="A8" s="4">
        <v>45159</v>
      </c>
      <c r="B8" t="s">
        <v>18</v>
      </c>
      <c r="C8">
        <v>282.8</v>
      </c>
      <c r="D8">
        <v>1100</v>
      </c>
      <c r="E8">
        <f>Table4[[#This Row],[Price]]*Table4[[#This Row],[Quantity(Number of Shares traded)]]</f>
        <v>311080</v>
      </c>
    </row>
    <row r="9" spans="1:8" x14ac:dyDescent="0.35">
      <c r="A9" s="4">
        <v>45159</v>
      </c>
      <c r="B9" t="s">
        <v>19</v>
      </c>
      <c r="C9">
        <v>505.2</v>
      </c>
      <c r="D9">
        <v>700</v>
      </c>
      <c r="E9">
        <f>Table4[[#This Row],[Price]]*Table4[[#This Row],[Quantity(Number of Shares traded)]]</f>
        <v>353640</v>
      </c>
    </row>
    <row r="10" spans="1:8" x14ac:dyDescent="0.35">
      <c r="A10" s="4">
        <v>45159</v>
      </c>
      <c r="B10" t="s">
        <v>20</v>
      </c>
      <c r="C10">
        <v>3545</v>
      </c>
      <c r="D10">
        <v>1500</v>
      </c>
      <c r="E10">
        <f>Table4[[#This Row],[Price]]*Table4[[#This Row],[Quantity(Number of Shares traded)]]</f>
        <v>5317500</v>
      </c>
    </row>
    <row r="11" spans="1:8" x14ac:dyDescent="0.35">
      <c r="A11" s="4">
        <v>45160</v>
      </c>
      <c r="B11" t="s">
        <v>18</v>
      </c>
      <c r="C11">
        <v>285</v>
      </c>
      <c r="D11">
        <v>1200</v>
      </c>
      <c r="E11">
        <f>Table4[[#This Row],[Price]]*Table4[[#This Row],[Quantity(Number of Shares traded)]]</f>
        <v>342000</v>
      </c>
    </row>
    <row r="12" spans="1:8" x14ac:dyDescent="0.35">
      <c r="A12" s="4">
        <v>45160</v>
      </c>
      <c r="B12" t="s">
        <v>19</v>
      </c>
      <c r="C12">
        <v>510</v>
      </c>
      <c r="D12">
        <v>1900</v>
      </c>
      <c r="E12">
        <f>Table4[[#This Row],[Price]]*Table4[[#This Row],[Quantity(Number of Shares traded)]]</f>
        <v>969000</v>
      </c>
      <c r="G12" s="8" t="s">
        <v>60</v>
      </c>
      <c r="H12" t="s">
        <v>59</v>
      </c>
    </row>
    <row r="13" spans="1:8" x14ac:dyDescent="0.35">
      <c r="A13" s="4">
        <v>45160</v>
      </c>
      <c r="B13" t="s">
        <v>20</v>
      </c>
      <c r="C13">
        <v>3560</v>
      </c>
      <c r="D13">
        <v>1600</v>
      </c>
      <c r="E13">
        <f>Table4[[#This Row],[Price]]*Table4[[#This Row],[Quantity(Number of Shares traded)]]</f>
        <v>5696000</v>
      </c>
      <c r="G13" s="9" t="s">
        <v>41</v>
      </c>
      <c r="H13">
        <v>40914</v>
      </c>
    </row>
    <row r="14" spans="1:8" x14ac:dyDescent="0.35">
      <c r="A14" s="4">
        <v>45161</v>
      </c>
      <c r="B14" t="s">
        <v>18</v>
      </c>
      <c r="C14">
        <v>287.5</v>
      </c>
      <c r="D14">
        <v>1050</v>
      </c>
      <c r="E14">
        <f>Table4[[#This Row],[Price]]*Table4[[#This Row],[Quantity(Number of Shares traded)]]</f>
        <v>301875</v>
      </c>
      <c r="G14" s="9" t="s">
        <v>42</v>
      </c>
      <c r="H14">
        <v>84707</v>
      </c>
    </row>
    <row r="15" spans="1:8" x14ac:dyDescent="0.35">
      <c r="A15" s="4">
        <v>45161</v>
      </c>
      <c r="B15" t="s">
        <v>19</v>
      </c>
      <c r="C15">
        <v>515.5</v>
      </c>
      <c r="D15">
        <v>850</v>
      </c>
      <c r="E15">
        <f>Table4[[#This Row],[Price]]*Table4[[#This Row],[Quantity(Number of Shares traded)]]</f>
        <v>438175</v>
      </c>
      <c r="G15" s="9" t="s">
        <v>43</v>
      </c>
      <c r="H15">
        <v>86250</v>
      </c>
    </row>
    <row r="16" spans="1:8" x14ac:dyDescent="0.35">
      <c r="A16" s="4">
        <v>45161</v>
      </c>
      <c r="B16" t="s">
        <v>20</v>
      </c>
      <c r="C16">
        <v>3575</v>
      </c>
      <c r="D16">
        <v>700</v>
      </c>
      <c r="E16">
        <f>Table4[[#This Row],[Price]]*Table4[[#This Row],[Quantity(Number of Shares traded)]]</f>
        <v>2502500</v>
      </c>
      <c r="G16" s="9" t="s">
        <v>40</v>
      </c>
      <c r="H16">
        <v>211871</v>
      </c>
    </row>
    <row r="17" spans="1:5" x14ac:dyDescent="0.35">
      <c r="A17" s="4">
        <v>45162</v>
      </c>
      <c r="B17" t="s">
        <v>18</v>
      </c>
      <c r="C17">
        <v>290.2</v>
      </c>
      <c r="D17">
        <v>1300</v>
      </c>
      <c r="E17">
        <f>Table4[[#This Row],[Price]]*Table4[[#This Row],[Quantity(Number of Shares traded)]]</f>
        <v>377260</v>
      </c>
    </row>
    <row r="18" spans="1:5" x14ac:dyDescent="0.35">
      <c r="A18" s="4">
        <v>45162</v>
      </c>
      <c r="B18" t="s">
        <v>19</v>
      </c>
      <c r="C18">
        <v>517.4</v>
      </c>
      <c r="D18">
        <v>950</v>
      </c>
      <c r="E18">
        <f>Table4[[#This Row],[Price]]*Table4[[#This Row],[Quantity(Number of Shares traded)]]</f>
        <v>491530</v>
      </c>
    </row>
    <row r="19" spans="1:5" x14ac:dyDescent="0.35">
      <c r="A19" s="4">
        <v>45162</v>
      </c>
      <c r="B19" t="s">
        <v>20</v>
      </c>
      <c r="C19">
        <v>3590</v>
      </c>
      <c r="D19">
        <v>800</v>
      </c>
      <c r="E19">
        <f>Table4[[#This Row],[Price]]*Table4[[#This Row],[Quantity(Number of Shares traded)]]</f>
        <v>2872000</v>
      </c>
    </row>
    <row r="20" spans="1:5" x14ac:dyDescent="0.35">
      <c r="A20" s="4">
        <v>45163</v>
      </c>
      <c r="B20" t="s">
        <v>18</v>
      </c>
      <c r="C20">
        <v>292.5</v>
      </c>
      <c r="D20">
        <v>1150</v>
      </c>
      <c r="E20">
        <f>Table4[[#This Row],[Price]]*Table4[[#This Row],[Quantity(Number of Shares traded)]]</f>
        <v>336375</v>
      </c>
    </row>
    <row r="21" spans="1:5" x14ac:dyDescent="0.35">
      <c r="A21" s="4">
        <v>45163</v>
      </c>
      <c r="B21" t="s">
        <v>19</v>
      </c>
      <c r="C21">
        <v>520.5</v>
      </c>
      <c r="D21">
        <v>750</v>
      </c>
      <c r="E21">
        <f>Table4[[#This Row],[Price]]*Table4[[#This Row],[Quantity(Number of Shares traded)]]</f>
        <v>390375</v>
      </c>
    </row>
    <row r="22" spans="1:5" x14ac:dyDescent="0.35">
      <c r="A22" s="4">
        <v>45163</v>
      </c>
      <c r="B22" t="s">
        <v>20</v>
      </c>
      <c r="C22">
        <v>3605</v>
      </c>
      <c r="D22">
        <v>14</v>
      </c>
      <c r="E22">
        <f>Table4[[#This Row],[Price]]*Table4[[#This Row],[Quantity(Number of Shares traded)]]</f>
        <v>50470</v>
      </c>
    </row>
    <row r="23" spans="1:5" x14ac:dyDescent="0.35">
      <c r="A23" s="4">
        <v>45164</v>
      </c>
      <c r="B23" t="s">
        <v>18</v>
      </c>
      <c r="C23">
        <v>227.8</v>
      </c>
      <c r="D23">
        <v>1050</v>
      </c>
      <c r="E23">
        <f>Table4[[#This Row],[Price]]*Table4[[#This Row],[Quantity(Number of Shares traded)]]</f>
        <v>239190</v>
      </c>
    </row>
    <row r="24" spans="1:5" x14ac:dyDescent="0.35">
      <c r="A24" s="4">
        <v>45164</v>
      </c>
      <c r="B24" t="s">
        <v>19</v>
      </c>
      <c r="C24">
        <v>415.5</v>
      </c>
      <c r="D24">
        <v>850</v>
      </c>
      <c r="E24">
        <f>Table4[[#This Row],[Price]]*Table4[[#This Row],[Quantity(Number of Shares traded)]]</f>
        <v>353175</v>
      </c>
    </row>
    <row r="25" spans="1:5" x14ac:dyDescent="0.35">
      <c r="A25" s="4">
        <v>45164</v>
      </c>
      <c r="B25" t="s">
        <v>20</v>
      </c>
      <c r="C25">
        <v>3235</v>
      </c>
      <c r="D25">
        <v>700</v>
      </c>
      <c r="E25">
        <f>Table4[[#This Row],[Price]]*Table4[[#This Row],[Quantity(Number of Shares traded)]]</f>
        <v>2264500</v>
      </c>
    </row>
    <row r="26" spans="1:5" x14ac:dyDescent="0.35">
      <c r="A26" s="4">
        <v>45165</v>
      </c>
      <c r="B26" t="s">
        <v>18</v>
      </c>
      <c r="C26">
        <v>230.5</v>
      </c>
      <c r="D26">
        <v>1300</v>
      </c>
      <c r="E26">
        <f>Table4[[#This Row],[Price]]*Table4[[#This Row],[Quantity(Number of Shares traded)]]</f>
        <v>299650</v>
      </c>
    </row>
    <row r="27" spans="1:5" x14ac:dyDescent="0.35">
      <c r="A27" s="4">
        <v>45165</v>
      </c>
      <c r="B27" t="s">
        <v>19</v>
      </c>
      <c r="C27">
        <v>417.4</v>
      </c>
      <c r="D27">
        <v>950</v>
      </c>
      <c r="E27">
        <f>Table4[[#This Row],[Price]]*Table4[[#This Row],[Quantity(Number of Shares traded)]]</f>
        <v>396530</v>
      </c>
    </row>
    <row r="28" spans="1:5" x14ac:dyDescent="0.35">
      <c r="A28" s="4">
        <v>45165</v>
      </c>
      <c r="B28" t="s">
        <v>20</v>
      </c>
      <c r="C28">
        <v>3250</v>
      </c>
      <c r="D28">
        <v>800</v>
      </c>
      <c r="E28">
        <f>Table4[[#This Row],[Price]]*Table4[[#This Row],[Quantity(Number of Shares traded)]]</f>
        <v>2600000</v>
      </c>
    </row>
    <row r="29" spans="1:5" x14ac:dyDescent="0.35">
      <c r="A29" s="4">
        <v>45166</v>
      </c>
      <c r="B29" t="s">
        <v>18</v>
      </c>
      <c r="C29">
        <v>180.5</v>
      </c>
      <c r="D29">
        <v>1100</v>
      </c>
      <c r="E29">
        <f>Table4[[#This Row],[Price]]*Table4[[#This Row],[Quantity(Number of Shares traded)]]</f>
        <v>198550</v>
      </c>
    </row>
    <row r="30" spans="1:5" x14ac:dyDescent="0.35">
      <c r="A30" s="4">
        <v>45166</v>
      </c>
      <c r="B30" t="s">
        <v>19</v>
      </c>
      <c r="C30">
        <v>340.4</v>
      </c>
      <c r="D30">
        <v>800</v>
      </c>
      <c r="E30">
        <f>Table4[[#This Row],[Price]]*Table4[[#This Row],[Quantity(Number of Shares traded)]]</f>
        <v>272320</v>
      </c>
    </row>
    <row r="31" spans="1:5" x14ac:dyDescent="0.35">
      <c r="A31" s="4">
        <v>45166</v>
      </c>
      <c r="B31" t="s">
        <v>20</v>
      </c>
      <c r="C31">
        <v>2970</v>
      </c>
      <c r="D31">
        <v>500</v>
      </c>
      <c r="E31">
        <f>Table4[[#This Row],[Price]]*Table4[[#This Row],[Quantity(Number of Shares traded)]]</f>
        <v>1485000</v>
      </c>
    </row>
    <row r="32" spans="1:5" x14ac:dyDescent="0.35">
      <c r="A32" s="4">
        <v>45167</v>
      </c>
      <c r="B32" t="s">
        <v>18</v>
      </c>
      <c r="C32">
        <v>182.8</v>
      </c>
      <c r="D32">
        <v>1050</v>
      </c>
      <c r="E32">
        <f>Table4[[#This Row],[Price]]*Table4[[#This Row],[Quantity(Number of Shares traded)]]</f>
        <v>191940</v>
      </c>
    </row>
    <row r="33" spans="1:5" x14ac:dyDescent="0.35">
      <c r="A33" s="4">
        <v>45167</v>
      </c>
      <c r="B33" t="s">
        <v>19</v>
      </c>
      <c r="C33">
        <v>345.2</v>
      </c>
      <c r="D33">
        <v>850</v>
      </c>
      <c r="E33">
        <f>Table4[[#This Row],[Price]]*Table4[[#This Row],[Quantity(Number of Shares traded)]]</f>
        <v>293420</v>
      </c>
    </row>
    <row r="34" spans="1:5" x14ac:dyDescent="0.35">
      <c r="A34" s="4">
        <v>45167</v>
      </c>
      <c r="B34" t="s">
        <v>20</v>
      </c>
      <c r="C34">
        <v>2985</v>
      </c>
      <c r="D34">
        <v>600</v>
      </c>
      <c r="E34">
        <f>Table4[[#This Row],[Price]]*Table4[[#This Row],[Quantity(Number of Shares traded)]]</f>
        <v>1791000</v>
      </c>
    </row>
    <row r="35" spans="1:5" x14ac:dyDescent="0.35">
      <c r="A35" s="4">
        <v>45168</v>
      </c>
      <c r="B35" t="s">
        <v>18</v>
      </c>
      <c r="C35">
        <v>185</v>
      </c>
      <c r="D35">
        <v>1200</v>
      </c>
      <c r="E35">
        <f>Table4[[#This Row],[Price]]*Table4[[#This Row],[Quantity(Number of Shares traded)]]</f>
        <v>222000</v>
      </c>
    </row>
    <row r="36" spans="1:5" x14ac:dyDescent="0.35">
      <c r="A36" s="4">
        <v>45168</v>
      </c>
      <c r="B36" t="s">
        <v>19</v>
      </c>
      <c r="C36">
        <v>350</v>
      </c>
      <c r="D36">
        <v>900</v>
      </c>
      <c r="E36">
        <f>Table4[[#This Row],[Price]]*Table4[[#This Row],[Quantity(Number of Shares traded)]]</f>
        <v>315000</v>
      </c>
    </row>
    <row r="37" spans="1:5" x14ac:dyDescent="0.35">
      <c r="A37" s="4">
        <v>45168</v>
      </c>
      <c r="B37" t="s">
        <v>20</v>
      </c>
      <c r="C37">
        <v>3000</v>
      </c>
      <c r="D37">
        <v>700</v>
      </c>
      <c r="E37">
        <f>Table4[[#This Row],[Price]]*Table4[[#This Row],[Quantity(Number of Shares traded)]]</f>
        <v>2100000</v>
      </c>
    </row>
    <row r="38" spans="1:5" x14ac:dyDescent="0.35">
      <c r="A38" s="4">
        <v>45169</v>
      </c>
      <c r="B38" t="s">
        <v>18</v>
      </c>
      <c r="C38">
        <v>187.4</v>
      </c>
      <c r="D38">
        <v>1150</v>
      </c>
      <c r="E38">
        <f>Table4[[#This Row],[Price]]*Table4[[#This Row],[Quantity(Number of Shares traded)]]</f>
        <v>215510</v>
      </c>
    </row>
    <row r="39" spans="1:5" x14ac:dyDescent="0.35">
      <c r="A39" s="4">
        <v>45169</v>
      </c>
      <c r="B39" t="s">
        <v>19</v>
      </c>
      <c r="C39">
        <v>355.5</v>
      </c>
      <c r="D39">
        <v>750</v>
      </c>
      <c r="E39">
        <f>Table4[[#This Row],[Price]]*Table4[[#This Row],[Quantity(Number of Shares traded)]]</f>
        <v>266625</v>
      </c>
    </row>
    <row r="40" spans="1:5" x14ac:dyDescent="0.35">
      <c r="A40" s="4">
        <v>45169</v>
      </c>
      <c r="B40" t="s">
        <v>20</v>
      </c>
      <c r="C40">
        <v>3015</v>
      </c>
      <c r="D40">
        <v>400</v>
      </c>
      <c r="E40">
        <f>Table4[[#This Row],[Price]]*Table4[[#This Row],[Quantity(Number of Shares traded)]]</f>
        <v>1206000</v>
      </c>
    </row>
    <row r="41" spans="1:5" x14ac:dyDescent="0.35">
      <c r="A41" s="4">
        <v>45170</v>
      </c>
      <c r="B41" t="s">
        <v>18</v>
      </c>
      <c r="C41">
        <v>155.19999999999999</v>
      </c>
      <c r="D41">
        <v>1200</v>
      </c>
      <c r="E41">
        <f>Table4[[#This Row],[Price]]*Table4[[#This Row],[Quantity(Number of Shares traded)]]</f>
        <v>186240</v>
      </c>
    </row>
    <row r="42" spans="1:5" x14ac:dyDescent="0.35">
      <c r="A42" s="4">
        <v>45170</v>
      </c>
      <c r="B42" t="s">
        <v>19</v>
      </c>
      <c r="C42">
        <v>295.5</v>
      </c>
      <c r="D42">
        <v>800</v>
      </c>
      <c r="E42">
        <f>Table4[[#This Row],[Price]]*Table4[[#This Row],[Quantity(Number of Shares traded)]]</f>
        <v>236400</v>
      </c>
    </row>
    <row r="43" spans="1:5" x14ac:dyDescent="0.35">
      <c r="A43" s="4">
        <v>45170</v>
      </c>
      <c r="B43" t="s">
        <v>20</v>
      </c>
      <c r="C43">
        <v>2785</v>
      </c>
      <c r="D43">
        <v>400</v>
      </c>
      <c r="E43">
        <f>Table4[[#This Row],[Price]]*Table4[[#This Row],[Quantity(Number of Shares traded)]]</f>
        <v>1114000</v>
      </c>
    </row>
    <row r="44" spans="1:5" x14ac:dyDescent="0.35">
      <c r="A44" s="4">
        <v>45170</v>
      </c>
      <c r="B44" t="s">
        <v>18</v>
      </c>
      <c r="C44">
        <v>190</v>
      </c>
      <c r="D44">
        <v>1100</v>
      </c>
      <c r="E44">
        <f>Table4[[#This Row],[Price]]*Table4[[#This Row],[Quantity(Number of Shares traded)]]</f>
        <v>209000</v>
      </c>
    </row>
    <row r="45" spans="1:5" x14ac:dyDescent="0.35">
      <c r="A45" s="4">
        <v>45170</v>
      </c>
      <c r="B45" t="s">
        <v>19</v>
      </c>
      <c r="C45">
        <v>360.2</v>
      </c>
      <c r="D45">
        <v>700</v>
      </c>
      <c r="E45">
        <f>Table4[[#This Row],[Price]]*Table4[[#This Row],[Quantity(Number of Shares traded)]]</f>
        <v>252140</v>
      </c>
    </row>
    <row r="46" spans="1:5" x14ac:dyDescent="0.35">
      <c r="A46" s="4">
        <v>45170</v>
      </c>
      <c r="B46" t="s">
        <v>20</v>
      </c>
      <c r="C46">
        <v>3030</v>
      </c>
      <c r="D46">
        <v>500</v>
      </c>
      <c r="E46">
        <f>Table4[[#This Row],[Price]]*Table4[[#This Row],[Quantity(Number of Shares traded)]]</f>
        <v>1515000</v>
      </c>
    </row>
    <row r="47" spans="1:5" x14ac:dyDescent="0.35">
      <c r="A47" s="4">
        <v>45171</v>
      </c>
      <c r="B47" t="s">
        <v>18</v>
      </c>
      <c r="C47">
        <v>157.4</v>
      </c>
      <c r="D47">
        <v>1100</v>
      </c>
      <c r="E47">
        <f>Table4[[#This Row],[Price]]*Table4[[#This Row],[Quantity(Number of Shares traded)]]</f>
        <v>173140</v>
      </c>
    </row>
    <row r="48" spans="1:5" x14ac:dyDescent="0.35">
      <c r="A48" s="4">
        <v>45171</v>
      </c>
      <c r="B48" t="s">
        <v>19</v>
      </c>
      <c r="C48">
        <v>298.2</v>
      </c>
      <c r="D48">
        <v>700</v>
      </c>
      <c r="E48">
        <f>Table4[[#This Row],[Price]]*Table4[[#This Row],[Quantity(Number of Shares traded)]]</f>
        <v>208740</v>
      </c>
    </row>
    <row r="49" spans="1:5" x14ac:dyDescent="0.35">
      <c r="A49" s="4">
        <v>45171</v>
      </c>
      <c r="B49" t="s">
        <v>20</v>
      </c>
      <c r="C49">
        <v>2800</v>
      </c>
      <c r="D49">
        <v>500</v>
      </c>
      <c r="E49">
        <f>Table4[[#This Row],[Price]]*Table4[[#This Row],[Quantity(Number of Shares traded)]]</f>
        <v>1400000</v>
      </c>
    </row>
    <row r="50" spans="1:5" x14ac:dyDescent="0.35">
      <c r="A50" s="4">
        <v>45171</v>
      </c>
      <c r="B50" t="s">
        <v>18</v>
      </c>
      <c r="C50">
        <v>192.2</v>
      </c>
      <c r="D50">
        <v>1200</v>
      </c>
      <c r="E50">
        <f>Table4[[#This Row],[Price]]*Table4[[#This Row],[Quantity(Number of Shares traded)]]</f>
        <v>230640</v>
      </c>
    </row>
    <row r="51" spans="1:5" x14ac:dyDescent="0.35">
      <c r="A51" s="4">
        <v>45171</v>
      </c>
      <c r="B51" t="s">
        <v>19</v>
      </c>
      <c r="C51">
        <v>365</v>
      </c>
      <c r="D51">
        <v>900</v>
      </c>
      <c r="E51">
        <f>Table4[[#This Row],[Price]]*Table4[[#This Row],[Quantity(Number of Shares traded)]]</f>
        <v>328500</v>
      </c>
    </row>
    <row r="52" spans="1:5" x14ac:dyDescent="0.35">
      <c r="A52" s="4">
        <v>45171</v>
      </c>
      <c r="B52" t="s">
        <v>20</v>
      </c>
      <c r="C52">
        <v>3045</v>
      </c>
      <c r="D52">
        <v>600</v>
      </c>
      <c r="E52">
        <f>Table4[[#This Row],[Price]]*Table4[[#This Row],[Quantity(Number of Shares traded)]]</f>
        <v>1827000</v>
      </c>
    </row>
    <row r="53" spans="1:5" x14ac:dyDescent="0.35">
      <c r="A53" s="4">
        <v>45172</v>
      </c>
      <c r="B53" t="s">
        <v>18</v>
      </c>
      <c r="C53">
        <v>160</v>
      </c>
      <c r="D53">
        <v>1300</v>
      </c>
      <c r="E53">
        <f>Table4[[#This Row],[Price]]*Table4[[#This Row],[Quantity(Number of Shares traded)]]</f>
        <v>208000</v>
      </c>
    </row>
    <row r="54" spans="1:5" x14ac:dyDescent="0.35">
      <c r="A54" s="4">
        <v>45172</v>
      </c>
      <c r="B54" t="s">
        <v>19</v>
      </c>
      <c r="C54">
        <v>305</v>
      </c>
      <c r="D54">
        <v>900</v>
      </c>
      <c r="E54">
        <f>Table4[[#This Row],[Price]]*Table4[[#This Row],[Quantity(Number of Shares traded)]]</f>
        <v>274500</v>
      </c>
    </row>
    <row r="55" spans="1:5" x14ac:dyDescent="0.35">
      <c r="A55" s="4">
        <v>45172</v>
      </c>
      <c r="B55" t="s">
        <v>20</v>
      </c>
      <c r="C55">
        <v>2810</v>
      </c>
      <c r="D55">
        <v>600</v>
      </c>
      <c r="E55">
        <f>Table4[[#This Row],[Price]]*Table4[[#This Row],[Quantity(Number of Shares traded)]]</f>
        <v>1686000</v>
      </c>
    </row>
    <row r="56" spans="1:5" x14ac:dyDescent="0.35">
      <c r="A56" s="4">
        <v>45172</v>
      </c>
      <c r="B56" t="s">
        <v>18</v>
      </c>
      <c r="C56">
        <v>195</v>
      </c>
      <c r="D56">
        <v>1050</v>
      </c>
      <c r="E56">
        <f>Table4[[#This Row],[Price]]*Table4[[#This Row],[Quantity(Number of Shares traded)]]</f>
        <v>204750</v>
      </c>
    </row>
    <row r="57" spans="1:5" x14ac:dyDescent="0.35">
      <c r="A57" s="4">
        <v>45172</v>
      </c>
      <c r="B57" t="s">
        <v>19</v>
      </c>
      <c r="C57">
        <v>370.5</v>
      </c>
      <c r="D57">
        <v>850</v>
      </c>
      <c r="E57">
        <f>Table4[[#This Row],[Price]]*Table4[[#This Row],[Quantity(Number of Shares traded)]]</f>
        <v>314925</v>
      </c>
    </row>
    <row r="58" spans="1:5" x14ac:dyDescent="0.35">
      <c r="A58" s="4">
        <v>45172</v>
      </c>
      <c r="B58" t="s">
        <v>20</v>
      </c>
      <c r="C58">
        <v>3060</v>
      </c>
      <c r="D58">
        <v>7</v>
      </c>
      <c r="E58">
        <f>Table4[[#This Row],[Price]]*Table4[[#This Row],[Quantity(Number of Shares traded)]]</f>
        <v>21420</v>
      </c>
    </row>
    <row r="59" spans="1:5" x14ac:dyDescent="0.35">
      <c r="A59" s="4">
        <v>45173</v>
      </c>
      <c r="B59" t="s">
        <v>18</v>
      </c>
      <c r="C59">
        <v>162.80000000000001</v>
      </c>
      <c r="D59">
        <v>1000</v>
      </c>
      <c r="E59">
        <f>Table4[[#This Row],[Price]]*Table4[[#This Row],[Quantity(Number of Shares traded)]]</f>
        <v>162800</v>
      </c>
    </row>
    <row r="60" spans="1:5" x14ac:dyDescent="0.35">
      <c r="A60" s="4">
        <v>45173</v>
      </c>
      <c r="B60" t="s">
        <v>19</v>
      </c>
      <c r="C60">
        <v>310.5</v>
      </c>
      <c r="D60">
        <v>850</v>
      </c>
      <c r="E60">
        <f>Table4[[#This Row],[Price]]*Table4[[#This Row],[Quantity(Number of Shares traded)]]</f>
        <v>263925</v>
      </c>
    </row>
    <row r="61" spans="1:5" x14ac:dyDescent="0.35">
      <c r="A61" s="4">
        <v>45173</v>
      </c>
      <c r="B61" t="s">
        <v>20</v>
      </c>
      <c r="C61">
        <v>2825</v>
      </c>
      <c r="D61">
        <v>700</v>
      </c>
      <c r="E61">
        <f>Table4[[#This Row],[Price]]*Table4[[#This Row],[Quantity(Number of Shares traded)]]</f>
        <v>1977500</v>
      </c>
    </row>
    <row r="62" spans="1:5" x14ac:dyDescent="0.35">
      <c r="A62" s="4">
        <v>45174</v>
      </c>
      <c r="B62" t="s">
        <v>18</v>
      </c>
      <c r="C62">
        <v>165.5</v>
      </c>
      <c r="D62">
        <v>1250</v>
      </c>
      <c r="E62">
        <f>Table4[[#This Row],[Price]]*Table4[[#This Row],[Quantity(Number of Shares traded)]]</f>
        <v>206875</v>
      </c>
    </row>
    <row r="63" spans="1:5" x14ac:dyDescent="0.35">
      <c r="A63" s="4">
        <v>45174</v>
      </c>
      <c r="B63" t="s">
        <v>19</v>
      </c>
      <c r="C63">
        <v>312.39999999999998</v>
      </c>
      <c r="D63">
        <v>950</v>
      </c>
      <c r="E63">
        <f>Table4[[#This Row],[Price]]*Table4[[#This Row],[Quantity(Number of Shares traded)]]</f>
        <v>296780</v>
      </c>
    </row>
    <row r="64" spans="1:5" x14ac:dyDescent="0.35">
      <c r="A64" s="4">
        <v>45174</v>
      </c>
      <c r="B64" t="s">
        <v>20</v>
      </c>
      <c r="C64">
        <v>2840</v>
      </c>
      <c r="D64">
        <v>800</v>
      </c>
      <c r="E64">
        <f>Table4[[#This Row],[Price]]*Table4[[#This Row],[Quantity(Number of Shares traded)]]</f>
        <v>2272000</v>
      </c>
    </row>
    <row r="65" spans="1:5" x14ac:dyDescent="0.35">
      <c r="A65" s="4">
        <v>45175</v>
      </c>
      <c r="B65" t="s">
        <v>18</v>
      </c>
      <c r="C65">
        <v>170.2</v>
      </c>
      <c r="D65">
        <v>1150</v>
      </c>
      <c r="E65">
        <f>Table4[[#This Row],[Price]]*Table4[[#This Row],[Quantity(Number of Shares traded)]]</f>
        <v>195730</v>
      </c>
    </row>
    <row r="66" spans="1:5" x14ac:dyDescent="0.35">
      <c r="A66" s="4">
        <v>45175</v>
      </c>
      <c r="B66" t="s">
        <v>19</v>
      </c>
      <c r="C66">
        <v>320.5</v>
      </c>
      <c r="D66">
        <v>750</v>
      </c>
      <c r="E66">
        <f>Table4[[#This Row],[Price]]*Table4[[#This Row],[Quantity(Number of Shares traded)]]</f>
        <v>240375</v>
      </c>
    </row>
    <row r="67" spans="1:5" x14ac:dyDescent="0.35">
      <c r="A67" s="4">
        <v>45175</v>
      </c>
      <c r="B67" t="s">
        <v>20</v>
      </c>
      <c r="C67">
        <v>2900</v>
      </c>
      <c r="D67">
        <v>400</v>
      </c>
      <c r="E67">
        <f>Table4[[#This Row],[Price]]*Table4[[#This Row],[Quantity(Number of Shares traded)]]</f>
        <v>1160000</v>
      </c>
    </row>
    <row r="68" spans="1:5" x14ac:dyDescent="0.35">
      <c r="A68" s="4">
        <v>45176</v>
      </c>
      <c r="B68" t="s">
        <v>18</v>
      </c>
      <c r="C68">
        <v>172.4</v>
      </c>
      <c r="D68">
        <v>1100</v>
      </c>
      <c r="E68">
        <f>Table4[[#This Row],[Price]]*Table4[[#This Row],[Quantity(Number of Shares traded)]]</f>
        <v>189640</v>
      </c>
    </row>
    <row r="69" spans="1:5" x14ac:dyDescent="0.35">
      <c r="A69" s="4">
        <v>45176</v>
      </c>
      <c r="B69" t="s">
        <v>19</v>
      </c>
      <c r="C69">
        <v>325.2</v>
      </c>
      <c r="D69">
        <v>700</v>
      </c>
      <c r="E69">
        <f>Table4[[#This Row],[Price]]*Table4[[#This Row],[Quantity(Number of Shares traded)]]</f>
        <v>227640</v>
      </c>
    </row>
    <row r="70" spans="1:5" x14ac:dyDescent="0.35">
      <c r="A70" s="4">
        <v>45176</v>
      </c>
      <c r="B70" t="s">
        <v>20</v>
      </c>
      <c r="C70">
        <v>2920</v>
      </c>
      <c r="D70">
        <v>500</v>
      </c>
      <c r="E70">
        <f>Table4[[#This Row],[Price]]*Table4[[#This Row],[Quantity(Number of Shares traded)]]</f>
        <v>1460000</v>
      </c>
    </row>
    <row r="71" spans="1:5" x14ac:dyDescent="0.35">
      <c r="A71" s="4">
        <v>45177</v>
      </c>
      <c r="B71" t="s">
        <v>18</v>
      </c>
      <c r="C71">
        <v>175</v>
      </c>
      <c r="D71">
        <v>1200</v>
      </c>
      <c r="E71">
        <f>Table4[[#This Row],[Price]]*Table4[[#This Row],[Quantity(Number of Shares traded)]]</f>
        <v>210000</v>
      </c>
    </row>
    <row r="72" spans="1:5" x14ac:dyDescent="0.35">
      <c r="A72" s="4">
        <v>45177</v>
      </c>
      <c r="B72" t="s">
        <v>19</v>
      </c>
      <c r="C72">
        <v>330</v>
      </c>
      <c r="D72">
        <v>900</v>
      </c>
      <c r="E72">
        <f>Table4[[#This Row],[Price]]*Table4[[#This Row],[Quantity(Number of Shares traded)]]</f>
        <v>297000</v>
      </c>
    </row>
    <row r="73" spans="1:5" x14ac:dyDescent="0.35">
      <c r="A73" s="4">
        <v>45177</v>
      </c>
      <c r="B73" t="s">
        <v>20</v>
      </c>
      <c r="C73">
        <v>2940</v>
      </c>
      <c r="D73">
        <v>600</v>
      </c>
      <c r="E73">
        <f>Table4[[#This Row],[Price]]*Table4[[#This Row],[Quantity(Number of Shares traded)]]</f>
        <v>1764000</v>
      </c>
    </row>
    <row r="74" spans="1:5" x14ac:dyDescent="0.35">
      <c r="A74" s="4">
        <v>45178</v>
      </c>
      <c r="B74" t="s">
        <v>18</v>
      </c>
      <c r="C74">
        <v>177.8</v>
      </c>
      <c r="D74">
        <v>1050</v>
      </c>
      <c r="E74">
        <f>Table4[[#This Row],[Price]]*Table4[[#This Row],[Quantity(Number of Shares traded)]]</f>
        <v>186690</v>
      </c>
    </row>
    <row r="75" spans="1:5" x14ac:dyDescent="0.35">
      <c r="A75" s="4">
        <v>45178</v>
      </c>
      <c r="B75" t="s">
        <v>19</v>
      </c>
      <c r="C75">
        <v>335.5</v>
      </c>
      <c r="D75">
        <v>850</v>
      </c>
      <c r="E75">
        <f>Table4[[#This Row],[Price]]*Table4[[#This Row],[Quantity(Number of Shares traded)]]</f>
        <v>285175</v>
      </c>
    </row>
    <row r="76" spans="1:5" x14ac:dyDescent="0.35">
      <c r="A76" s="4">
        <v>45178</v>
      </c>
      <c r="B76" t="s">
        <v>20</v>
      </c>
      <c r="C76">
        <v>2955</v>
      </c>
      <c r="D76">
        <v>700</v>
      </c>
      <c r="E76">
        <f>Table4[[#This Row],[Price]]*Table4[[#This Row],[Quantity(Number of Shares traded)]]</f>
        <v>2068500</v>
      </c>
    </row>
    <row r="77" spans="1:5" x14ac:dyDescent="0.35">
      <c r="A77" s="4">
        <v>45179</v>
      </c>
      <c r="B77" t="s">
        <v>18</v>
      </c>
      <c r="C77">
        <v>180.5</v>
      </c>
      <c r="D77">
        <v>1300</v>
      </c>
      <c r="E77">
        <f>Table4[[#This Row],[Price]]*Table4[[#This Row],[Quantity(Number of Shares traded)]]</f>
        <v>234650</v>
      </c>
    </row>
    <row r="78" spans="1:5" x14ac:dyDescent="0.35">
      <c r="A78" s="4">
        <v>45179</v>
      </c>
      <c r="B78" t="s">
        <v>19</v>
      </c>
      <c r="C78">
        <v>337.4</v>
      </c>
      <c r="D78">
        <v>950</v>
      </c>
      <c r="E78">
        <f>Table4[[#This Row],[Price]]*Table4[[#This Row],[Quantity(Number of Shares traded)]]</f>
        <v>320530</v>
      </c>
    </row>
    <row r="79" spans="1:5" x14ac:dyDescent="0.35">
      <c r="A79" s="4">
        <v>45179</v>
      </c>
      <c r="B79" t="s">
        <v>20</v>
      </c>
      <c r="C79">
        <v>2970</v>
      </c>
      <c r="D79">
        <v>800</v>
      </c>
      <c r="E79">
        <f>Table4[[#This Row],[Price]]*Table4[[#This Row],[Quantity(Number of Shares traded)]]</f>
        <v>2376000</v>
      </c>
    </row>
    <row r="80" spans="1:5" x14ac:dyDescent="0.35">
      <c r="A80" s="4">
        <v>45180</v>
      </c>
      <c r="B80" t="s">
        <v>18</v>
      </c>
      <c r="C80">
        <v>182.2</v>
      </c>
      <c r="D80">
        <v>1150</v>
      </c>
      <c r="E80">
        <f>Table4[[#This Row],[Price]]*Table4[[#This Row],[Quantity(Number of Shares traded)]]</f>
        <v>209530</v>
      </c>
    </row>
    <row r="81" spans="1:5" x14ac:dyDescent="0.35">
      <c r="A81" s="4">
        <v>45180</v>
      </c>
      <c r="B81" t="s">
        <v>19</v>
      </c>
      <c r="C81">
        <v>340.5</v>
      </c>
      <c r="D81">
        <v>750</v>
      </c>
      <c r="E81">
        <f>Table4[[#This Row],[Price]]*Table4[[#This Row],[Quantity(Number of Shares traded)]]</f>
        <v>255375</v>
      </c>
    </row>
    <row r="82" spans="1:5" x14ac:dyDescent="0.35">
      <c r="A82" s="4">
        <v>45180</v>
      </c>
      <c r="B82" t="s">
        <v>20</v>
      </c>
      <c r="C82">
        <v>2985</v>
      </c>
      <c r="D82">
        <v>400</v>
      </c>
      <c r="E82">
        <f>Table4[[#This Row],[Price]]*Table4[[#This Row],[Quantity(Number of Shares traded)]]</f>
        <v>1194000</v>
      </c>
    </row>
    <row r="83" spans="1:5" x14ac:dyDescent="0.35">
      <c r="A83" s="4">
        <v>45181</v>
      </c>
      <c r="B83" t="s">
        <v>18</v>
      </c>
      <c r="C83">
        <v>184.4</v>
      </c>
      <c r="D83">
        <v>1100</v>
      </c>
      <c r="E83">
        <f>Table4[[#This Row],[Price]]*Table4[[#This Row],[Quantity(Number of Shares traded)]]</f>
        <v>202840</v>
      </c>
    </row>
    <row r="84" spans="1:5" x14ac:dyDescent="0.35">
      <c r="A84" s="4">
        <v>45181</v>
      </c>
      <c r="B84" t="s">
        <v>19</v>
      </c>
      <c r="C84">
        <v>345.2</v>
      </c>
      <c r="D84">
        <v>700</v>
      </c>
      <c r="E84">
        <f>Table4[[#This Row],[Price]]*Table4[[#This Row],[Quantity(Number of Shares traded)]]</f>
        <v>241640</v>
      </c>
    </row>
    <row r="85" spans="1:5" x14ac:dyDescent="0.35">
      <c r="A85" s="4">
        <v>45181</v>
      </c>
      <c r="B85" t="s">
        <v>20</v>
      </c>
      <c r="C85">
        <v>3000</v>
      </c>
      <c r="D85">
        <v>500</v>
      </c>
      <c r="E85">
        <f>Table4[[#This Row],[Price]]*Table4[[#This Row],[Quantity(Number of Shares traded)]]</f>
        <v>1500000</v>
      </c>
    </row>
    <row r="86" spans="1:5" x14ac:dyDescent="0.35">
      <c r="A86" s="4">
        <v>45182</v>
      </c>
      <c r="B86" t="s">
        <v>18</v>
      </c>
      <c r="C86">
        <v>187</v>
      </c>
      <c r="D86">
        <v>1200</v>
      </c>
      <c r="E86">
        <f>Table4[[#This Row],[Price]]*Table4[[#This Row],[Quantity(Number of Shares traded)]]</f>
        <v>224400</v>
      </c>
    </row>
    <row r="87" spans="1:5" x14ac:dyDescent="0.35">
      <c r="A87" s="4">
        <v>45182</v>
      </c>
      <c r="B87" t="s">
        <v>19</v>
      </c>
      <c r="C87">
        <v>350</v>
      </c>
      <c r="D87">
        <v>900</v>
      </c>
      <c r="E87">
        <f>Table4[[#This Row],[Price]]*Table4[[#This Row],[Quantity(Number of Shares traded)]]</f>
        <v>315000</v>
      </c>
    </row>
    <row r="88" spans="1:5" x14ac:dyDescent="0.35">
      <c r="A88" s="4">
        <v>45182</v>
      </c>
      <c r="B88" t="s">
        <v>20</v>
      </c>
      <c r="C88">
        <v>3010</v>
      </c>
      <c r="D88">
        <v>600</v>
      </c>
      <c r="E88">
        <f>Table4[[#This Row],[Price]]*Table4[[#This Row],[Quantity(Number of Shares traded)]]</f>
        <v>1806000</v>
      </c>
    </row>
    <row r="89" spans="1:5" x14ac:dyDescent="0.35">
      <c r="A89" s="4">
        <v>45183</v>
      </c>
      <c r="B89" t="s">
        <v>18</v>
      </c>
      <c r="C89">
        <v>189.8</v>
      </c>
      <c r="D89">
        <v>1050</v>
      </c>
      <c r="E89">
        <f>Table4[[#This Row],[Price]]*Table4[[#This Row],[Quantity(Number of Shares traded)]]</f>
        <v>199290</v>
      </c>
    </row>
    <row r="90" spans="1:5" x14ac:dyDescent="0.35">
      <c r="A90" s="4">
        <v>45183</v>
      </c>
      <c r="B90" t="s">
        <v>19</v>
      </c>
      <c r="C90">
        <v>355.5</v>
      </c>
      <c r="D90">
        <v>850</v>
      </c>
      <c r="E90">
        <f>Table4[[#This Row],[Price]]*Table4[[#This Row],[Quantity(Number of Shares traded)]]</f>
        <v>302175</v>
      </c>
    </row>
    <row r="91" spans="1:5" x14ac:dyDescent="0.35">
      <c r="A91" s="4">
        <v>45183</v>
      </c>
      <c r="B91" t="s">
        <v>20</v>
      </c>
      <c r="C91">
        <v>3025</v>
      </c>
      <c r="D91">
        <v>700</v>
      </c>
      <c r="E91">
        <f>Table4[[#This Row],[Price]]*Table4[[#This Row],[Quantity(Number of Shares traded)]]</f>
        <v>2117500</v>
      </c>
    </row>
    <row r="92" spans="1:5" x14ac:dyDescent="0.35">
      <c r="A92" s="4">
        <v>45184</v>
      </c>
      <c r="B92" t="s">
        <v>18</v>
      </c>
      <c r="C92">
        <v>192.5</v>
      </c>
      <c r="D92">
        <v>1300</v>
      </c>
      <c r="E92">
        <f>Table4[[#This Row],[Price]]*Table4[[#This Row],[Quantity(Number of Shares traded)]]</f>
        <v>250250</v>
      </c>
    </row>
    <row r="93" spans="1:5" x14ac:dyDescent="0.35">
      <c r="A93" s="4">
        <v>45184</v>
      </c>
      <c r="B93" t="s">
        <v>19</v>
      </c>
      <c r="C93">
        <v>357.4</v>
      </c>
      <c r="D93">
        <v>950</v>
      </c>
      <c r="E93">
        <f>Table4[[#This Row],[Price]]*Table4[[#This Row],[Quantity(Number of Shares traded)]]</f>
        <v>339530</v>
      </c>
    </row>
    <row r="94" spans="1:5" x14ac:dyDescent="0.35">
      <c r="A94" s="4">
        <v>45184</v>
      </c>
      <c r="B94" t="s">
        <v>20</v>
      </c>
      <c r="C94">
        <v>3040</v>
      </c>
      <c r="D94">
        <v>800</v>
      </c>
      <c r="E94">
        <f>Table4[[#This Row],[Price]]*Table4[[#This Row],[Quantity(Number of Shares traded)]]</f>
        <v>2432000</v>
      </c>
    </row>
    <row r="95" spans="1:5" x14ac:dyDescent="0.35">
      <c r="A95" s="4">
        <v>45185</v>
      </c>
      <c r="B95" t="s">
        <v>18</v>
      </c>
      <c r="C95">
        <v>195.2</v>
      </c>
      <c r="D95">
        <v>1150</v>
      </c>
      <c r="E95">
        <f>Table4[[#This Row],[Price]]*Table4[[#This Row],[Quantity(Number of Shares traded)]]</f>
        <v>224480</v>
      </c>
    </row>
    <row r="96" spans="1:5" x14ac:dyDescent="0.35">
      <c r="A96" s="4">
        <v>45185</v>
      </c>
      <c r="B96" t="s">
        <v>19</v>
      </c>
      <c r="C96">
        <v>360.5</v>
      </c>
      <c r="D96">
        <v>750</v>
      </c>
      <c r="E96">
        <f>Table4[[#This Row],[Price]]*Table4[[#This Row],[Quantity(Number of Shares traded)]]</f>
        <v>270375</v>
      </c>
    </row>
    <row r="97" spans="1:5" x14ac:dyDescent="0.35">
      <c r="A97" s="4">
        <v>45185</v>
      </c>
      <c r="B97" t="s">
        <v>20</v>
      </c>
      <c r="C97">
        <v>3055</v>
      </c>
      <c r="D97">
        <v>400</v>
      </c>
      <c r="E97">
        <f>Table4[[#This Row],[Price]]*Table4[[#This Row],[Quantity(Number of Shares traded)]]</f>
        <v>1222000</v>
      </c>
    </row>
    <row r="98" spans="1:5" x14ac:dyDescent="0.35">
      <c r="A98" s="4">
        <v>45186</v>
      </c>
      <c r="B98" t="s">
        <v>18</v>
      </c>
      <c r="C98">
        <v>197.4</v>
      </c>
      <c r="D98">
        <v>1100</v>
      </c>
      <c r="E98">
        <f>Table4[[#This Row],[Price]]*Table4[[#This Row],[Quantity(Number of Shares traded)]]</f>
        <v>217140</v>
      </c>
    </row>
    <row r="99" spans="1:5" x14ac:dyDescent="0.35">
      <c r="A99" s="4">
        <v>45186</v>
      </c>
      <c r="B99" t="s">
        <v>19</v>
      </c>
      <c r="C99">
        <v>365.2</v>
      </c>
      <c r="D99">
        <v>700</v>
      </c>
      <c r="E99">
        <f>Table4[[#This Row],[Price]]*Table4[[#This Row],[Quantity(Number of Shares traded)]]</f>
        <v>255640</v>
      </c>
    </row>
    <row r="100" spans="1:5" x14ac:dyDescent="0.35">
      <c r="A100" s="4">
        <v>45186</v>
      </c>
      <c r="B100" t="s">
        <v>20</v>
      </c>
      <c r="C100">
        <v>3070</v>
      </c>
      <c r="D100">
        <v>500</v>
      </c>
      <c r="E100">
        <f>Table4[[#This Row],[Price]]*Table4[[#This Row],[Quantity(Number of Shares traded)]]</f>
        <v>1535000</v>
      </c>
    </row>
    <row r="101" spans="1:5" x14ac:dyDescent="0.35">
      <c r="A101" s="4">
        <v>45187</v>
      </c>
      <c r="B101" t="s">
        <v>18</v>
      </c>
      <c r="C101">
        <v>200</v>
      </c>
      <c r="D101">
        <v>1200</v>
      </c>
      <c r="E101">
        <f>Table4[[#This Row],[Price]]*Table4[[#This Row],[Quantity(Number of Shares traded)]]</f>
        <v>240000</v>
      </c>
    </row>
    <row r="102" spans="1:5" x14ac:dyDescent="0.35">
      <c r="A102" s="4">
        <v>45187</v>
      </c>
      <c r="B102" t="s">
        <v>19</v>
      </c>
      <c r="C102">
        <v>370</v>
      </c>
      <c r="D102">
        <v>900</v>
      </c>
      <c r="E102">
        <f>Table4[[#This Row],[Price]]*Table4[[#This Row],[Quantity(Number of Shares traded)]]</f>
        <v>333000</v>
      </c>
    </row>
    <row r="103" spans="1:5" x14ac:dyDescent="0.35">
      <c r="A103" s="4">
        <v>45187</v>
      </c>
      <c r="B103" t="s">
        <v>20</v>
      </c>
      <c r="C103">
        <v>3080</v>
      </c>
      <c r="D103">
        <v>600</v>
      </c>
      <c r="E103">
        <f>Table4[[#This Row],[Price]]*Table4[[#This Row],[Quantity(Number of Shares traded)]]</f>
        <v>1848000</v>
      </c>
    </row>
    <row r="104" spans="1:5" x14ac:dyDescent="0.35">
      <c r="A104" s="4">
        <v>45188</v>
      </c>
      <c r="B104" t="s">
        <v>18</v>
      </c>
      <c r="C104">
        <v>202.8</v>
      </c>
      <c r="D104">
        <v>1050</v>
      </c>
      <c r="E104">
        <f>Table4[[#This Row],[Price]]*Table4[[#This Row],[Quantity(Number of Shares traded)]]</f>
        <v>212940</v>
      </c>
    </row>
    <row r="105" spans="1:5" x14ac:dyDescent="0.35">
      <c r="A105" s="4">
        <v>45188</v>
      </c>
      <c r="B105" t="s">
        <v>19</v>
      </c>
      <c r="C105">
        <v>375.5</v>
      </c>
      <c r="D105">
        <v>850</v>
      </c>
      <c r="E105">
        <f>Table4[[#This Row],[Price]]*Table4[[#This Row],[Quantity(Number of Shares traded)]]</f>
        <v>319175</v>
      </c>
    </row>
    <row r="106" spans="1:5" x14ac:dyDescent="0.35">
      <c r="A106" s="4">
        <v>45188</v>
      </c>
      <c r="B106" t="s">
        <v>20</v>
      </c>
      <c r="C106">
        <v>3095</v>
      </c>
      <c r="D106">
        <v>700</v>
      </c>
      <c r="E106">
        <f>Table4[[#This Row],[Price]]*Table4[[#This Row],[Quantity(Number of Shares traded)]]</f>
        <v>2166500</v>
      </c>
    </row>
    <row r="107" spans="1:5" x14ac:dyDescent="0.35">
      <c r="A107" s="4">
        <v>45189</v>
      </c>
      <c r="B107" t="s">
        <v>18</v>
      </c>
      <c r="C107">
        <v>205.5</v>
      </c>
      <c r="D107">
        <v>1300</v>
      </c>
      <c r="E107">
        <f>Table4[[#This Row],[Price]]*Table4[[#This Row],[Quantity(Number of Shares traded)]]</f>
        <v>267150</v>
      </c>
    </row>
    <row r="108" spans="1:5" x14ac:dyDescent="0.35">
      <c r="A108" s="4">
        <v>45189</v>
      </c>
      <c r="B108" t="s">
        <v>19</v>
      </c>
      <c r="C108">
        <v>377.4</v>
      </c>
      <c r="D108">
        <v>950</v>
      </c>
      <c r="E108">
        <f>Table4[[#This Row],[Price]]*Table4[[#This Row],[Quantity(Number of Shares traded)]]</f>
        <v>358530</v>
      </c>
    </row>
    <row r="109" spans="1:5" x14ac:dyDescent="0.35">
      <c r="A109" s="4">
        <v>45189</v>
      </c>
      <c r="B109" t="s">
        <v>20</v>
      </c>
      <c r="C109">
        <v>3110</v>
      </c>
      <c r="D109">
        <v>800</v>
      </c>
      <c r="E109">
        <f>Table4[[#This Row],[Price]]*Table4[[#This Row],[Quantity(Number of Shares traded)]]</f>
        <v>2488000</v>
      </c>
    </row>
    <row r="110" spans="1:5" x14ac:dyDescent="0.35">
      <c r="A110" s="4">
        <v>45190</v>
      </c>
      <c r="B110" t="s">
        <v>18</v>
      </c>
      <c r="C110">
        <v>208.2</v>
      </c>
      <c r="D110">
        <v>1150</v>
      </c>
      <c r="E110">
        <f>Table4[[#This Row],[Price]]*Table4[[#This Row],[Quantity(Number of Shares traded)]]</f>
        <v>239430</v>
      </c>
    </row>
    <row r="111" spans="1:5" x14ac:dyDescent="0.35">
      <c r="A111" s="4">
        <v>45190</v>
      </c>
      <c r="B111" t="s">
        <v>19</v>
      </c>
      <c r="C111">
        <v>380.5</v>
      </c>
      <c r="D111">
        <v>750</v>
      </c>
      <c r="E111">
        <f>Table4[[#This Row],[Price]]*Table4[[#This Row],[Quantity(Number of Shares traded)]]</f>
        <v>285375</v>
      </c>
    </row>
    <row r="112" spans="1:5" x14ac:dyDescent="0.35">
      <c r="A112" s="4">
        <v>45190</v>
      </c>
      <c r="B112" t="s">
        <v>20</v>
      </c>
      <c r="C112">
        <v>3125</v>
      </c>
      <c r="D112">
        <v>400</v>
      </c>
      <c r="E112">
        <f>Table4[[#This Row],[Price]]*Table4[[#This Row],[Quantity(Number of Shares traded)]]</f>
        <v>1250000</v>
      </c>
    </row>
    <row r="113" spans="1:5" x14ac:dyDescent="0.35">
      <c r="A113" s="4">
        <v>45191</v>
      </c>
      <c r="B113" t="s">
        <v>18</v>
      </c>
      <c r="C113">
        <v>210.4</v>
      </c>
      <c r="D113">
        <v>1100</v>
      </c>
      <c r="E113">
        <f>Table4[[#This Row],[Price]]*Table4[[#This Row],[Quantity(Number of Shares traded)]]</f>
        <v>231440</v>
      </c>
    </row>
    <row r="114" spans="1:5" x14ac:dyDescent="0.35">
      <c r="A114" s="4">
        <v>45191</v>
      </c>
      <c r="B114" t="s">
        <v>19</v>
      </c>
      <c r="C114">
        <v>385.2</v>
      </c>
      <c r="D114">
        <v>700</v>
      </c>
      <c r="E114">
        <f>Table4[[#This Row],[Price]]*Table4[[#This Row],[Quantity(Number of Shares traded)]]</f>
        <v>269640</v>
      </c>
    </row>
    <row r="115" spans="1:5" x14ac:dyDescent="0.35">
      <c r="A115" s="4">
        <v>45191</v>
      </c>
      <c r="B115" t="s">
        <v>20</v>
      </c>
      <c r="C115">
        <v>3140</v>
      </c>
      <c r="D115">
        <v>500</v>
      </c>
      <c r="E115">
        <f>Table4[[#This Row],[Price]]*Table4[[#This Row],[Quantity(Number of Shares traded)]]</f>
        <v>1570000</v>
      </c>
    </row>
    <row r="116" spans="1:5" x14ac:dyDescent="0.35">
      <c r="A116" s="4">
        <v>45192</v>
      </c>
      <c r="B116" t="s">
        <v>18</v>
      </c>
      <c r="C116">
        <v>213</v>
      </c>
      <c r="D116">
        <v>1200</v>
      </c>
      <c r="E116">
        <f>Table4[[#This Row],[Price]]*Table4[[#This Row],[Quantity(Number of Shares traded)]]</f>
        <v>255600</v>
      </c>
    </row>
    <row r="117" spans="1:5" x14ac:dyDescent="0.35">
      <c r="A117" s="4">
        <v>45192</v>
      </c>
      <c r="B117" t="s">
        <v>19</v>
      </c>
      <c r="C117">
        <v>390</v>
      </c>
      <c r="D117">
        <v>900</v>
      </c>
      <c r="E117">
        <f>Table4[[#This Row],[Price]]*Table4[[#This Row],[Quantity(Number of Shares traded)]]</f>
        <v>351000</v>
      </c>
    </row>
    <row r="118" spans="1:5" x14ac:dyDescent="0.35">
      <c r="A118" s="4">
        <v>45192</v>
      </c>
      <c r="B118" t="s">
        <v>20</v>
      </c>
      <c r="C118">
        <v>3150</v>
      </c>
      <c r="D118">
        <v>600</v>
      </c>
      <c r="E118">
        <f>Table4[[#This Row],[Price]]*Table4[[#This Row],[Quantity(Number of Shares traded)]]</f>
        <v>1890000</v>
      </c>
    </row>
    <row r="119" spans="1:5" x14ac:dyDescent="0.35">
      <c r="A119" s="4">
        <v>45193</v>
      </c>
      <c r="B119" t="s">
        <v>18</v>
      </c>
      <c r="C119">
        <v>215.8</v>
      </c>
      <c r="D119">
        <v>1050</v>
      </c>
      <c r="E119">
        <f>Table4[[#This Row],[Price]]*Table4[[#This Row],[Quantity(Number of Shares traded)]]</f>
        <v>226590</v>
      </c>
    </row>
    <row r="120" spans="1:5" x14ac:dyDescent="0.35">
      <c r="A120" s="4">
        <v>45193</v>
      </c>
      <c r="B120" t="s">
        <v>19</v>
      </c>
      <c r="C120">
        <v>395.5</v>
      </c>
      <c r="D120">
        <v>850</v>
      </c>
      <c r="E120">
        <f>Table4[[#This Row],[Price]]*Table4[[#This Row],[Quantity(Number of Shares traded)]]</f>
        <v>336175</v>
      </c>
    </row>
    <row r="121" spans="1:5" x14ac:dyDescent="0.35">
      <c r="A121" s="4">
        <v>45193</v>
      </c>
      <c r="B121" t="s">
        <v>20</v>
      </c>
      <c r="C121">
        <v>3165</v>
      </c>
      <c r="D121">
        <v>700</v>
      </c>
      <c r="E121">
        <f>Table4[[#This Row],[Price]]*Table4[[#This Row],[Quantity(Number of Shares traded)]]</f>
        <v>2215500</v>
      </c>
    </row>
    <row r="122" spans="1:5" x14ac:dyDescent="0.35">
      <c r="A122" s="4">
        <v>45194</v>
      </c>
      <c r="B122" t="s">
        <v>18</v>
      </c>
      <c r="C122">
        <v>218.5</v>
      </c>
      <c r="D122">
        <v>1300</v>
      </c>
      <c r="E122">
        <f>Table4[[#This Row],[Price]]*Table4[[#This Row],[Quantity(Number of Shares traded)]]</f>
        <v>284050</v>
      </c>
    </row>
    <row r="123" spans="1:5" x14ac:dyDescent="0.35">
      <c r="A123" s="4">
        <v>45194</v>
      </c>
      <c r="B123" t="s">
        <v>19</v>
      </c>
      <c r="C123">
        <v>397.4</v>
      </c>
      <c r="D123">
        <v>950</v>
      </c>
      <c r="E123">
        <f>Table4[[#This Row],[Price]]*Table4[[#This Row],[Quantity(Number of Shares traded)]]</f>
        <v>377530</v>
      </c>
    </row>
    <row r="124" spans="1:5" x14ac:dyDescent="0.35">
      <c r="A124" s="4">
        <v>45194</v>
      </c>
      <c r="B124" t="s">
        <v>20</v>
      </c>
      <c r="C124">
        <v>3180</v>
      </c>
      <c r="D124">
        <v>800</v>
      </c>
      <c r="E124">
        <f>Table4[[#This Row],[Price]]*Table4[[#This Row],[Quantity(Number of Shares traded)]]</f>
        <v>2544000</v>
      </c>
    </row>
    <row r="125" spans="1:5" x14ac:dyDescent="0.35">
      <c r="A125" s="4">
        <v>45195</v>
      </c>
      <c r="B125" t="s">
        <v>18</v>
      </c>
      <c r="C125">
        <v>220.2</v>
      </c>
      <c r="D125">
        <v>1150</v>
      </c>
      <c r="E125">
        <f>Table4[[#This Row],[Price]]*Table4[[#This Row],[Quantity(Number of Shares traded)]]</f>
        <v>253230</v>
      </c>
    </row>
    <row r="126" spans="1:5" x14ac:dyDescent="0.35">
      <c r="A126" s="4">
        <v>45195</v>
      </c>
      <c r="B126" t="s">
        <v>19</v>
      </c>
      <c r="C126">
        <v>400.5</v>
      </c>
      <c r="D126">
        <v>750</v>
      </c>
      <c r="E126">
        <f>Table4[[#This Row],[Price]]*Table4[[#This Row],[Quantity(Number of Shares traded)]]</f>
        <v>300375</v>
      </c>
    </row>
    <row r="127" spans="1:5" x14ac:dyDescent="0.35">
      <c r="A127" s="4">
        <v>45195</v>
      </c>
      <c r="B127" t="s">
        <v>20</v>
      </c>
      <c r="C127">
        <v>3195</v>
      </c>
      <c r="D127">
        <v>400</v>
      </c>
      <c r="E127">
        <f>Table4[[#This Row],[Price]]*Table4[[#This Row],[Quantity(Number of Shares traded)]]</f>
        <v>1278000</v>
      </c>
    </row>
    <row r="128" spans="1:5" x14ac:dyDescent="0.35">
      <c r="A128" s="4">
        <v>45196</v>
      </c>
      <c r="B128" t="s">
        <v>18</v>
      </c>
      <c r="C128">
        <v>222.4</v>
      </c>
      <c r="D128">
        <v>1100</v>
      </c>
      <c r="E128">
        <f>Table4[[#This Row],[Price]]*Table4[[#This Row],[Quantity(Number of Shares traded)]]</f>
        <v>244640</v>
      </c>
    </row>
    <row r="129" spans="1:5" x14ac:dyDescent="0.35">
      <c r="A129" s="4">
        <v>45196</v>
      </c>
      <c r="B129" t="s">
        <v>19</v>
      </c>
      <c r="C129">
        <v>405.2</v>
      </c>
      <c r="D129">
        <v>700</v>
      </c>
      <c r="E129">
        <f>Table4[[#This Row],[Price]]*Table4[[#This Row],[Quantity(Number of Shares traded)]]</f>
        <v>283640</v>
      </c>
    </row>
    <row r="130" spans="1:5" x14ac:dyDescent="0.35">
      <c r="A130" s="4">
        <v>45196</v>
      </c>
      <c r="B130" t="s">
        <v>20</v>
      </c>
      <c r="C130">
        <v>3210</v>
      </c>
      <c r="D130">
        <v>500</v>
      </c>
      <c r="E130">
        <f>Table4[[#This Row],[Price]]*Table4[[#This Row],[Quantity(Number of Shares traded)]]</f>
        <v>1605000</v>
      </c>
    </row>
    <row r="131" spans="1:5" x14ac:dyDescent="0.35">
      <c r="A131" s="4">
        <v>45197</v>
      </c>
      <c r="B131" t="s">
        <v>18</v>
      </c>
      <c r="C131">
        <v>225</v>
      </c>
      <c r="D131">
        <v>1200</v>
      </c>
      <c r="E131">
        <f>Table4[[#This Row],[Price]]*Table4[[#This Row],[Quantity(Number of Shares traded)]]</f>
        <v>270000</v>
      </c>
    </row>
    <row r="132" spans="1:5" x14ac:dyDescent="0.35">
      <c r="A132" s="4">
        <v>45197</v>
      </c>
      <c r="B132" t="s">
        <v>19</v>
      </c>
      <c r="C132">
        <v>410</v>
      </c>
      <c r="D132">
        <v>900</v>
      </c>
      <c r="E132">
        <f>Table4[[#This Row],[Price]]*Table4[[#This Row],[Quantity(Number of Shares traded)]]</f>
        <v>369000</v>
      </c>
    </row>
    <row r="133" spans="1:5" x14ac:dyDescent="0.35">
      <c r="A133" s="4">
        <v>45197</v>
      </c>
      <c r="B133" t="s">
        <v>20</v>
      </c>
      <c r="C133">
        <v>3220</v>
      </c>
      <c r="D133">
        <v>600</v>
      </c>
      <c r="E133">
        <f>Table4[[#This Row],[Price]]*Table4[[#This Row],[Quantity(Number of Shares traded)]]</f>
        <v>1932000</v>
      </c>
    </row>
    <row r="134" spans="1:5" x14ac:dyDescent="0.35">
      <c r="A134" s="4">
        <v>45198</v>
      </c>
      <c r="B134" t="s">
        <v>18</v>
      </c>
      <c r="C134">
        <v>227.8</v>
      </c>
      <c r="D134">
        <v>1050</v>
      </c>
      <c r="E134">
        <f>Table4[[#This Row],[Price]]*Table4[[#This Row],[Quantity(Number of Shares traded)]]</f>
        <v>239190</v>
      </c>
    </row>
    <row r="135" spans="1:5" x14ac:dyDescent="0.35">
      <c r="A135" s="4">
        <v>45198</v>
      </c>
      <c r="B135" t="s">
        <v>19</v>
      </c>
      <c r="C135">
        <v>415.5</v>
      </c>
      <c r="D135">
        <v>850</v>
      </c>
      <c r="E135">
        <f>Table4[[#This Row],[Price]]*Table4[[#This Row],[Quantity(Number of Shares traded)]]</f>
        <v>353175</v>
      </c>
    </row>
    <row r="136" spans="1:5" x14ac:dyDescent="0.35">
      <c r="A136" s="4">
        <v>45198</v>
      </c>
      <c r="B136" t="s">
        <v>20</v>
      </c>
      <c r="C136">
        <v>3235</v>
      </c>
      <c r="D136">
        <v>700</v>
      </c>
      <c r="E136">
        <f>Table4[[#This Row],[Price]]*Table4[[#This Row],[Quantity(Number of Shares traded)]]</f>
        <v>2264500</v>
      </c>
    </row>
    <row r="137" spans="1:5" x14ac:dyDescent="0.35">
      <c r="A137" s="4">
        <v>45199</v>
      </c>
      <c r="B137" t="s">
        <v>18</v>
      </c>
      <c r="C137">
        <v>230.5</v>
      </c>
      <c r="D137">
        <v>1300</v>
      </c>
      <c r="E137">
        <f>Table4[[#This Row],[Price]]*Table4[[#This Row],[Quantity(Number of Shares traded)]]</f>
        <v>299650</v>
      </c>
    </row>
    <row r="138" spans="1:5" x14ac:dyDescent="0.35">
      <c r="A138" s="4">
        <v>45199</v>
      </c>
      <c r="B138" t="s">
        <v>19</v>
      </c>
      <c r="C138">
        <v>417.4</v>
      </c>
      <c r="D138">
        <v>950</v>
      </c>
      <c r="E138">
        <f>Table4[[#This Row],[Price]]*Table4[[#This Row],[Quantity(Number of Shares traded)]]</f>
        <v>396530</v>
      </c>
    </row>
    <row r="139" spans="1:5" x14ac:dyDescent="0.35">
      <c r="A139" s="4">
        <v>45199</v>
      </c>
      <c r="B139" t="s">
        <v>20</v>
      </c>
      <c r="C139">
        <v>3250</v>
      </c>
      <c r="D139">
        <v>800</v>
      </c>
      <c r="E139">
        <f>Table4[[#This Row],[Price]]*Table4[[#This Row],[Quantity(Number of Shares traded)]]</f>
        <v>2600000</v>
      </c>
    </row>
    <row r="140" spans="1:5" x14ac:dyDescent="0.35">
      <c r="A140" s="4">
        <v>45200</v>
      </c>
      <c r="B140" t="s">
        <v>18</v>
      </c>
      <c r="C140">
        <v>150.19999999999999</v>
      </c>
      <c r="D140">
        <v>1000</v>
      </c>
      <c r="E140">
        <v>350200</v>
      </c>
    </row>
    <row r="141" spans="1:5" x14ac:dyDescent="0.35">
      <c r="A141" s="4">
        <v>45200</v>
      </c>
      <c r="B141" t="s">
        <v>19</v>
      </c>
      <c r="C141">
        <v>290.5</v>
      </c>
      <c r="D141">
        <v>750</v>
      </c>
      <c r="E141">
        <f>Table4[[#This Row],[Price]]*Table4[[#This Row],[Quantity(Number of Shares traded)]]</f>
        <v>217875</v>
      </c>
    </row>
    <row r="142" spans="1:5" x14ac:dyDescent="0.35">
      <c r="A142" s="4">
        <v>45200</v>
      </c>
      <c r="B142" t="s">
        <v>20</v>
      </c>
      <c r="C142">
        <v>2800</v>
      </c>
      <c r="D142">
        <v>300</v>
      </c>
      <c r="E142">
        <f>Table4[[#This Row],[Price]]*Table4[[#This Row],[Quantity(Number of Shares traded)]]</f>
        <v>840000</v>
      </c>
    </row>
    <row r="143" spans="1:5" x14ac:dyDescent="0.35">
      <c r="A143" s="4">
        <v>45201</v>
      </c>
      <c r="B143" t="s">
        <v>18</v>
      </c>
      <c r="C143">
        <v>153.4</v>
      </c>
      <c r="D143">
        <v>1200</v>
      </c>
      <c r="E143">
        <f>Table4[[#This Row],[Price]]*Table4[[#This Row],[Quantity(Number of Shares traded)]]</f>
        <v>184080</v>
      </c>
    </row>
    <row r="144" spans="1:5" x14ac:dyDescent="0.35">
      <c r="A144" s="4">
        <v>45201</v>
      </c>
      <c r="B144" t="s">
        <v>19</v>
      </c>
      <c r="C144">
        <v>295.2</v>
      </c>
      <c r="D144">
        <v>800</v>
      </c>
      <c r="E144">
        <f>Table4[[#This Row],[Price]]*Table4[[#This Row],[Quantity(Number of Shares traded)]]</f>
        <v>236160</v>
      </c>
    </row>
    <row r="145" spans="1:5" x14ac:dyDescent="0.35">
      <c r="A145" s="4">
        <v>45201</v>
      </c>
      <c r="B145" t="s">
        <v>20</v>
      </c>
      <c r="C145">
        <v>2780</v>
      </c>
      <c r="D145">
        <v>400</v>
      </c>
      <c r="E145">
        <f>Table4[[#This Row],[Price]]*Table4[[#This Row],[Quantity(Number of Shares traded)]]</f>
        <v>1112000</v>
      </c>
    </row>
    <row r="146" spans="1:5" x14ac:dyDescent="0.35">
      <c r="A146" s="4">
        <v>45202</v>
      </c>
      <c r="B146" t="s">
        <v>18</v>
      </c>
      <c r="C146">
        <v>160</v>
      </c>
      <c r="D146">
        <v>1300</v>
      </c>
      <c r="E146">
        <f>Table4[[#This Row],[Price]]*Table4[[#This Row],[Quantity(Number of Shares traded)]]</f>
        <v>208000</v>
      </c>
    </row>
    <row r="147" spans="1:5" x14ac:dyDescent="0.35">
      <c r="A147" s="4">
        <v>45202</v>
      </c>
      <c r="B147" t="s">
        <v>19</v>
      </c>
      <c r="C147">
        <v>305</v>
      </c>
      <c r="D147">
        <v>900</v>
      </c>
      <c r="E147">
        <f>Table4[[#This Row],[Price]]*Table4[[#This Row],[Quantity(Number of Shares traded)]]</f>
        <v>274500</v>
      </c>
    </row>
    <row r="148" spans="1:5" x14ac:dyDescent="0.35">
      <c r="A148" s="4">
        <v>45202</v>
      </c>
      <c r="B148" t="s">
        <v>20</v>
      </c>
      <c r="C148">
        <v>2810</v>
      </c>
      <c r="D148">
        <v>600</v>
      </c>
      <c r="E148">
        <f>Table4[[#This Row],[Price]]*Table4[[#This Row],[Quantity(Number of Shares traded)]]</f>
        <v>1686000</v>
      </c>
    </row>
    <row r="149" spans="1:5" x14ac:dyDescent="0.35">
      <c r="A149" s="4">
        <v>45203</v>
      </c>
      <c r="B149" t="s">
        <v>18</v>
      </c>
      <c r="C149">
        <v>162.80000000000001</v>
      </c>
      <c r="D149">
        <v>1000</v>
      </c>
      <c r="E149">
        <f>Table4[[#This Row],[Price]]*Table4[[#This Row],[Quantity(Number of Shares traded)]]</f>
        <v>162800</v>
      </c>
    </row>
    <row r="150" spans="1:5" x14ac:dyDescent="0.35">
      <c r="A150" s="4">
        <v>45203</v>
      </c>
      <c r="B150" t="s">
        <v>19</v>
      </c>
      <c r="C150">
        <v>310.5</v>
      </c>
      <c r="D150">
        <v>850</v>
      </c>
      <c r="E150">
        <f>Table4[[#This Row],[Price]]*Table4[[#This Row],[Quantity(Number of Shares traded)]]</f>
        <v>263925</v>
      </c>
    </row>
    <row r="151" spans="1:5" x14ac:dyDescent="0.35">
      <c r="A151" s="4">
        <v>45203</v>
      </c>
      <c r="B151" t="s">
        <v>20</v>
      </c>
      <c r="C151">
        <v>2825</v>
      </c>
      <c r="D151">
        <v>700</v>
      </c>
      <c r="E151">
        <f>Table4[[#This Row],[Price]]*Table4[[#This Row],[Quantity(Number of Shares traded)]]</f>
        <v>1977500</v>
      </c>
    </row>
    <row r="152" spans="1:5" x14ac:dyDescent="0.35">
      <c r="A152" s="4">
        <v>45204</v>
      </c>
      <c r="B152" t="s">
        <v>18</v>
      </c>
      <c r="C152">
        <v>165.5</v>
      </c>
      <c r="D152">
        <v>1250</v>
      </c>
      <c r="E152">
        <f>Table4[[#This Row],[Price]]*Table4[[#This Row],[Quantity(Number of Shares traded)]]</f>
        <v>206875</v>
      </c>
    </row>
    <row r="153" spans="1:5" x14ac:dyDescent="0.35">
      <c r="A153" s="4">
        <v>45204</v>
      </c>
      <c r="B153" t="s">
        <v>19</v>
      </c>
      <c r="C153">
        <v>312.39999999999998</v>
      </c>
      <c r="D153">
        <v>950</v>
      </c>
      <c r="E153">
        <f>Table4[[#This Row],[Price]]*Table4[[#This Row],[Quantity(Number of Shares traded)]]</f>
        <v>296780</v>
      </c>
    </row>
    <row r="154" spans="1:5" x14ac:dyDescent="0.35">
      <c r="A154" s="4">
        <v>45204</v>
      </c>
      <c r="B154" t="s">
        <v>20</v>
      </c>
      <c r="C154">
        <v>2840</v>
      </c>
      <c r="D154">
        <v>800</v>
      </c>
      <c r="E154">
        <f>Table4[[#This Row],[Price]]*Table4[[#This Row],[Quantity(Number of Shares traded)]]</f>
        <v>2272000</v>
      </c>
    </row>
    <row r="155" spans="1:5" x14ac:dyDescent="0.35">
      <c r="A155" s="4">
        <v>45205</v>
      </c>
      <c r="B155" t="s">
        <v>18</v>
      </c>
      <c r="C155">
        <v>168.2</v>
      </c>
      <c r="D155">
        <v>1150</v>
      </c>
      <c r="E155">
        <f>Table4[[#This Row],[Price]]*Table4[[#This Row],[Quantity(Number of Shares traded)]]</f>
        <v>193430</v>
      </c>
    </row>
    <row r="156" spans="1:5" x14ac:dyDescent="0.35">
      <c r="A156" s="4">
        <v>45205</v>
      </c>
      <c r="B156" t="s">
        <v>19</v>
      </c>
      <c r="C156">
        <v>320.5</v>
      </c>
      <c r="D156">
        <v>750</v>
      </c>
      <c r="E156">
        <f>Table4[[#This Row],[Price]]*Table4[[#This Row],[Quantity(Number of Shares traded)]]</f>
        <v>240375</v>
      </c>
    </row>
    <row r="157" spans="1:5" x14ac:dyDescent="0.35">
      <c r="A157" s="4">
        <v>45205</v>
      </c>
      <c r="B157" t="s">
        <v>20</v>
      </c>
      <c r="C157">
        <v>2860</v>
      </c>
      <c r="D157">
        <v>400</v>
      </c>
      <c r="E157">
        <f>Table4[[#This Row],[Price]]*Table4[[#This Row],[Quantity(Number of Shares traded)]]</f>
        <v>1144000</v>
      </c>
    </row>
    <row r="158" spans="1:5" x14ac:dyDescent="0.35">
      <c r="A158" s="4">
        <v>45206</v>
      </c>
      <c r="B158" t="s">
        <v>18</v>
      </c>
      <c r="C158">
        <v>170.4</v>
      </c>
      <c r="D158">
        <v>1100</v>
      </c>
      <c r="E158">
        <f>Table4[[#This Row],[Price]]*Table4[[#This Row],[Quantity(Number of Shares traded)]]</f>
        <v>187440</v>
      </c>
    </row>
    <row r="159" spans="1:5" x14ac:dyDescent="0.35">
      <c r="A159" s="4">
        <v>45206</v>
      </c>
      <c r="B159" t="s">
        <v>19</v>
      </c>
      <c r="C159">
        <v>325.2</v>
      </c>
      <c r="D159">
        <v>700</v>
      </c>
      <c r="E159">
        <f>Table4[[#This Row],[Price]]*Table4[[#This Row],[Quantity(Number of Shares traded)]]</f>
        <v>227640</v>
      </c>
    </row>
    <row r="160" spans="1:5" x14ac:dyDescent="0.35">
      <c r="A160" s="4">
        <v>45206</v>
      </c>
      <c r="B160" t="s">
        <v>20</v>
      </c>
      <c r="C160">
        <v>2880</v>
      </c>
      <c r="D160">
        <v>1500</v>
      </c>
      <c r="E160">
        <f>Table4[[#This Row],[Price]]*Table4[[#This Row],[Quantity(Number of Shares traded)]]</f>
        <v>4320000</v>
      </c>
    </row>
    <row r="161" spans="1:5" x14ac:dyDescent="0.35">
      <c r="A161" s="4">
        <v>45207</v>
      </c>
      <c r="B161" t="s">
        <v>18</v>
      </c>
      <c r="C161">
        <v>173</v>
      </c>
      <c r="D161">
        <v>1200</v>
      </c>
      <c r="E161">
        <f>Table4[[#This Row],[Price]]*Table4[[#This Row],[Quantity(Number of Shares traded)]]</f>
        <v>207600</v>
      </c>
    </row>
    <row r="162" spans="1:5" x14ac:dyDescent="0.35">
      <c r="A162" s="4">
        <v>45207</v>
      </c>
      <c r="B162" t="s">
        <v>19</v>
      </c>
      <c r="C162">
        <v>330</v>
      </c>
      <c r="D162">
        <v>900</v>
      </c>
      <c r="E162">
        <f>Table4[[#This Row],[Price]]*Table4[[#This Row],[Quantity(Number of Shares traded)]]</f>
        <v>297000</v>
      </c>
    </row>
    <row r="163" spans="1:5" x14ac:dyDescent="0.35">
      <c r="A163" s="4">
        <v>45207</v>
      </c>
      <c r="B163" t="s">
        <v>20</v>
      </c>
      <c r="C163">
        <v>2890</v>
      </c>
      <c r="D163">
        <v>1600</v>
      </c>
      <c r="E163">
        <f>Table4[[#This Row],[Price]]*Table4[[#This Row],[Quantity(Number of Shares traded)]]</f>
        <v>4624000</v>
      </c>
    </row>
    <row r="164" spans="1:5" x14ac:dyDescent="0.35">
      <c r="A164" s="4">
        <v>45208</v>
      </c>
      <c r="B164" t="s">
        <v>18</v>
      </c>
      <c r="C164">
        <v>175.8</v>
      </c>
      <c r="D164">
        <v>1050</v>
      </c>
      <c r="E164">
        <f>Table4[[#This Row],[Price]]*Table4[[#This Row],[Quantity(Number of Shares traded)]]</f>
        <v>184590</v>
      </c>
    </row>
    <row r="165" spans="1:5" x14ac:dyDescent="0.35">
      <c r="A165" s="4">
        <v>45208</v>
      </c>
      <c r="B165" t="s">
        <v>19</v>
      </c>
      <c r="C165">
        <v>335.5</v>
      </c>
      <c r="D165">
        <v>1850</v>
      </c>
      <c r="E165">
        <f>Table4[[#This Row],[Price]]*Table4[[#This Row],[Quantity(Number of Shares traded)]]</f>
        <v>620675</v>
      </c>
    </row>
    <row r="166" spans="1:5" x14ac:dyDescent="0.35">
      <c r="A166" s="4">
        <v>45208</v>
      </c>
      <c r="B166" t="s">
        <v>20</v>
      </c>
      <c r="C166">
        <v>2905</v>
      </c>
      <c r="D166">
        <v>1700</v>
      </c>
      <c r="E166">
        <f>Table4[[#This Row],[Price]]*Table4[[#This Row],[Quantity(Number of Shares traded)]]</f>
        <v>4938500</v>
      </c>
    </row>
    <row r="167" spans="1:5" x14ac:dyDescent="0.35">
      <c r="A167" s="4">
        <v>45209</v>
      </c>
      <c r="B167" t="s">
        <v>18</v>
      </c>
      <c r="C167">
        <v>178.5</v>
      </c>
      <c r="D167">
        <v>1300</v>
      </c>
      <c r="E167">
        <f>Table4[[#This Row],[Price]]*Table4[[#This Row],[Quantity(Number of Shares traded)]]</f>
        <v>232050</v>
      </c>
    </row>
    <row r="168" spans="1:5" x14ac:dyDescent="0.35">
      <c r="A168" s="4">
        <v>45209</v>
      </c>
      <c r="B168" t="s">
        <v>19</v>
      </c>
      <c r="C168">
        <v>337.4</v>
      </c>
      <c r="D168">
        <v>950</v>
      </c>
      <c r="E168">
        <f>Table4[[#This Row],[Price]]*Table4[[#This Row],[Quantity(Number of Shares traded)]]</f>
        <v>320530</v>
      </c>
    </row>
    <row r="169" spans="1:5" x14ac:dyDescent="0.35">
      <c r="A169" s="4">
        <v>45209</v>
      </c>
      <c r="B169" t="s">
        <v>20</v>
      </c>
      <c r="C169">
        <v>2920</v>
      </c>
      <c r="D169">
        <v>800</v>
      </c>
      <c r="E169">
        <f>Table4[[#This Row],[Price]]*Table4[[#This Row],[Quantity(Number of Shares traded)]]</f>
        <v>2336000</v>
      </c>
    </row>
    <row r="170" spans="1:5" x14ac:dyDescent="0.35">
      <c r="A170" s="4">
        <v>45210</v>
      </c>
      <c r="B170" t="s">
        <v>18</v>
      </c>
      <c r="C170">
        <v>181.2</v>
      </c>
      <c r="D170">
        <v>1150</v>
      </c>
      <c r="E170">
        <f>Table4[[#This Row],[Price]]*Table4[[#This Row],[Quantity(Number of Shares traded)]]</f>
        <v>208380</v>
      </c>
    </row>
    <row r="171" spans="1:5" x14ac:dyDescent="0.35">
      <c r="A171" s="4">
        <v>45210</v>
      </c>
      <c r="B171" t="s">
        <v>19</v>
      </c>
      <c r="C171">
        <v>340.5</v>
      </c>
      <c r="D171">
        <v>750</v>
      </c>
      <c r="E171">
        <f>Table4[[#This Row],[Price]]*Table4[[#This Row],[Quantity(Number of Shares traded)]]</f>
        <v>255375</v>
      </c>
    </row>
    <row r="172" spans="1:5" x14ac:dyDescent="0.35">
      <c r="A172" s="4">
        <v>45210</v>
      </c>
      <c r="B172" t="s">
        <v>20</v>
      </c>
      <c r="C172">
        <v>2935</v>
      </c>
      <c r="D172">
        <v>400</v>
      </c>
      <c r="E172">
        <f>Table4[[#This Row],[Price]]*Table4[[#This Row],[Quantity(Number of Shares traded)]]</f>
        <v>1174000</v>
      </c>
    </row>
    <row r="173" spans="1:5" x14ac:dyDescent="0.35">
      <c r="A173" s="4">
        <v>45211</v>
      </c>
      <c r="B173" t="s">
        <v>18</v>
      </c>
      <c r="C173">
        <v>184.4</v>
      </c>
      <c r="D173">
        <v>1100</v>
      </c>
      <c r="E173">
        <f>Table4[[#This Row],[Price]]*Table4[[#This Row],[Quantity(Number of Shares traded)]]</f>
        <v>202840</v>
      </c>
    </row>
    <row r="174" spans="1:5" x14ac:dyDescent="0.35">
      <c r="A174" s="4">
        <v>45211</v>
      </c>
      <c r="B174" t="s">
        <v>19</v>
      </c>
      <c r="C174">
        <v>345.2</v>
      </c>
      <c r="D174">
        <v>1700</v>
      </c>
      <c r="E174">
        <f>Table4[[#This Row],[Price]]*Table4[[#This Row],[Quantity(Number of Shares traded)]]</f>
        <v>586840</v>
      </c>
    </row>
    <row r="175" spans="1:5" x14ac:dyDescent="0.35">
      <c r="A175" s="4">
        <v>45211</v>
      </c>
      <c r="B175" t="s">
        <v>20</v>
      </c>
      <c r="C175">
        <v>2950</v>
      </c>
      <c r="D175">
        <v>500</v>
      </c>
      <c r="E175">
        <f>Table4[[#This Row],[Price]]*Table4[[#This Row],[Quantity(Number of Shares traded)]]</f>
        <v>1475000</v>
      </c>
    </row>
    <row r="176" spans="1:5" x14ac:dyDescent="0.35">
      <c r="A176" s="4">
        <v>45212</v>
      </c>
      <c r="B176" t="s">
        <v>18</v>
      </c>
      <c r="C176">
        <v>186</v>
      </c>
      <c r="D176">
        <v>1200</v>
      </c>
      <c r="E176">
        <f>Table4[[#This Row],[Price]]*Table4[[#This Row],[Quantity(Number of Shares traded)]]</f>
        <v>223200</v>
      </c>
    </row>
    <row r="177" spans="1:5" x14ac:dyDescent="0.35">
      <c r="A177" s="4">
        <v>45212</v>
      </c>
      <c r="B177" t="s">
        <v>19</v>
      </c>
      <c r="C177">
        <v>350</v>
      </c>
      <c r="D177">
        <v>900</v>
      </c>
      <c r="E177">
        <f>Table4[[#This Row],[Price]]*Table4[[#This Row],[Quantity(Number of Shares traded)]]</f>
        <v>315000</v>
      </c>
    </row>
    <row r="178" spans="1:5" x14ac:dyDescent="0.35">
      <c r="A178" s="4">
        <v>45212</v>
      </c>
      <c r="B178" t="s">
        <v>20</v>
      </c>
      <c r="C178">
        <v>2960</v>
      </c>
      <c r="D178">
        <v>600</v>
      </c>
      <c r="E178">
        <f>Table4[[#This Row],[Price]]*Table4[[#This Row],[Quantity(Number of Shares traded)]]</f>
        <v>1776000</v>
      </c>
    </row>
    <row r="179" spans="1:5" x14ac:dyDescent="0.35">
      <c r="A179" s="4">
        <v>45213</v>
      </c>
      <c r="B179" t="s">
        <v>18</v>
      </c>
      <c r="C179">
        <v>188.2</v>
      </c>
      <c r="D179">
        <v>1050</v>
      </c>
      <c r="E179">
        <f>Table4[[#This Row],[Price]]*Table4[[#This Row],[Quantity(Number of Shares traded)]]</f>
        <v>197610</v>
      </c>
    </row>
    <row r="180" spans="1:5" x14ac:dyDescent="0.35">
      <c r="A180" s="4">
        <v>45213</v>
      </c>
      <c r="B180" t="s">
        <v>19</v>
      </c>
      <c r="C180">
        <v>355.5</v>
      </c>
      <c r="D180">
        <v>850</v>
      </c>
      <c r="E180">
        <f>Table4[[#This Row],[Price]]*Table4[[#This Row],[Quantity(Number of Shares traded)]]</f>
        <v>302175</v>
      </c>
    </row>
    <row r="181" spans="1:5" x14ac:dyDescent="0.35">
      <c r="A181" s="4">
        <v>45213</v>
      </c>
      <c r="B181" t="s">
        <v>20</v>
      </c>
      <c r="C181">
        <v>2975</v>
      </c>
      <c r="D181">
        <v>700</v>
      </c>
      <c r="E181">
        <f>Table4[[#This Row],[Price]]*Table4[[#This Row],[Quantity(Number of Shares traded)]]</f>
        <v>2082500</v>
      </c>
    </row>
    <row r="182" spans="1:5" x14ac:dyDescent="0.35">
      <c r="A182" s="4">
        <v>45214</v>
      </c>
      <c r="B182" t="s">
        <v>18</v>
      </c>
      <c r="C182">
        <v>190.5</v>
      </c>
      <c r="D182">
        <v>1300</v>
      </c>
      <c r="E182">
        <f>Table4[[#This Row],[Price]]*Table4[[#This Row],[Quantity(Number of Shares traded)]]</f>
        <v>247650</v>
      </c>
    </row>
    <row r="183" spans="1:5" x14ac:dyDescent="0.35">
      <c r="A183" s="4">
        <v>45214</v>
      </c>
      <c r="B183" t="s">
        <v>19</v>
      </c>
      <c r="C183">
        <v>357.4</v>
      </c>
      <c r="D183">
        <v>950</v>
      </c>
      <c r="E183">
        <f>Table4[[#This Row],[Price]]*Table4[[#This Row],[Quantity(Number of Shares traded)]]</f>
        <v>339530</v>
      </c>
    </row>
    <row r="184" spans="1:5" x14ac:dyDescent="0.35">
      <c r="A184" s="4">
        <v>45214</v>
      </c>
      <c r="B184" t="s">
        <v>20</v>
      </c>
      <c r="C184">
        <v>2990</v>
      </c>
      <c r="D184">
        <v>800</v>
      </c>
      <c r="E184">
        <f>Table4[[#This Row],[Price]]*Table4[[#This Row],[Quantity(Number of Shares traded)]]</f>
        <v>2392000</v>
      </c>
    </row>
    <row r="185" spans="1:5" x14ac:dyDescent="0.35">
      <c r="A185" s="4">
        <v>45215</v>
      </c>
      <c r="B185" t="s">
        <v>18</v>
      </c>
      <c r="C185">
        <v>192.8</v>
      </c>
      <c r="D185">
        <v>1150</v>
      </c>
      <c r="E185">
        <f>Table4[[#This Row],[Price]]*Table4[[#This Row],[Quantity(Number of Shares traded)]]</f>
        <v>221720</v>
      </c>
    </row>
    <row r="186" spans="1:5" x14ac:dyDescent="0.35">
      <c r="A186" s="4">
        <v>45215</v>
      </c>
      <c r="B186" t="s">
        <v>19</v>
      </c>
      <c r="C186">
        <v>360.5</v>
      </c>
      <c r="D186">
        <v>750</v>
      </c>
      <c r="E186">
        <f>Table4[[#This Row],[Price]]*Table4[[#This Row],[Quantity(Number of Shares traded)]]</f>
        <v>270375</v>
      </c>
    </row>
    <row r="187" spans="1:5" x14ac:dyDescent="0.35">
      <c r="A187" s="4">
        <v>45215</v>
      </c>
      <c r="B187" t="s">
        <v>20</v>
      </c>
      <c r="C187">
        <v>3005</v>
      </c>
      <c r="D187">
        <v>1400</v>
      </c>
      <c r="E187">
        <f>Table4[[#This Row],[Price]]*Table4[[#This Row],[Quantity(Number of Shares traded)]]</f>
        <v>4207000</v>
      </c>
    </row>
    <row r="188" spans="1:5" x14ac:dyDescent="0.35">
      <c r="A188" s="4">
        <v>45216</v>
      </c>
      <c r="B188" t="s">
        <v>18</v>
      </c>
      <c r="C188">
        <v>195</v>
      </c>
      <c r="D188">
        <v>1100</v>
      </c>
      <c r="E188">
        <f>Table4[[#This Row],[Price]]*Table4[[#This Row],[Quantity(Number of Shares traded)]]</f>
        <v>214500</v>
      </c>
    </row>
    <row r="189" spans="1:5" x14ac:dyDescent="0.35">
      <c r="A189" s="4">
        <v>45216</v>
      </c>
      <c r="B189" t="s">
        <v>19</v>
      </c>
      <c r="C189">
        <v>365.2</v>
      </c>
      <c r="D189">
        <v>700</v>
      </c>
      <c r="E189">
        <f>Table4[[#This Row],[Price]]*Table4[[#This Row],[Quantity(Number of Shares traded)]]</f>
        <v>255640</v>
      </c>
    </row>
    <row r="190" spans="1:5" x14ac:dyDescent="0.35">
      <c r="A190" s="4">
        <v>45216</v>
      </c>
      <c r="B190" t="s">
        <v>20</v>
      </c>
      <c r="C190">
        <v>3020</v>
      </c>
      <c r="D190">
        <v>1500</v>
      </c>
      <c r="E190">
        <f>Table4[[#This Row],[Price]]*Table4[[#This Row],[Quantity(Number of Shares traded)]]</f>
        <v>4530000</v>
      </c>
    </row>
    <row r="191" spans="1:5" x14ac:dyDescent="0.35">
      <c r="A191" s="4">
        <v>45217</v>
      </c>
      <c r="B191" t="s">
        <v>18</v>
      </c>
      <c r="C191">
        <v>197.4</v>
      </c>
      <c r="D191">
        <v>1200</v>
      </c>
      <c r="E191">
        <f>Table4[[#This Row],[Price]]*Table4[[#This Row],[Quantity(Number of Shares traded)]]</f>
        <v>236880</v>
      </c>
    </row>
    <row r="192" spans="1:5" x14ac:dyDescent="0.35">
      <c r="A192" s="4">
        <v>45217</v>
      </c>
      <c r="B192" t="s">
        <v>19</v>
      </c>
      <c r="C192">
        <v>370</v>
      </c>
      <c r="D192">
        <v>900</v>
      </c>
      <c r="E192">
        <f>Table4[[#This Row],[Price]]*Table4[[#This Row],[Quantity(Number of Shares traded)]]</f>
        <v>333000</v>
      </c>
    </row>
    <row r="193" spans="1:5" x14ac:dyDescent="0.35">
      <c r="A193" s="4">
        <v>45217</v>
      </c>
      <c r="B193" t="s">
        <v>20</v>
      </c>
      <c r="C193">
        <v>3035</v>
      </c>
      <c r="D193">
        <v>600</v>
      </c>
      <c r="E193">
        <f>Table4[[#This Row],[Price]]*Table4[[#This Row],[Quantity(Number of Shares traded)]]</f>
        <v>1821000</v>
      </c>
    </row>
    <row r="194" spans="1:5" x14ac:dyDescent="0.35">
      <c r="A194" s="4">
        <v>45218</v>
      </c>
      <c r="B194" t="s">
        <v>18</v>
      </c>
      <c r="C194">
        <v>200</v>
      </c>
      <c r="D194">
        <v>1050</v>
      </c>
      <c r="E194">
        <f>Table4[[#This Row],[Price]]*Table4[[#This Row],[Quantity(Number of Shares traded)]]</f>
        <v>210000</v>
      </c>
    </row>
    <row r="195" spans="1:5" x14ac:dyDescent="0.35">
      <c r="A195" s="4">
        <v>45218</v>
      </c>
      <c r="B195" t="s">
        <v>19</v>
      </c>
      <c r="C195">
        <v>375.5</v>
      </c>
      <c r="D195">
        <v>850</v>
      </c>
      <c r="E195">
        <f>Table4[[#This Row],[Price]]*Table4[[#This Row],[Quantity(Number of Shares traded)]]</f>
        <v>319175</v>
      </c>
    </row>
    <row r="196" spans="1:5" x14ac:dyDescent="0.35">
      <c r="A196" s="4">
        <v>45218</v>
      </c>
      <c r="B196" t="s">
        <v>20</v>
      </c>
      <c r="C196">
        <v>3050</v>
      </c>
      <c r="D196">
        <v>700</v>
      </c>
      <c r="E196">
        <f>Table4[[#This Row],[Price]]*Table4[[#This Row],[Quantity(Number of Shares traded)]]</f>
        <v>2135000</v>
      </c>
    </row>
    <row r="197" spans="1:5" x14ac:dyDescent="0.35">
      <c r="A197" s="4">
        <v>45219</v>
      </c>
      <c r="B197" t="s">
        <v>18</v>
      </c>
      <c r="C197">
        <v>202.2</v>
      </c>
      <c r="D197">
        <v>1300</v>
      </c>
      <c r="E197">
        <f>Table4[[#This Row],[Price]]*Table4[[#This Row],[Quantity(Number of Shares traded)]]</f>
        <v>262860</v>
      </c>
    </row>
    <row r="198" spans="1:5" x14ac:dyDescent="0.35">
      <c r="A198" s="4">
        <v>45219</v>
      </c>
      <c r="B198" t="s">
        <v>19</v>
      </c>
      <c r="C198">
        <v>377.4</v>
      </c>
      <c r="D198">
        <v>950</v>
      </c>
      <c r="E198">
        <f>Table4[[#This Row],[Price]]*Table4[[#This Row],[Quantity(Number of Shares traded)]]</f>
        <v>358530</v>
      </c>
    </row>
    <row r="199" spans="1:5" x14ac:dyDescent="0.35">
      <c r="A199" s="4">
        <v>45219</v>
      </c>
      <c r="B199" t="s">
        <v>20</v>
      </c>
      <c r="C199">
        <v>3065</v>
      </c>
      <c r="D199">
        <v>800</v>
      </c>
      <c r="E199">
        <f>Table4[[#This Row],[Price]]*Table4[[#This Row],[Quantity(Number of Shares traded)]]</f>
        <v>2452000</v>
      </c>
    </row>
    <row r="200" spans="1:5" x14ac:dyDescent="0.35">
      <c r="A200" s="4">
        <v>45220</v>
      </c>
      <c r="B200" t="s">
        <v>18</v>
      </c>
      <c r="C200">
        <v>205</v>
      </c>
      <c r="D200">
        <v>1150</v>
      </c>
      <c r="E200">
        <f>Table4[[#This Row],[Price]]*Table4[[#This Row],[Quantity(Number of Shares traded)]]</f>
        <v>235750</v>
      </c>
    </row>
    <row r="201" spans="1:5" x14ac:dyDescent="0.35">
      <c r="A201" s="4">
        <v>45220</v>
      </c>
      <c r="B201" t="s">
        <v>19</v>
      </c>
      <c r="C201">
        <v>380.5</v>
      </c>
      <c r="D201">
        <v>750</v>
      </c>
      <c r="E201">
        <f>Table4[[#This Row],[Price]]*Table4[[#This Row],[Quantity(Number of Shares traded)]]</f>
        <v>285375</v>
      </c>
    </row>
    <row r="202" spans="1:5" x14ac:dyDescent="0.35">
      <c r="A202" s="4">
        <v>45220</v>
      </c>
      <c r="B202" t="s">
        <v>20</v>
      </c>
      <c r="C202">
        <v>3080</v>
      </c>
      <c r="D202">
        <v>400</v>
      </c>
      <c r="E202">
        <f>Table4[[#This Row],[Price]]*Table4[[#This Row],[Quantity(Number of Shares traded)]]</f>
        <v>1232000</v>
      </c>
    </row>
    <row r="203" spans="1:5" x14ac:dyDescent="0.35">
      <c r="A203" s="4">
        <v>45221</v>
      </c>
      <c r="B203" t="s">
        <v>18</v>
      </c>
      <c r="C203">
        <v>208.2</v>
      </c>
      <c r="D203">
        <v>1100</v>
      </c>
      <c r="E203">
        <f>Table4[[#This Row],[Price]]*Table4[[#This Row],[Quantity(Number of Shares traded)]]</f>
        <v>229020</v>
      </c>
    </row>
    <row r="204" spans="1:5" x14ac:dyDescent="0.35">
      <c r="A204" s="4">
        <v>45221</v>
      </c>
      <c r="B204" t="s">
        <v>19</v>
      </c>
      <c r="C204">
        <v>385.2</v>
      </c>
      <c r="D204">
        <v>700</v>
      </c>
      <c r="E204">
        <f>Table4[[#This Row],[Price]]*Table4[[#This Row],[Quantity(Number of Shares traded)]]</f>
        <v>269640</v>
      </c>
    </row>
    <row r="205" spans="1:5" x14ac:dyDescent="0.35">
      <c r="A205" s="4">
        <v>45221</v>
      </c>
      <c r="B205" t="s">
        <v>20</v>
      </c>
      <c r="C205">
        <v>3095</v>
      </c>
      <c r="D205">
        <v>500</v>
      </c>
      <c r="E205">
        <f>Table4[[#This Row],[Price]]*Table4[[#This Row],[Quantity(Number of Shares traded)]]</f>
        <v>1547500</v>
      </c>
    </row>
    <row r="206" spans="1:5" x14ac:dyDescent="0.35">
      <c r="A206" s="4">
        <v>45222</v>
      </c>
      <c r="B206" t="s">
        <v>18</v>
      </c>
      <c r="C206">
        <v>210.4</v>
      </c>
      <c r="D206">
        <v>1200</v>
      </c>
      <c r="E206">
        <f>Table4[[#This Row],[Price]]*Table4[[#This Row],[Quantity(Number of Shares traded)]]</f>
        <v>252480</v>
      </c>
    </row>
    <row r="207" spans="1:5" x14ac:dyDescent="0.35">
      <c r="A207" s="4">
        <v>45222</v>
      </c>
      <c r="B207" t="s">
        <v>19</v>
      </c>
      <c r="C207">
        <v>390</v>
      </c>
      <c r="D207">
        <v>900</v>
      </c>
      <c r="E207">
        <f>Table4[[#This Row],[Price]]*Table4[[#This Row],[Quantity(Number of Shares traded)]]</f>
        <v>351000</v>
      </c>
    </row>
    <row r="208" spans="1:5" x14ac:dyDescent="0.35">
      <c r="A208" s="4">
        <v>45223</v>
      </c>
      <c r="B208" t="s">
        <v>18</v>
      </c>
      <c r="C208">
        <v>212</v>
      </c>
      <c r="D208">
        <v>1050</v>
      </c>
      <c r="E208">
        <f>Table4[[#This Row],[Price]]*Table4[[#This Row],[Quantity(Number of Shares traded)]]</f>
        <v>222600</v>
      </c>
    </row>
    <row r="209" spans="1:5" x14ac:dyDescent="0.35">
      <c r="A209" s="4">
        <v>45223</v>
      </c>
      <c r="B209" t="s">
        <v>19</v>
      </c>
      <c r="C209">
        <v>395.5</v>
      </c>
      <c r="D209">
        <v>850</v>
      </c>
      <c r="E209">
        <f>Table4[[#This Row],[Price]]*Table4[[#This Row],[Quantity(Number of Shares traded)]]</f>
        <v>336175</v>
      </c>
    </row>
    <row r="210" spans="1:5" x14ac:dyDescent="0.35">
      <c r="A210" s="4">
        <v>45223</v>
      </c>
      <c r="B210" t="s">
        <v>20</v>
      </c>
      <c r="C210">
        <v>3125</v>
      </c>
      <c r="D210">
        <v>700</v>
      </c>
      <c r="E210">
        <f>Table4[[#This Row],[Price]]*Table4[[#This Row],[Quantity(Number of Shares traded)]]</f>
        <v>2187500</v>
      </c>
    </row>
    <row r="211" spans="1:5" x14ac:dyDescent="0.35">
      <c r="A211" s="4">
        <v>45224</v>
      </c>
      <c r="B211" t="s">
        <v>18</v>
      </c>
      <c r="C211">
        <v>215.2</v>
      </c>
      <c r="D211">
        <v>1300</v>
      </c>
      <c r="E211">
        <f>Table4[[#This Row],[Price]]*Table4[[#This Row],[Quantity(Number of Shares traded)]]</f>
        <v>279760</v>
      </c>
    </row>
    <row r="212" spans="1:5" x14ac:dyDescent="0.35">
      <c r="A212" s="4">
        <v>45224</v>
      </c>
      <c r="B212" t="s">
        <v>19</v>
      </c>
      <c r="C212">
        <v>397.4</v>
      </c>
      <c r="D212">
        <v>950</v>
      </c>
      <c r="E212">
        <f>Table4[[#This Row],[Price]]*Table4[[#This Row],[Quantity(Number of Shares traded)]]</f>
        <v>377530</v>
      </c>
    </row>
    <row r="213" spans="1:5" x14ac:dyDescent="0.35">
      <c r="A213" s="4">
        <v>45224</v>
      </c>
      <c r="B213" t="s">
        <v>20</v>
      </c>
      <c r="C213">
        <v>3140</v>
      </c>
      <c r="D213">
        <v>800</v>
      </c>
      <c r="E213">
        <f>Table4[[#This Row],[Price]]*Table4[[#This Row],[Quantity(Number of Shares traded)]]</f>
        <v>2512000</v>
      </c>
    </row>
    <row r="214" spans="1:5" x14ac:dyDescent="0.35">
      <c r="A214" s="4">
        <v>45225</v>
      </c>
      <c r="B214" t="s">
        <v>18</v>
      </c>
      <c r="C214">
        <v>218.5</v>
      </c>
      <c r="D214">
        <v>1150</v>
      </c>
      <c r="E214">
        <f>Table4[[#This Row],[Price]]*Table4[[#This Row],[Quantity(Number of Shares traded)]]</f>
        <v>251275</v>
      </c>
    </row>
    <row r="215" spans="1:5" x14ac:dyDescent="0.35">
      <c r="A215" s="4">
        <v>45225</v>
      </c>
      <c r="B215" t="s">
        <v>19</v>
      </c>
      <c r="C215">
        <v>400.5</v>
      </c>
      <c r="D215">
        <v>750</v>
      </c>
      <c r="E215">
        <f>Table4[[#This Row],[Price]]*Table4[[#This Row],[Quantity(Number of Shares traded)]]</f>
        <v>300375</v>
      </c>
    </row>
    <row r="216" spans="1:5" x14ac:dyDescent="0.35">
      <c r="A216" s="4">
        <v>45225</v>
      </c>
      <c r="B216" t="s">
        <v>20</v>
      </c>
      <c r="C216">
        <v>3155</v>
      </c>
      <c r="D216">
        <v>400</v>
      </c>
      <c r="E216">
        <f>Table4[[#This Row],[Price]]*Table4[[#This Row],[Quantity(Number of Shares traded)]]</f>
        <v>1262000</v>
      </c>
    </row>
    <row r="217" spans="1:5" x14ac:dyDescent="0.35">
      <c r="A217" s="4">
        <v>45226</v>
      </c>
      <c r="B217" t="s">
        <v>18</v>
      </c>
      <c r="C217">
        <v>220.8</v>
      </c>
      <c r="D217">
        <v>1100</v>
      </c>
      <c r="E217">
        <f>Table4[[#This Row],[Price]]*Table4[[#This Row],[Quantity(Number of Shares traded)]]</f>
        <v>242880</v>
      </c>
    </row>
    <row r="218" spans="1:5" x14ac:dyDescent="0.35">
      <c r="A218" s="4">
        <v>45226</v>
      </c>
      <c r="B218" t="s">
        <v>19</v>
      </c>
      <c r="C218">
        <v>405.2</v>
      </c>
      <c r="D218">
        <v>700</v>
      </c>
      <c r="E218">
        <f>Table4[[#This Row],[Price]]*Table4[[#This Row],[Quantity(Number of Shares traded)]]</f>
        <v>283640</v>
      </c>
    </row>
    <row r="219" spans="1:5" x14ac:dyDescent="0.35">
      <c r="A219" s="4">
        <v>45226</v>
      </c>
      <c r="B219" t="s">
        <v>20</v>
      </c>
      <c r="C219">
        <v>3170</v>
      </c>
      <c r="D219">
        <v>500</v>
      </c>
      <c r="E219">
        <f>Table4[[#This Row],[Price]]*Table4[[#This Row],[Quantity(Number of Shares traded)]]</f>
        <v>1585000</v>
      </c>
    </row>
    <row r="220" spans="1:5" x14ac:dyDescent="0.35">
      <c r="A220" s="4">
        <v>45227</v>
      </c>
      <c r="B220" t="s">
        <v>18</v>
      </c>
      <c r="C220">
        <v>223</v>
      </c>
      <c r="D220">
        <v>1200</v>
      </c>
      <c r="E220">
        <f>Table4[[#This Row],[Price]]*Table4[[#This Row],[Quantity(Number of Shares traded)]]</f>
        <v>267600</v>
      </c>
    </row>
    <row r="221" spans="1:5" x14ac:dyDescent="0.35">
      <c r="A221" s="4">
        <v>45227</v>
      </c>
      <c r="B221" t="s">
        <v>19</v>
      </c>
      <c r="C221">
        <v>410</v>
      </c>
      <c r="D221">
        <v>900</v>
      </c>
      <c r="E221">
        <f>Table4[[#This Row],[Price]]*Table4[[#This Row],[Quantity(Number of Shares traded)]]</f>
        <v>369000</v>
      </c>
    </row>
    <row r="222" spans="1:5" x14ac:dyDescent="0.35">
      <c r="A222" s="4">
        <v>45227</v>
      </c>
      <c r="B222" t="s">
        <v>20</v>
      </c>
      <c r="C222">
        <v>3185</v>
      </c>
      <c r="D222">
        <v>600</v>
      </c>
      <c r="E222">
        <f>Table4[[#This Row],[Price]]*Table4[[#This Row],[Quantity(Number of Shares traded)]]</f>
        <v>1911000</v>
      </c>
    </row>
    <row r="223" spans="1:5" x14ac:dyDescent="0.35">
      <c r="A223" s="4">
        <v>45228</v>
      </c>
      <c r="B223" t="s">
        <v>18</v>
      </c>
      <c r="C223">
        <v>225.2</v>
      </c>
      <c r="D223">
        <v>1050</v>
      </c>
      <c r="E223">
        <f>Table4[[#This Row],[Price]]*Table4[[#This Row],[Quantity(Number of Shares traded)]]</f>
        <v>236460</v>
      </c>
    </row>
    <row r="224" spans="1:5" x14ac:dyDescent="0.35">
      <c r="A224" s="4">
        <v>45228</v>
      </c>
      <c r="B224" t="s">
        <v>19</v>
      </c>
      <c r="C224">
        <v>415.5</v>
      </c>
      <c r="D224">
        <v>850</v>
      </c>
      <c r="E224">
        <f>Table4[[#This Row],[Price]]*Table4[[#This Row],[Quantity(Number of Shares traded)]]</f>
        <v>353175</v>
      </c>
    </row>
    <row r="225" spans="1:5" x14ac:dyDescent="0.35">
      <c r="A225" s="4">
        <v>45228</v>
      </c>
      <c r="B225" t="s">
        <v>20</v>
      </c>
      <c r="C225">
        <v>3200</v>
      </c>
      <c r="D225">
        <v>700</v>
      </c>
      <c r="E225">
        <f>Table4[[#This Row],[Price]]*Table4[[#This Row],[Quantity(Number of Shares traded)]]</f>
        <v>2240000</v>
      </c>
    </row>
    <row r="226" spans="1:5" x14ac:dyDescent="0.35">
      <c r="A226" s="4">
        <v>45229</v>
      </c>
      <c r="B226" t="s">
        <v>18</v>
      </c>
      <c r="C226">
        <v>228</v>
      </c>
      <c r="D226">
        <v>1300</v>
      </c>
      <c r="E226">
        <f>Table4[[#This Row],[Price]]*Table4[[#This Row],[Quantity(Number of Shares traded)]]</f>
        <v>296400</v>
      </c>
    </row>
    <row r="227" spans="1:5" x14ac:dyDescent="0.35">
      <c r="A227" s="4">
        <v>45229</v>
      </c>
      <c r="B227" t="s">
        <v>19</v>
      </c>
      <c r="C227">
        <v>417.4</v>
      </c>
      <c r="D227">
        <v>950</v>
      </c>
      <c r="E227">
        <f>Table4[[#This Row],[Price]]*Table4[[#This Row],[Quantity(Number of Shares traded)]]</f>
        <v>396530</v>
      </c>
    </row>
    <row r="228" spans="1:5" x14ac:dyDescent="0.35">
      <c r="A228" s="4">
        <v>45229</v>
      </c>
      <c r="B228" t="s">
        <v>20</v>
      </c>
      <c r="C228">
        <v>3215</v>
      </c>
      <c r="D228">
        <v>800</v>
      </c>
      <c r="E228">
        <f>Table4[[#This Row],[Price]]*Table4[[#This Row],[Quantity(Number of Shares traded)]]</f>
        <v>2572000</v>
      </c>
    </row>
    <row r="229" spans="1:5" x14ac:dyDescent="0.35">
      <c r="A229" s="4">
        <v>45230</v>
      </c>
      <c r="B229" t="s">
        <v>18</v>
      </c>
      <c r="C229">
        <v>230.2</v>
      </c>
      <c r="D229">
        <v>1150</v>
      </c>
      <c r="E229">
        <f>Table4[[#This Row],[Price]]*Table4[[#This Row],[Quantity(Number of Shares traded)]]</f>
        <v>264730</v>
      </c>
    </row>
    <row r="230" spans="1:5" x14ac:dyDescent="0.35">
      <c r="A230" s="4">
        <v>45230</v>
      </c>
      <c r="B230" t="s">
        <v>19</v>
      </c>
      <c r="C230">
        <v>420.5</v>
      </c>
      <c r="D230">
        <v>750</v>
      </c>
      <c r="E230">
        <f>Table4[[#This Row],[Price]]*Table4[[#This Row],[Quantity(Number of Shares traded)]]</f>
        <v>315375</v>
      </c>
    </row>
    <row r="231" spans="1:5" x14ac:dyDescent="0.35">
      <c r="A231" s="4">
        <v>45230</v>
      </c>
      <c r="B231" t="s">
        <v>20</v>
      </c>
      <c r="C231">
        <v>3230</v>
      </c>
      <c r="D231">
        <v>400</v>
      </c>
      <c r="E231">
        <f>Table4[[#This Row],[Price]]*Table4[[#This Row],[Quantity(Number of Shares traded)]]</f>
        <v>1292000</v>
      </c>
    </row>
  </sheetData>
  <sortState xmlns:xlrd2="http://schemas.microsoft.com/office/spreadsheetml/2017/richdata2" ref="A2:D240">
    <sortCondition ref="A2:A240"/>
  </sortState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0DDD-94E4-4D8E-8DC6-A4274253C610}">
  <dimension ref="A1:F4"/>
  <sheetViews>
    <sheetView workbookViewId="0">
      <selection activeCell="C2" sqref="C2"/>
    </sheetView>
  </sheetViews>
  <sheetFormatPr defaultRowHeight="14.5" x14ac:dyDescent="0.35"/>
  <cols>
    <col min="1" max="1" width="22" customWidth="1"/>
    <col min="2" max="2" width="31.453125" customWidth="1"/>
    <col min="3" max="3" width="20.453125" customWidth="1"/>
    <col min="4" max="4" width="44.81640625" customWidth="1"/>
    <col min="5" max="5" width="34.453125" customWidth="1"/>
    <col min="6" max="6" width="27" customWidth="1"/>
  </cols>
  <sheetData>
    <row r="1" spans="1:6" x14ac:dyDescent="0.35">
      <c r="A1" t="s">
        <v>57</v>
      </c>
      <c r="B1" t="s">
        <v>56</v>
      </c>
      <c r="C1" t="s">
        <v>58</v>
      </c>
      <c r="D1" t="s">
        <v>59</v>
      </c>
      <c r="E1" t="s">
        <v>62</v>
      </c>
      <c r="F1" t="s">
        <v>61</v>
      </c>
    </row>
    <row r="2" spans="1:6" x14ac:dyDescent="0.35">
      <c r="A2" t="s">
        <v>41</v>
      </c>
      <c r="B2">
        <f>GETPIVOTDATA("Revenue for each product",Trading!$G$2,"Months (Date)",8)</f>
        <v>53752380</v>
      </c>
      <c r="D2">
        <f>GETPIVOTDATA("Quantity(Number of Shares traded)",Trading!$G$12,"Months (Date)",8)</f>
        <v>40914</v>
      </c>
      <c r="E2">
        <f>RevenuePerMonth[[#This Row],[Sum of Quantity(Number of Shares traded)]]/31</f>
        <v>1319.8064516129032</v>
      </c>
      <c r="F2">
        <f>RevenuePerMonth[[#This Row],[Sum of Revenue for each product]]/RevenuePerMonth[[#This Row],[Trading Volume]]</f>
        <v>40727.471770054261</v>
      </c>
    </row>
    <row r="3" spans="1:6" x14ac:dyDescent="0.35">
      <c r="A3" t="s">
        <v>42</v>
      </c>
      <c r="B3">
        <f>GETPIVOTDATA("Revenue for each product",Trading!$G$2,"Months (Date)",9)</f>
        <v>75348925</v>
      </c>
      <c r="C3" s="16">
        <f>(RevenuePerMonth[[#This Row],[Sum of Revenue for each product]]-B2)/RevenuePerMonth[[#This Row],[Sum of Revenue for each product]]</f>
        <v>0.28662047932336127</v>
      </c>
      <c r="D3">
        <f>GETPIVOTDATA("Quantity(Number of Shares traded)",Trading!$G$12,"Months (Date)",9)</f>
        <v>84707</v>
      </c>
      <c r="E3">
        <f>RevenuePerMonth[[#This Row],[Sum of Quantity(Number of Shares traded)]]/31</f>
        <v>2732.483870967742</v>
      </c>
      <c r="F3">
        <f>RevenuePerMonth[[#This Row],[Sum of Revenue for each product]]/RevenuePerMonth[[#This Row],[Trading Volume]]</f>
        <v>27575.249684205555</v>
      </c>
    </row>
    <row r="4" spans="1:6" x14ac:dyDescent="0.35">
      <c r="A4" t="s">
        <v>43</v>
      </c>
      <c r="B4">
        <f>GETPIVOTDATA("Revenue for each product",Trading!$G$2,"Months (Date)",10)</f>
        <v>84726075</v>
      </c>
      <c r="C4" s="16">
        <f>(RevenuePerMonth[[#This Row],[Sum of Revenue for each product]]-B3)/RevenuePerMonth[[#This Row],[Sum of Revenue for each product]]</f>
        <v>0.11067608171392337</v>
      </c>
      <c r="D4">
        <f>GETPIVOTDATA("Quantity(Number of Shares traded)",Trading!$G$12,"Months (Date)",10)</f>
        <v>86250</v>
      </c>
      <c r="E4">
        <f>RevenuePerMonth[[#This Row],[Sum of Quantity(Number of Shares traded)]]/31</f>
        <v>2782.2580645161293</v>
      </c>
      <c r="F4">
        <f>RevenuePerMonth[[#This Row],[Sum of Revenue for each product]]/RevenuePerMonth[[#This Row],[Trading Volume]]</f>
        <v>30452.270434782607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27FD-9B33-4181-9FE1-B2E2E00CB572}">
  <dimension ref="A1:J328"/>
  <sheetViews>
    <sheetView topLeftCell="A297" workbookViewId="0">
      <selection activeCell="J3" sqref="J3"/>
    </sheetView>
  </sheetViews>
  <sheetFormatPr defaultRowHeight="14.5" x14ac:dyDescent="0.35"/>
  <cols>
    <col min="1" max="1" width="14.453125" customWidth="1"/>
    <col min="2" max="2" width="24.54296875" customWidth="1"/>
    <col min="3" max="3" width="13.453125" customWidth="1"/>
    <col min="4" max="4" width="13.1796875" customWidth="1"/>
    <col min="5" max="5" width="18.54296875" customWidth="1"/>
    <col min="6" max="6" width="16.81640625" customWidth="1"/>
    <col min="7" max="7" width="18.453125" customWidth="1"/>
    <col min="8" max="8" width="22.81640625" customWidth="1"/>
    <col min="9" max="9" width="20.453125" customWidth="1"/>
    <col min="10" max="10" width="14" customWidth="1"/>
    <col min="11" max="11" width="12.54296875" customWidth="1"/>
    <col min="12" max="12" width="16.1796875" customWidth="1"/>
    <col min="13" max="13" width="11" customWidth="1"/>
    <col min="14" max="14" width="10.453125" customWidth="1"/>
    <col min="15" max="15" width="12.453125" customWidth="1"/>
  </cols>
  <sheetData>
    <row r="1" spans="1:10" ht="54" customHeight="1" x14ac:dyDescent="0.35">
      <c r="A1" t="s">
        <v>0</v>
      </c>
      <c r="B1" s="7" t="s">
        <v>27</v>
      </c>
      <c r="C1" s="7" t="s">
        <v>28</v>
      </c>
      <c r="D1" s="7" t="s">
        <v>26</v>
      </c>
      <c r="E1" t="s">
        <v>22</v>
      </c>
      <c r="F1" t="s">
        <v>23</v>
      </c>
      <c r="G1" s="7" t="s">
        <v>29</v>
      </c>
      <c r="H1" s="7" t="s">
        <v>63</v>
      </c>
      <c r="I1" s="7" t="s">
        <v>64</v>
      </c>
      <c r="J1" s="7" t="s">
        <v>65</v>
      </c>
    </row>
    <row r="2" spans="1:10" x14ac:dyDescent="0.35">
      <c r="A2" s="4">
        <v>44927</v>
      </c>
      <c r="B2">
        <v>5</v>
      </c>
      <c r="C2">
        <v>10000</v>
      </c>
      <c r="D2">
        <v>8000</v>
      </c>
      <c r="E2">
        <v>10000</v>
      </c>
      <c r="F2">
        <v>50</v>
      </c>
      <c r="G2">
        <v>500</v>
      </c>
      <c r="H2">
        <f>PRODUCT((Table1[[#This Row],[NumOfCybersecurity
Incidents]]/Table1[[#This Row],[Total_IT
Transactions]])*100)</f>
        <v>0.05</v>
      </c>
      <c r="I2">
        <f>PRODUCT((Table1[[#This Row],[Num
_Encrypted_
Data_Items]]/Table1[[#This Row],[Total_Data_Items]])*100)</f>
        <v>80</v>
      </c>
      <c r="J2">
        <f>PRODUCT((Table1[[#This Row],[Num_Clicks]]/Table1[[#This Row],[Num_Phishing
_Emails_Sent]])*100)</f>
        <v>10</v>
      </c>
    </row>
    <row r="3" spans="1:10" x14ac:dyDescent="0.35">
      <c r="A3" s="4">
        <v>44928</v>
      </c>
      <c r="B3">
        <v>3</v>
      </c>
      <c r="C3">
        <v>12000</v>
      </c>
      <c r="D3">
        <v>8200</v>
      </c>
      <c r="E3">
        <v>11000</v>
      </c>
      <c r="F3">
        <v>60</v>
      </c>
      <c r="G3">
        <v>550</v>
      </c>
      <c r="H3">
        <f>PRODUCT((Table1[[#This Row],[NumOfCybersecurity
Incidents]]/Table1[[#This Row],[Total_IT
Transactions]])*100)</f>
        <v>2.5000000000000001E-2</v>
      </c>
      <c r="I3">
        <f>PRODUCT((Table1[[#This Row],[Num
_Encrypted_
Data_Items]]/Table1[[#This Row],[Total_Data_Items]])*100)</f>
        <v>74.545454545454547</v>
      </c>
      <c r="J3">
        <f>PRODUCT((Table1[[#This Row],[Num_Clicks]]/Table1[[#This Row],[Num_Phishing
_Emails_Sent]])*100)</f>
        <v>10.909090909090908</v>
      </c>
    </row>
    <row r="4" spans="1:10" x14ac:dyDescent="0.35">
      <c r="A4" s="4">
        <v>44929</v>
      </c>
      <c r="B4">
        <v>6</v>
      </c>
      <c r="C4">
        <v>11000</v>
      </c>
      <c r="D4">
        <v>8100</v>
      </c>
      <c r="E4">
        <v>10500</v>
      </c>
      <c r="F4">
        <v>45</v>
      </c>
      <c r="G4">
        <v>480</v>
      </c>
      <c r="H4">
        <f>PRODUCT((Table1[[#This Row],[NumOfCybersecurity
Incidents]]/Table1[[#This Row],[Total_IT
Transactions]])*100)</f>
        <v>5.454545454545455E-2</v>
      </c>
      <c r="I4">
        <f>PRODUCT((Table1[[#This Row],[Num
_Encrypted_
Data_Items]]/Table1[[#This Row],[Total_Data_Items]])*100)</f>
        <v>77.142857142857153</v>
      </c>
      <c r="J4">
        <f>PRODUCT((Table1[[#This Row],[Num_Clicks]]/Table1[[#This Row],[Num_Phishing
_Emails_Sent]])*100)</f>
        <v>9.375</v>
      </c>
    </row>
    <row r="5" spans="1:10" x14ac:dyDescent="0.35">
      <c r="A5" s="4">
        <v>44930</v>
      </c>
      <c r="B5">
        <v>4</v>
      </c>
      <c r="C5">
        <v>10500</v>
      </c>
      <c r="D5">
        <v>8050</v>
      </c>
      <c r="E5">
        <v>10200</v>
      </c>
      <c r="F5">
        <v>55</v>
      </c>
      <c r="G5">
        <v>520</v>
      </c>
      <c r="H5">
        <f>PRODUCT((Table1[[#This Row],[NumOfCybersecurity
Incidents]]/Table1[[#This Row],[Total_IT
Transactions]])*100)</f>
        <v>3.8095238095238099E-2</v>
      </c>
      <c r="I5">
        <f>PRODUCT((Table1[[#This Row],[Num
_Encrypted_
Data_Items]]/Table1[[#This Row],[Total_Data_Items]])*100)</f>
        <v>78.921568627450981</v>
      </c>
      <c r="J5">
        <f>PRODUCT((Table1[[#This Row],[Num_Clicks]]/Table1[[#This Row],[Num_Phishing
_Emails_Sent]])*100)</f>
        <v>10.576923076923077</v>
      </c>
    </row>
    <row r="6" spans="1:10" x14ac:dyDescent="0.35">
      <c r="A6" s="4">
        <v>44931</v>
      </c>
      <c r="B6">
        <v>7</v>
      </c>
      <c r="C6">
        <v>11500</v>
      </c>
      <c r="D6">
        <v>8250</v>
      </c>
      <c r="E6">
        <v>10800</v>
      </c>
      <c r="F6">
        <v>65</v>
      </c>
      <c r="G6">
        <v>580</v>
      </c>
      <c r="H6">
        <f>PRODUCT((Table1[[#This Row],[NumOfCybersecurity
Incidents]]/Table1[[#This Row],[Total_IT
Transactions]])*100)</f>
        <v>6.08695652173913E-2</v>
      </c>
      <c r="I6">
        <f>PRODUCT((Table1[[#This Row],[Num
_Encrypted_
Data_Items]]/Table1[[#This Row],[Total_Data_Items]])*100)</f>
        <v>76.388888888888886</v>
      </c>
      <c r="J6">
        <f>PRODUCT((Table1[[#This Row],[Num_Clicks]]/Table1[[#This Row],[Num_Phishing
_Emails_Sent]])*100)</f>
        <v>11.206896551724139</v>
      </c>
    </row>
    <row r="7" spans="1:10" x14ac:dyDescent="0.35">
      <c r="A7" s="4">
        <v>44932</v>
      </c>
      <c r="B7">
        <v>2</v>
      </c>
      <c r="C7">
        <v>9500</v>
      </c>
      <c r="D7">
        <v>7900</v>
      </c>
      <c r="E7">
        <v>9800</v>
      </c>
      <c r="F7">
        <v>40</v>
      </c>
      <c r="G7">
        <v>450</v>
      </c>
      <c r="H7">
        <f>PRODUCT((Table1[[#This Row],[NumOfCybersecurity
Incidents]]/Table1[[#This Row],[Total_IT
Transactions]])*100)</f>
        <v>2.1052631578947368E-2</v>
      </c>
      <c r="I7">
        <f>PRODUCT((Table1[[#This Row],[Num
_Encrypted_
Data_Items]]/Table1[[#This Row],[Total_Data_Items]])*100)</f>
        <v>80.612244897959187</v>
      </c>
      <c r="J7">
        <f>PRODUCT((Table1[[#This Row],[Num_Clicks]]/Table1[[#This Row],[Num_Phishing
_Emails_Sent]])*100)</f>
        <v>8.8888888888888893</v>
      </c>
    </row>
    <row r="8" spans="1:10" x14ac:dyDescent="0.35">
      <c r="A8" s="4">
        <v>44933</v>
      </c>
      <c r="B8">
        <v>5</v>
      </c>
      <c r="C8">
        <v>9800</v>
      </c>
      <c r="D8">
        <v>8000</v>
      </c>
      <c r="E8">
        <v>9900</v>
      </c>
      <c r="F8">
        <v>50</v>
      </c>
      <c r="G8">
        <v>500</v>
      </c>
      <c r="H8">
        <f>PRODUCT((Table1[[#This Row],[NumOfCybersecurity
Incidents]]/Table1[[#This Row],[Total_IT
Transactions]])*100)</f>
        <v>5.1020408163265307E-2</v>
      </c>
      <c r="I8">
        <f>PRODUCT((Table1[[#This Row],[Num
_Encrypted_
Data_Items]]/Table1[[#This Row],[Total_Data_Items]])*100)</f>
        <v>80.808080808080803</v>
      </c>
      <c r="J8">
        <f>PRODUCT((Table1[[#This Row],[Num_Clicks]]/Table1[[#This Row],[Num_Phishing
_Emails_Sent]])*100)</f>
        <v>10</v>
      </c>
    </row>
    <row r="9" spans="1:10" x14ac:dyDescent="0.35">
      <c r="A9" s="4">
        <v>44934</v>
      </c>
      <c r="B9">
        <v>3</v>
      </c>
      <c r="C9">
        <v>10200</v>
      </c>
      <c r="D9">
        <v>8100</v>
      </c>
      <c r="E9">
        <v>10300</v>
      </c>
      <c r="F9">
        <v>60</v>
      </c>
      <c r="G9">
        <v>550</v>
      </c>
      <c r="H9">
        <f>PRODUCT((Table1[[#This Row],[NumOfCybersecurity
Incidents]]/Table1[[#This Row],[Total_IT
Transactions]])*100)</f>
        <v>2.9411764705882349E-2</v>
      </c>
      <c r="I9">
        <f>PRODUCT((Table1[[#This Row],[Num
_Encrypted_
Data_Items]]/Table1[[#This Row],[Total_Data_Items]])*100)</f>
        <v>78.640776699029118</v>
      </c>
      <c r="J9">
        <f>PRODUCT((Table1[[#This Row],[Num_Clicks]]/Table1[[#This Row],[Num_Phishing
_Emails_Sent]])*100)</f>
        <v>10.909090909090908</v>
      </c>
    </row>
    <row r="10" spans="1:10" x14ac:dyDescent="0.35">
      <c r="A10" s="4">
        <v>44935</v>
      </c>
      <c r="B10">
        <v>6</v>
      </c>
      <c r="C10">
        <v>10700</v>
      </c>
      <c r="D10">
        <v>8200</v>
      </c>
      <c r="E10">
        <v>10600</v>
      </c>
      <c r="F10">
        <v>45</v>
      </c>
      <c r="G10">
        <v>480</v>
      </c>
      <c r="H10">
        <f>PRODUCT((Table1[[#This Row],[NumOfCybersecurity
Incidents]]/Table1[[#This Row],[Total_IT
Transactions]])*100)</f>
        <v>5.6074766355140186E-2</v>
      </c>
      <c r="I10">
        <f>PRODUCT((Table1[[#This Row],[Num
_Encrypted_
Data_Items]]/Table1[[#This Row],[Total_Data_Items]])*100)</f>
        <v>77.358490566037744</v>
      </c>
      <c r="J10">
        <f>PRODUCT((Table1[[#This Row],[Num_Clicks]]/Table1[[#This Row],[Num_Phishing
_Emails_Sent]])*100)</f>
        <v>9.375</v>
      </c>
    </row>
    <row r="11" spans="1:10" x14ac:dyDescent="0.35">
      <c r="A11" s="4">
        <v>44936</v>
      </c>
      <c r="B11">
        <v>4</v>
      </c>
      <c r="C11">
        <v>11200</v>
      </c>
      <c r="D11">
        <v>8150</v>
      </c>
      <c r="E11">
        <v>10400</v>
      </c>
      <c r="F11">
        <v>55</v>
      </c>
      <c r="G11">
        <v>520</v>
      </c>
      <c r="H11">
        <f>PRODUCT((Table1[[#This Row],[NumOfCybersecurity
Incidents]]/Table1[[#This Row],[Total_IT
Transactions]])*100)</f>
        <v>3.5714285714285712E-2</v>
      </c>
      <c r="I11">
        <f>PRODUCT((Table1[[#This Row],[Num
_Encrypted_
Data_Items]]/Table1[[#This Row],[Total_Data_Items]])*100)</f>
        <v>78.365384615384613</v>
      </c>
      <c r="J11">
        <f>PRODUCT((Table1[[#This Row],[Num_Clicks]]/Table1[[#This Row],[Num_Phishing
_Emails_Sent]])*100)</f>
        <v>10.576923076923077</v>
      </c>
    </row>
    <row r="12" spans="1:10" x14ac:dyDescent="0.35">
      <c r="A12" s="4">
        <v>44937</v>
      </c>
      <c r="B12">
        <v>8</v>
      </c>
      <c r="C12">
        <v>11800</v>
      </c>
      <c r="D12">
        <v>8300</v>
      </c>
      <c r="E12">
        <v>10900</v>
      </c>
      <c r="F12">
        <v>65</v>
      </c>
      <c r="G12">
        <v>580</v>
      </c>
      <c r="H12">
        <f>PRODUCT((Table1[[#This Row],[NumOfCybersecurity
Incidents]]/Table1[[#This Row],[Total_IT
Transactions]])*100)</f>
        <v>6.7796610169491525E-2</v>
      </c>
      <c r="I12">
        <f>PRODUCT((Table1[[#This Row],[Num
_Encrypted_
Data_Items]]/Table1[[#This Row],[Total_Data_Items]])*100)</f>
        <v>76.146788990825684</v>
      </c>
      <c r="J12">
        <f>PRODUCT((Table1[[#This Row],[Num_Clicks]]/Table1[[#This Row],[Num_Phishing
_Emails_Sent]])*100)</f>
        <v>11.206896551724139</v>
      </c>
    </row>
    <row r="13" spans="1:10" x14ac:dyDescent="0.35">
      <c r="A13" s="4">
        <v>44938</v>
      </c>
      <c r="B13">
        <v>2</v>
      </c>
      <c r="C13">
        <v>9600</v>
      </c>
      <c r="D13">
        <v>7950</v>
      </c>
      <c r="E13">
        <v>9850</v>
      </c>
      <c r="F13">
        <v>40</v>
      </c>
      <c r="G13">
        <v>450</v>
      </c>
      <c r="H13">
        <f>PRODUCT((Table1[[#This Row],[NumOfCybersecurity
Incidents]]/Table1[[#This Row],[Total_IT
Transactions]])*100)</f>
        <v>2.0833333333333336E-2</v>
      </c>
      <c r="I13">
        <f>PRODUCT((Table1[[#This Row],[Num
_Encrypted_
Data_Items]]/Table1[[#This Row],[Total_Data_Items]])*100)</f>
        <v>80.710659898477161</v>
      </c>
      <c r="J13">
        <f>PRODUCT((Table1[[#This Row],[Num_Clicks]]/Table1[[#This Row],[Num_Phishing
_Emails_Sent]])*100)</f>
        <v>8.8888888888888893</v>
      </c>
    </row>
    <row r="14" spans="1:10" x14ac:dyDescent="0.35">
      <c r="A14" s="4">
        <v>44939</v>
      </c>
      <c r="B14">
        <v>6</v>
      </c>
      <c r="C14">
        <v>9900</v>
      </c>
      <c r="D14">
        <v>8050</v>
      </c>
      <c r="E14">
        <v>9950</v>
      </c>
      <c r="F14">
        <v>50</v>
      </c>
      <c r="G14">
        <v>500</v>
      </c>
      <c r="H14">
        <f>PRODUCT((Table1[[#This Row],[NumOfCybersecurity
Incidents]]/Table1[[#This Row],[Total_IT
Transactions]])*100)</f>
        <v>6.0606060606060608E-2</v>
      </c>
      <c r="I14">
        <f>PRODUCT((Table1[[#This Row],[Num
_Encrypted_
Data_Items]]/Table1[[#This Row],[Total_Data_Items]])*100)</f>
        <v>80.904522613065325</v>
      </c>
      <c r="J14">
        <f>PRODUCT((Table1[[#This Row],[Num_Clicks]]/Table1[[#This Row],[Num_Phishing
_Emails_Sent]])*100)</f>
        <v>10</v>
      </c>
    </row>
    <row r="15" spans="1:10" x14ac:dyDescent="0.35">
      <c r="A15" s="4">
        <v>44940</v>
      </c>
      <c r="B15">
        <v>4</v>
      </c>
      <c r="C15">
        <v>10100</v>
      </c>
      <c r="D15">
        <v>8150</v>
      </c>
      <c r="E15">
        <v>10500</v>
      </c>
      <c r="F15">
        <v>60</v>
      </c>
      <c r="G15">
        <v>550</v>
      </c>
      <c r="H15">
        <f>PRODUCT((Table1[[#This Row],[NumOfCybersecurity
Incidents]]/Table1[[#This Row],[Total_IT
Transactions]])*100)</f>
        <v>3.9603960396039604E-2</v>
      </c>
      <c r="I15">
        <f>PRODUCT((Table1[[#This Row],[Num
_Encrypted_
Data_Items]]/Table1[[#This Row],[Total_Data_Items]])*100)</f>
        <v>77.61904761904762</v>
      </c>
      <c r="J15">
        <f>PRODUCT((Table1[[#This Row],[Num_Clicks]]/Table1[[#This Row],[Num_Phishing
_Emails_Sent]])*100)</f>
        <v>10.909090909090908</v>
      </c>
    </row>
    <row r="16" spans="1:10" x14ac:dyDescent="0.35">
      <c r="A16" s="4">
        <v>44941</v>
      </c>
      <c r="B16">
        <v>5</v>
      </c>
      <c r="C16">
        <v>10300</v>
      </c>
      <c r="D16">
        <v>8250</v>
      </c>
      <c r="E16">
        <v>10700</v>
      </c>
      <c r="F16">
        <v>45</v>
      </c>
      <c r="G16">
        <v>480</v>
      </c>
      <c r="H16">
        <f>PRODUCT((Table1[[#This Row],[NumOfCybersecurity
Incidents]]/Table1[[#This Row],[Total_IT
Transactions]])*100)</f>
        <v>4.8543689320388349E-2</v>
      </c>
      <c r="I16">
        <f>PRODUCT((Table1[[#This Row],[Num
_Encrypted_
Data_Items]]/Table1[[#This Row],[Total_Data_Items]])*100)</f>
        <v>77.10280373831776</v>
      </c>
      <c r="J16">
        <f>PRODUCT((Table1[[#This Row],[Num_Clicks]]/Table1[[#This Row],[Num_Phishing
_Emails_Sent]])*100)</f>
        <v>9.375</v>
      </c>
    </row>
    <row r="17" spans="1:10" x14ac:dyDescent="0.35">
      <c r="A17" s="4">
        <v>44942</v>
      </c>
      <c r="B17">
        <v>7</v>
      </c>
      <c r="C17">
        <v>10800</v>
      </c>
      <c r="D17">
        <v>8200</v>
      </c>
      <c r="E17">
        <v>10600</v>
      </c>
      <c r="F17">
        <v>55</v>
      </c>
      <c r="G17">
        <v>520</v>
      </c>
      <c r="H17">
        <f>PRODUCT((Table1[[#This Row],[NumOfCybersecurity
Incidents]]/Table1[[#This Row],[Total_IT
Transactions]])*100)</f>
        <v>6.4814814814814811E-2</v>
      </c>
      <c r="I17">
        <f>PRODUCT((Table1[[#This Row],[Num
_Encrypted_
Data_Items]]/Table1[[#This Row],[Total_Data_Items]])*100)</f>
        <v>77.358490566037744</v>
      </c>
      <c r="J17">
        <f>PRODUCT((Table1[[#This Row],[Num_Clicks]]/Table1[[#This Row],[Num_Phishing
_Emails_Sent]])*100)</f>
        <v>10.576923076923077</v>
      </c>
    </row>
    <row r="18" spans="1:10" x14ac:dyDescent="0.35">
      <c r="A18" s="4">
        <v>44943</v>
      </c>
      <c r="B18">
        <v>3</v>
      </c>
      <c r="C18">
        <v>11500</v>
      </c>
      <c r="D18">
        <v>8300</v>
      </c>
      <c r="E18">
        <v>10800</v>
      </c>
      <c r="F18">
        <v>65</v>
      </c>
      <c r="G18">
        <v>580</v>
      </c>
      <c r="H18">
        <f>PRODUCT((Table1[[#This Row],[NumOfCybersecurity
Incidents]]/Table1[[#This Row],[Total_IT
Transactions]])*100)</f>
        <v>2.6086956521739129E-2</v>
      </c>
      <c r="I18">
        <f>PRODUCT((Table1[[#This Row],[Num
_Encrypted_
Data_Items]]/Table1[[#This Row],[Total_Data_Items]])*100)</f>
        <v>76.851851851851848</v>
      </c>
      <c r="J18">
        <f>PRODUCT((Table1[[#This Row],[Num_Clicks]]/Table1[[#This Row],[Num_Phishing
_Emails_Sent]])*100)</f>
        <v>11.206896551724139</v>
      </c>
    </row>
    <row r="19" spans="1:10" x14ac:dyDescent="0.35">
      <c r="A19" s="4">
        <v>44944</v>
      </c>
      <c r="B19">
        <v>2</v>
      </c>
      <c r="C19">
        <v>9500</v>
      </c>
      <c r="D19">
        <v>7950</v>
      </c>
      <c r="E19">
        <v>9800</v>
      </c>
      <c r="F19">
        <v>40</v>
      </c>
      <c r="G19">
        <v>450</v>
      </c>
      <c r="H19">
        <f>PRODUCT((Table1[[#This Row],[NumOfCybersecurity
Incidents]]/Table1[[#This Row],[Total_IT
Transactions]])*100)</f>
        <v>2.1052631578947368E-2</v>
      </c>
      <c r="I19">
        <f>PRODUCT((Table1[[#This Row],[Num
_Encrypted_
Data_Items]]/Table1[[#This Row],[Total_Data_Items]])*100)</f>
        <v>81.122448979591837</v>
      </c>
      <c r="J19">
        <f>PRODUCT((Table1[[#This Row],[Num_Clicks]]/Table1[[#This Row],[Num_Phishing
_Emails_Sent]])*100)</f>
        <v>8.8888888888888893</v>
      </c>
    </row>
    <row r="20" spans="1:10" x14ac:dyDescent="0.35">
      <c r="A20" s="4">
        <v>44945</v>
      </c>
      <c r="B20">
        <v>5</v>
      </c>
      <c r="C20">
        <v>9800</v>
      </c>
      <c r="D20">
        <v>8050</v>
      </c>
      <c r="E20">
        <v>9900</v>
      </c>
      <c r="F20">
        <v>50</v>
      </c>
      <c r="G20">
        <v>500</v>
      </c>
      <c r="H20">
        <f>PRODUCT((Table1[[#This Row],[NumOfCybersecurity
Incidents]]/Table1[[#This Row],[Total_IT
Transactions]])*100)</f>
        <v>5.1020408163265307E-2</v>
      </c>
      <c r="I20">
        <f>PRODUCT((Table1[[#This Row],[Num
_Encrypted_
Data_Items]]/Table1[[#This Row],[Total_Data_Items]])*100)</f>
        <v>81.313131313131322</v>
      </c>
      <c r="J20">
        <f>PRODUCT((Table1[[#This Row],[Num_Clicks]]/Table1[[#This Row],[Num_Phishing
_Emails_Sent]])*100)</f>
        <v>10</v>
      </c>
    </row>
    <row r="21" spans="1:10" x14ac:dyDescent="0.35">
      <c r="A21" s="4">
        <v>44946</v>
      </c>
      <c r="B21">
        <v>3</v>
      </c>
      <c r="C21">
        <v>10200</v>
      </c>
      <c r="D21">
        <v>8150</v>
      </c>
      <c r="E21">
        <v>10300</v>
      </c>
      <c r="F21">
        <v>60</v>
      </c>
      <c r="G21">
        <v>550</v>
      </c>
      <c r="H21">
        <f>PRODUCT((Table1[[#This Row],[NumOfCybersecurity
Incidents]]/Table1[[#This Row],[Total_IT
Transactions]])*100)</f>
        <v>2.9411764705882349E-2</v>
      </c>
      <c r="I21">
        <f>PRODUCT((Table1[[#This Row],[Num
_Encrypted_
Data_Items]]/Table1[[#This Row],[Total_Data_Items]])*100)</f>
        <v>79.126213592233015</v>
      </c>
      <c r="J21">
        <f>PRODUCT((Table1[[#This Row],[Num_Clicks]]/Table1[[#This Row],[Num_Phishing
_Emails_Sent]])*100)</f>
        <v>10.909090909090908</v>
      </c>
    </row>
    <row r="22" spans="1:10" x14ac:dyDescent="0.35">
      <c r="A22" s="4">
        <v>44947</v>
      </c>
      <c r="B22">
        <v>4</v>
      </c>
      <c r="C22">
        <v>10500</v>
      </c>
      <c r="D22">
        <v>8200</v>
      </c>
      <c r="E22">
        <v>10400</v>
      </c>
      <c r="F22">
        <v>55</v>
      </c>
      <c r="G22">
        <v>520</v>
      </c>
      <c r="H22">
        <f>PRODUCT((Table1[[#This Row],[NumOfCybersecurity
Incidents]]/Table1[[#This Row],[Total_IT
Transactions]])*100)</f>
        <v>3.8095238095238099E-2</v>
      </c>
      <c r="I22">
        <f>PRODUCT((Table1[[#This Row],[Num
_Encrypted_
Data_Items]]/Table1[[#This Row],[Total_Data_Items]])*100)</f>
        <v>78.84615384615384</v>
      </c>
      <c r="J22">
        <f>PRODUCT((Table1[[#This Row],[Num_Clicks]]/Table1[[#This Row],[Num_Phishing
_Emails_Sent]])*100)</f>
        <v>10.576923076923077</v>
      </c>
    </row>
    <row r="23" spans="1:10" x14ac:dyDescent="0.35">
      <c r="A23" s="4">
        <v>44948</v>
      </c>
      <c r="B23">
        <v>7</v>
      </c>
      <c r="C23">
        <v>11200</v>
      </c>
      <c r="D23">
        <v>8300</v>
      </c>
      <c r="E23">
        <v>10800</v>
      </c>
      <c r="F23">
        <v>65</v>
      </c>
      <c r="G23">
        <v>580</v>
      </c>
      <c r="H23">
        <f>PRODUCT((Table1[[#This Row],[NumOfCybersecurity
Incidents]]/Table1[[#This Row],[Total_IT
Transactions]])*100)</f>
        <v>6.25E-2</v>
      </c>
      <c r="I23">
        <f>PRODUCT((Table1[[#This Row],[Num
_Encrypted_
Data_Items]]/Table1[[#This Row],[Total_Data_Items]])*100)</f>
        <v>76.851851851851848</v>
      </c>
      <c r="J23">
        <f>PRODUCT((Table1[[#This Row],[Num_Clicks]]/Table1[[#This Row],[Num_Phishing
_Emails_Sent]])*100)</f>
        <v>11.206896551724139</v>
      </c>
    </row>
    <row r="24" spans="1:10" x14ac:dyDescent="0.35">
      <c r="A24" s="4">
        <v>44949</v>
      </c>
      <c r="B24">
        <v>2</v>
      </c>
      <c r="C24">
        <v>9600</v>
      </c>
      <c r="D24">
        <v>7950</v>
      </c>
      <c r="E24">
        <v>9850</v>
      </c>
      <c r="F24">
        <v>40</v>
      </c>
      <c r="G24">
        <v>450</v>
      </c>
      <c r="H24">
        <f>PRODUCT((Table1[[#This Row],[NumOfCybersecurity
Incidents]]/Table1[[#This Row],[Total_IT
Transactions]])*100)</f>
        <v>2.0833333333333336E-2</v>
      </c>
      <c r="I24">
        <f>PRODUCT((Table1[[#This Row],[Num
_Encrypted_
Data_Items]]/Table1[[#This Row],[Total_Data_Items]])*100)</f>
        <v>80.710659898477161</v>
      </c>
      <c r="J24">
        <f>PRODUCT((Table1[[#This Row],[Num_Clicks]]/Table1[[#This Row],[Num_Phishing
_Emails_Sent]])*100)</f>
        <v>8.8888888888888893</v>
      </c>
    </row>
    <row r="25" spans="1:10" x14ac:dyDescent="0.35">
      <c r="A25" s="4">
        <v>44950</v>
      </c>
      <c r="B25">
        <v>6</v>
      </c>
      <c r="C25">
        <v>9900</v>
      </c>
      <c r="D25">
        <v>8050</v>
      </c>
      <c r="E25">
        <v>9950</v>
      </c>
      <c r="F25">
        <v>50</v>
      </c>
      <c r="G25">
        <v>500</v>
      </c>
      <c r="H25">
        <f>PRODUCT((Table1[[#This Row],[NumOfCybersecurity
Incidents]]/Table1[[#This Row],[Total_IT
Transactions]])*100)</f>
        <v>6.0606060606060608E-2</v>
      </c>
      <c r="I25">
        <f>PRODUCT((Table1[[#This Row],[Num
_Encrypted_
Data_Items]]/Table1[[#This Row],[Total_Data_Items]])*100)</f>
        <v>80.904522613065325</v>
      </c>
      <c r="J25">
        <f>PRODUCT((Table1[[#This Row],[Num_Clicks]]/Table1[[#This Row],[Num_Phishing
_Emails_Sent]])*100)</f>
        <v>10</v>
      </c>
    </row>
    <row r="26" spans="1:10" x14ac:dyDescent="0.35">
      <c r="A26" s="4">
        <v>44951</v>
      </c>
      <c r="B26">
        <v>4</v>
      </c>
      <c r="C26">
        <v>10100</v>
      </c>
      <c r="D26">
        <v>8150</v>
      </c>
      <c r="E26">
        <v>10500</v>
      </c>
      <c r="F26">
        <v>60</v>
      </c>
      <c r="G26">
        <v>550</v>
      </c>
      <c r="H26">
        <f>PRODUCT((Table1[[#This Row],[NumOfCybersecurity
Incidents]]/Table1[[#This Row],[Total_IT
Transactions]])*100)</f>
        <v>3.9603960396039604E-2</v>
      </c>
      <c r="I26">
        <f>PRODUCT((Table1[[#This Row],[Num
_Encrypted_
Data_Items]]/Table1[[#This Row],[Total_Data_Items]])*100)</f>
        <v>77.61904761904762</v>
      </c>
      <c r="J26">
        <f>PRODUCT((Table1[[#This Row],[Num_Clicks]]/Table1[[#This Row],[Num_Phishing
_Emails_Sent]])*100)</f>
        <v>10.909090909090908</v>
      </c>
    </row>
    <row r="27" spans="1:10" x14ac:dyDescent="0.35">
      <c r="A27" s="4">
        <v>44952</v>
      </c>
      <c r="B27">
        <v>5</v>
      </c>
      <c r="C27">
        <v>10300</v>
      </c>
      <c r="D27">
        <v>8250</v>
      </c>
      <c r="E27">
        <v>10700</v>
      </c>
      <c r="F27">
        <v>45</v>
      </c>
      <c r="G27">
        <v>480</v>
      </c>
      <c r="H27">
        <f>PRODUCT((Table1[[#This Row],[NumOfCybersecurity
Incidents]]/Table1[[#This Row],[Total_IT
Transactions]])*100)</f>
        <v>4.8543689320388349E-2</v>
      </c>
      <c r="I27">
        <f>PRODUCT((Table1[[#This Row],[Num
_Encrypted_
Data_Items]]/Table1[[#This Row],[Total_Data_Items]])*100)</f>
        <v>77.10280373831776</v>
      </c>
      <c r="J27">
        <f>PRODUCT((Table1[[#This Row],[Num_Clicks]]/Table1[[#This Row],[Num_Phishing
_Emails_Sent]])*100)</f>
        <v>9.375</v>
      </c>
    </row>
    <row r="28" spans="1:10" x14ac:dyDescent="0.35">
      <c r="A28" s="4">
        <v>44953</v>
      </c>
      <c r="B28">
        <v>7</v>
      </c>
      <c r="C28">
        <v>10800</v>
      </c>
      <c r="D28">
        <v>8200</v>
      </c>
      <c r="E28">
        <v>10600</v>
      </c>
      <c r="F28">
        <v>55</v>
      </c>
      <c r="G28">
        <v>520</v>
      </c>
      <c r="H28">
        <f>PRODUCT((Table1[[#This Row],[NumOfCybersecurity
Incidents]]/Table1[[#This Row],[Total_IT
Transactions]])*100)</f>
        <v>6.4814814814814811E-2</v>
      </c>
      <c r="I28">
        <f>PRODUCT((Table1[[#This Row],[Num
_Encrypted_
Data_Items]]/Table1[[#This Row],[Total_Data_Items]])*100)</f>
        <v>77.358490566037744</v>
      </c>
      <c r="J28">
        <f>PRODUCT((Table1[[#This Row],[Num_Clicks]]/Table1[[#This Row],[Num_Phishing
_Emails_Sent]])*100)</f>
        <v>10.576923076923077</v>
      </c>
    </row>
    <row r="29" spans="1:10" x14ac:dyDescent="0.35">
      <c r="A29" s="4">
        <v>44954</v>
      </c>
      <c r="B29">
        <v>3</v>
      </c>
      <c r="C29">
        <v>11500</v>
      </c>
      <c r="D29">
        <v>8300</v>
      </c>
      <c r="E29">
        <v>10800</v>
      </c>
      <c r="F29">
        <v>65</v>
      </c>
      <c r="G29">
        <v>580</v>
      </c>
      <c r="H29">
        <f>PRODUCT((Table1[[#This Row],[NumOfCybersecurity
Incidents]]/Table1[[#This Row],[Total_IT
Transactions]])*100)</f>
        <v>2.6086956521739129E-2</v>
      </c>
      <c r="I29">
        <f>PRODUCT((Table1[[#This Row],[Num
_Encrypted_
Data_Items]]/Table1[[#This Row],[Total_Data_Items]])*100)</f>
        <v>76.851851851851848</v>
      </c>
      <c r="J29">
        <f>PRODUCT((Table1[[#This Row],[Num_Clicks]]/Table1[[#This Row],[Num_Phishing
_Emails_Sent]])*100)</f>
        <v>11.206896551724139</v>
      </c>
    </row>
    <row r="30" spans="1:10" x14ac:dyDescent="0.35">
      <c r="A30" s="4">
        <v>44955</v>
      </c>
      <c r="B30">
        <v>2</v>
      </c>
      <c r="C30">
        <v>9500</v>
      </c>
      <c r="D30">
        <v>7950</v>
      </c>
      <c r="E30">
        <v>9800</v>
      </c>
      <c r="F30">
        <v>40</v>
      </c>
      <c r="G30">
        <v>450</v>
      </c>
      <c r="H30">
        <f>PRODUCT((Table1[[#This Row],[NumOfCybersecurity
Incidents]]/Table1[[#This Row],[Total_IT
Transactions]])*100)</f>
        <v>2.1052631578947368E-2</v>
      </c>
      <c r="I30">
        <f>PRODUCT((Table1[[#This Row],[Num
_Encrypted_
Data_Items]]/Table1[[#This Row],[Total_Data_Items]])*100)</f>
        <v>81.122448979591837</v>
      </c>
      <c r="J30">
        <f>PRODUCT((Table1[[#This Row],[Num_Clicks]]/Table1[[#This Row],[Num_Phishing
_Emails_Sent]])*100)</f>
        <v>8.8888888888888893</v>
      </c>
    </row>
    <row r="31" spans="1:10" x14ac:dyDescent="0.35">
      <c r="A31" s="4">
        <v>44956</v>
      </c>
      <c r="B31">
        <v>5</v>
      </c>
      <c r="C31">
        <v>9800</v>
      </c>
      <c r="D31">
        <v>8050</v>
      </c>
      <c r="E31">
        <v>9900</v>
      </c>
      <c r="F31">
        <v>50</v>
      </c>
      <c r="G31">
        <v>500</v>
      </c>
      <c r="H31">
        <f>PRODUCT((Table1[[#This Row],[NumOfCybersecurity
Incidents]]/Table1[[#This Row],[Total_IT
Transactions]])*100)</f>
        <v>5.1020408163265307E-2</v>
      </c>
      <c r="I31">
        <f>PRODUCT((Table1[[#This Row],[Num
_Encrypted_
Data_Items]]/Table1[[#This Row],[Total_Data_Items]])*100)</f>
        <v>81.313131313131322</v>
      </c>
      <c r="J31">
        <f>PRODUCT((Table1[[#This Row],[Num_Clicks]]/Table1[[#This Row],[Num_Phishing
_Emails_Sent]])*100)</f>
        <v>10</v>
      </c>
    </row>
    <row r="32" spans="1:10" x14ac:dyDescent="0.35">
      <c r="A32" s="4">
        <v>44957</v>
      </c>
      <c r="B32">
        <v>3</v>
      </c>
      <c r="C32">
        <v>10200</v>
      </c>
      <c r="D32">
        <v>8150</v>
      </c>
      <c r="E32">
        <v>10300</v>
      </c>
      <c r="F32">
        <v>60</v>
      </c>
      <c r="G32">
        <v>550</v>
      </c>
      <c r="H32">
        <f>PRODUCT((Table1[[#This Row],[NumOfCybersecurity
Incidents]]/Table1[[#This Row],[Total_IT
Transactions]])*100)</f>
        <v>2.9411764705882349E-2</v>
      </c>
      <c r="I32">
        <f>PRODUCT((Table1[[#This Row],[Num
_Encrypted_
Data_Items]]/Table1[[#This Row],[Total_Data_Items]])*100)</f>
        <v>79.126213592233015</v>
      </c>
      <c r="J32">
        <f>PRODUCT((Table1[[#This Row],[Num_Clicks]]/Table1[[#This Row],[Num_Phishing
_Emails_Sent]])*100)</f>
        <v>10.909090909090908</v>
      </c>
    </row>
    <row r="33" spans="1:10" x14ac:dyDescent="0.35">
      <c r="A33" s="4">
        <v>44958</v>
      </c>
      <c r="B33">
        <v>4</v>
      </c>
      <c r="C33">
        <v>10500</v>
      </c>
      <c r="D33">
        <v>8200</v>
      </c>
      <c r="E33">
        <v>10400</v>
      </c>
      <c r="F33">
        <v>55</v>
      </c>
      <c r="G33">
        <v>520</v>
      </c>
      <c r="H33">
        <f>PRODUCT((Table1[[#This Row],[NumOfCybersecurity
Incidents]]/Table1[[#This Row],[Total_IT
Transactions]])*100)</f>
        <v>3.8095238095238099E-2</v>
      </c>
      <c r="I33">
        <f>PRODUCT((Table1[[#This Row],[Num
_Encrypted_
Data_Items]]/Table1[[#This Row],[Total_Data_Items]])*100)</f>
        <v>78.84615384615384</v>
      </c>
      <c r="J33">
        <f>PRODUCT((Table1[[#This Row],[Num_Clicks]]/Table1[[#This Row],[Num_Phishing
_Emails_Sent]])*100)</f>
        <v>10.576923076923077</v>
      </c>
    </row>
    <row r="34" spans="1:10" x14ac:dyDescent="0.35">
      <c r="A34" s="4">
        <v>44959</v>
      </c>
      <c r="B34">
        <v>7</v>
      </c>
      <c r="C34">
        <v>11200</v>
      </c>
      <c r="D34">
        <v>8300</v>
      </c>
      <c r="E34">
        <v>10800</v>
      </c>
      <c r="F34">
        <v>65</v>
      </c>
      <c r="G34">
        <v>580</v>
      </c>
      <c r="H34">
        <f>PRODUCT((Table1[[#This Row],[NumOfCybersecurity
Incidents]]/Table1[[#This Row],[Total_IT
Transactions]])*100)</f>
        <v>6.25E-2</v>
      </c>
      <c r="I34">
        <f>PRODUCT((Table1[[#This Row],[Num
_Encrypted_
Data_Items]]/Table1[[#This Row],[Total_Data_Items]])*100)</f>
        <v>76.851851851851848</v>
      </c>
      <c r="J34">
        <f>PRODUCT((Table1[[#This Row],[Num_Clicks]]/Table1[[#This Row],[Num_Phishing
_Emails_Sent]])*100)</f>
        <v>11.206896551724139</v>
      </c>
    </row>
    <row r="35" spans="1:10" x14ac:dyDescent="0.35">
      <c r="A35" s="4">
        <v>44960</v>
      </c>
      <c r="B35">
        <v>2</v>
      </c>
      <c r="C35">
        <v>9600</v>
      </c>
      <c r="D35">
        <v>7950</v>
      </c>
      <c r="E35">
        <v>9850</v>
      </c>
      <c r="F35">
        <v>40</v>
      </c>
      <c r="G35">
        <v>450</v>
      </c>
      <c r="H35">
        <f>PRODUCT((Table1[[#This Row],[NumOfCybersecurity
Incidents]]/Table1[[#This Row],[Total_IT
Transactions]])*100)</f>
        <v>2.0833333333333336E-2</v>
      </c>
      <c r="I35">
        <f>PRODUCT((Table1[[#This Row],[Num
_Encrypted_
Data_Items]]/Table1[[#This Row],[Total_Data_Items]])*100)</f>
        <v>80.710659898477161</v>
      </c>
      <c r="J35">
        <f>PRODUCT((Table1[[#This Row],[Num_Clicks]]/Table1[[#This Row],[Num_Phishing
_Emails_Sent]])*100)</f>
        <v>8.8888888888888893</v>
      </c>
    </row>
    <row r="36" spans="1:10" x14ac:dyDescent="0.35">
      <c r="A36" s="4">
        <v>44961</v>
      </c>
      <c r="B36">
        <v>6</v>
      </c>
      <c r="C36">
        <v>9900</v>
      </c>
      <c r="D36">
        <v>8050</v>
      </c>
      <c r="E36">
        <v>9950</v>
      </c>
      <c r="F36">
        <v>50</v>
      </c>
      <c r="G36">
        <v>500</v>
      </c>
      <c r="H36">
        <f>PRODUCT((Table1[[#This Row],[NumOfCybersecurity
Incidents]]/Table1[[#This Row],[Total_IT
Transactions]])*100)</f>
        <v>6.0606060606060608E-2</v>
      </c>
      <c r="I36">
        <f>PRODUCT((Table1[[#This Row],[Num
_Encrypted_
Data_Items]]/Table1[[#This Row],[Total_Data_Items]])*100)</f>
        <v>80.904522613065325</v>
      </c>
      <c r="J36">
        <f>PRODUCT((Table1[[#This Row],[Num_Clicks]]/Table1[[#This Row],[Num_Phishing
_Emails_Sent]])*100)</f>
        <v>10</v>
      </c>
    </row>
    <row r="37" spans="1:10" x14ac:dyDescent="0.35">
      <c r="A37" s="4">
        <v>44962</v>
      </c>
      <c r="B37">
        <v>4</v>
      </c>
      <c r="C37">
        <v>10100</v>
      </c>
      <c r="D37">
        <v>8150</v>
      </c>
      <c r="E37">
        <v>10500</v>
      </c>
      <c r="F37">
        <v>60</v>
      </c>
      <c r="G37">
        <v>550</v>
      </c>
      <c r="H37">
        <f>PRODUCT((Table1[[#This Row],[NumOfCybersecurity
Incidents]]/Table1[[#This Row],[Total_IT
Transactions]])*100)</f>
        <v>3.9603960396039604E-2</v>
      </c>
      <c r="I37">
        <f>PRODUCT((Table1[[#This Row],[Num
_Encrypted_
Data_Items]]/Table1[[#This Row],[Total_Data_Items]])*100)</f>
        <v>77.61904761904762</v>
      </c>
      <c r="J37">
        <f>PRODUCT((Table1[[#This Row],[Num_Clicks]]/Table1[[#This Row],[Num_Phishing
_Emails_Sent]])*100)</f>
        <v>10.909090909090908</v>
      </c>
    </row>
    <row r="38" spans="1:10" x14ac:dyDescent="0.35">
      <c r="A38" s="4">
        <v>44963</v>
      </c>
      <c r="B38">
        <v>5</v>
      </c>
      <c r="C38">
        <v>10300</v>
      </c>
      <c r="D38">
        <v>8250</v>
      </c>
      <c r="E38">
        <v>10700</v>
      </c>
      <c r="F38">
        <v>45</v>
      </c>
      <c r="G38">
        <v>480</v>
      </c>
      <c r="H38">
        <f>PRODUCT((Table1[[#This Row],[NumOfCybersecurity
Incidents]]/Table1[[#This Row],[Total_IT
Transactions]])*100)</f>
        <v>4.8543689320388349E-2</v>
      </c>
      <c r="I38">
        <f>PRODUCT((Table1[[#This Row],[Num
_Encrypted_
Data_Items]]/Table1[[#This Row],[Total_Data_Items]])*100)</f>
        <v>77.10280373831776</v>
      </c>
      <c r="J38">
        <f>PRODUCT((Table1[[#This Row],[Num_Clicks]]/Table1[[#This Row],[Num_Phishing
_Emails_Sent]])*100)</f>
        <v>9.375</v>
      </c>
    </row>
    <row r="39" spans="1:10" x14ac:dyDescent="0.35">
      <c r="A39" s="4">
        <v>44964</v>
      </c>
      <c r="B39">
        <v>7</v>
      </c>
      <c r="C39">
        <v>10800</v>
      </c>
      <c r="D39">
        <v>8200</v>
      </c>
      <c r="E39">
        <v>10600</v>
      </c>
      <c r="F39">
        <v>55</v>
      </c>
      <c r="G39">
        <v>520</v>
      </c>
      <c r="H39">
        <f>PRODUCT((Table1[[#This Row],[NumOfCybersecurity
Incidents]]/Table1[[#This Row],[Total_IT
Transactions]])*100)</f>
        <v>6.4814814814814811E-2</v>
      </c>
      <c r="I39">
        <f>PRODUCT((Table1[[#This Row],[Num
_Encrypted_
Data_Items]]/Table1[[#This Row],[Total_Data_Items]])*100)</f>
        <v>77.358490566037744</v>
      </c>
      <c r="J39">
        <f>PRODUCT((Table1[[#This Row],[Num_Clicks]]/Table1[[#This Row],[Num_Phishing
_Emails_Sent]])*100)</f>
        <v>10.576923076923077</v>
      </c>
    </row>
    <row r="40" spans="1:10" x14ac:dyDescent="0.35">
      <c r="A40" s="4">
        <v>44965</v>
      </c>
      <c r="B40">
        <v>3</v>
      </c>
      <c r="C40">
        <v>11500</v>
      </c>
      <c r="D40">
        <v>8300</v>
      </c>
      <c r="E40">
        <v>10800</v>
      </c>
      <c r="F40">
        <v>65</v>
      </c>
      <c r="G40">
        <v>580</v>
      </c>
      <c r="H40">
        <f>PRODUCT((Table1[[#This Row],[NumOfCybersecurity
Incidents]]/Table1[[#This Row],[Total_IT
Transactions]])*100)</f>
        <v>2.6086956521739129E-2</v>
      </c>
      <c r="I40">
        <f>PRODUCT((Table1[[#This Row],[Num
_Encrypted_
Data_Items]]/Table1[[#This Row],[Total_Data_Items]])*100)</f>
        <v>76.851851851851848</v>
      </c>
      <c r="J40">
        <f>PRODUCT((Table1[[#This Row],[Num_Clicks]]/Table1[[#This Row],[Num_Phishing
_Emails_Sent]])*100)</f>
        <v>11.206896551724139</v>
      </c>
    </row>
    <row r="41" spans="1:10" x14ac:dyDescent="0.35">
      <c r="A41" s="4">
        <v>44966</v>
      </c>
      <c r="B41">
        <v>2</v>
      </c>
      <c r="C41">
        <v>9500</v>
      </c>
      <c r="D41">
        <v>7950</v>
      </c>
      <c r="E41">
        <v>9800</v>
      </c>
      <c r="F41">
        <v>40</v>
      </c>
      <c r="G41">
        <v>450</v>
      </c>
      <c r="H41">
        <f>PRODUCT((Table1[[#This Row],[NumOfCybersecurity
Incidents]]/Table1[[#This Row],[Total_IT
Transactions]])*100)</f>
        <v>2.1052631578947368E-2</v>
      </c>
      <c r="I41">
        <f>PRODUCT((Table1[[#This Row],[Num
_Encrypted_
Data_Items]]/Table1[[#This Row],[Total_Data_Items]])*100)</f>
        <v>81.122448979591837</v>
      </c>
      <c r="J41">
        <f>PRODUCT((Table1[[#This Row],[Num_Clicks]]/Table1[[#This Row],[Num_Phishing
_Emails_Sent]])*100)</f>
        <v>8.8888888888888893</v>
      </c>
    </row>
    <row r="42" spans="1:10" x14ac:dyDescent="0.35">
      <c r="A42" s="4">
        <v>44967</v>
      </c>
      <c r="B42">
        <v>5</v>
      </c>
      <c r="C42">
        <v>9800</v>
      </c>
      <c r="D42">
        <v>8050</v>
      </c>
      <c r="E42">
        <v>9900</v>
      </c>
      <c r="F42">
        <v>50</v>
      </c>
      <c r="G42">
        <v>500</v>
      </c>
      <c r="H42">
        <f>PRODUCT((Table1[[#This Row],[NumOfCybersecurity
Incidents]]/Table1[[#This Row],[Total_IT
Transactions]])*100)</f>
        <v>5.1020408163265307E-2</v>
      </c>
      <c r="I42">
        <f>PRODUCT((Table1[[#This Row],[Num
_Encrypted_
Data_Items]]/Table1[[#This Row],[Total_Data_Items]])*100)</f>
        <v>81.313131313131322</v>
      </c>
      <c r="J42">
        <f>PRODUCT((Table1[[#This Row],[Num_Clicks]]/Table1[[#This Row],[Num_Phishing
_Emails_Sent]])*100)</f>
        <v>10</v>
      </c>
    </row>
    <row r="43" spans="1:10" x14ac:dyDescent="0.35">
      <c r="A43" s="4">
        <v>44968</v>
      </c>
      <c r="B43">
        <v>3</v>
      </c>
      <c r="C43">
        <v>10200</v>
      </c>
      <c r="D43">
        <v>8150</v>
      </c>
      <c r="E43">
        <v>10300</v>
      </c>
      <c r="F43">
        <v>60</v>
      </c>
      <c r="G43">
        <v>550</v>
      </c>
      <c r="H43">
        <f>PRODUCT((Table1[[#This Row],[NumOfCybersecurity
Incidents]]/Table1[[#This Row],[Total_IT
Transactions]])*100)</f>
        <v>2.9411764705882349E-2</v>
      </c>
      <c r="I43">
        <f>PRODUCT((Table1[[#This Row],[Num
_Encrypted_
Data_Items]]/Table1[[#This Row],[Total_Data_Items]])*100)</f>
        <v>79.126213592233015</v>
      </c>
      <c r="J43">
        <f>PRODUCT((Table1[[#This Row],[Num_Clicks]]/Table1[[#This Row],[Num_Phishing
_Emails_Sent]])*100)</f>
        <v>10.909090909090908</v>
      </c>
    </row>
    <row r="44" spans="1:10" x14ac:dyDescent="0.35">
      <c r="A44" s="4">
        <v>44969</v>
      </c>
      <c r="B44">
        <v>4</v>
      </c>
      <c r="C44">
        <v>10500</v>
      </c>
      <c r="D44">
        <v>8200</v>
      </c>
      <c r="E44">
        <v>10400</v>
      </c>
      <c r="F44">
        <v>55</v>
      </c>
      <c r="G44">
        <v>520</v>
      </c>
      <c r="H44">
        <f>PRODUCT((Table1[[#This Row],[NumOfCybersecurity
Incidents]]/Table1[[#This Row],[Total_IT
Transactions]])*100)</f>
        <v>3.8095238095238099E-2</v>
      </c>
      <c r="I44">
        <f>PRODUCT((Table1[[#This Row],[Num
_Encrypted_
Data_Items]]/Table1[[#This Row],[Total_Data_Items]])*100)</f>
        <v>78.84615384615384</v>
      </c>
      <c r="J44">
        <f>PRODUCT((Table1[[#This Row],[Num_Clicks]]/Table1[[#This Row],[Num_Phishing
_Emails_Sent]])*100)</f>
        <v>10.576923076923077</v>
      </c>
    </row>
    <row r="45" spans="1:10" x14ac:dyDescent="0.35">
      <c r="A45" s="4">
        <v>44970</v>
      </c>
      <c r="B45">
        <v>7</v>
      </c>
      <c r="C45">
        <v>11200</v>
      </c>
      <c r="D45">
        <v>830</v>
      </c>
      <c r="E45">
        <v>10600</v>
      </c>
      <c r="F45">
        <v>43</v>
      </c>
      <c r="G45">
        <v>570</v>
      </c>
      <c r="H45">
        <f>PRODUCT((Table1[[#This Row],[NumOfCybersecurity
Incidents]]/Table1[[#This Row],[Total_IT
Transactions]])*100)</f>
        <v>6.25E-2</v>
      </c>
      <c r="I45">
        <f>PRODUCT((Table1[[#This Row],[Num
_Encrypted_
Data_Items]]/Table1[[#This Row],[Total_Data_Items]])*100)</f>
        <v>7.8301886792452828</v>
      </c>
      <c r="J45">
        <f>PRODUCT((Table1[[#This Row],[Num_Clicks]]/Table1[[#This Row],[Num_Phishing
_Emails_Sent]])*100)</f>
        <v>7.5438596491228065</v>
      </c>
    </row>
    <row r="46" spans="1:10" x14ac:dyDescent="0.35">
      <c r="A46" s="4">
        <v>44971</v>
      </c>
      <c r="B46">
        <v>5</v>
      </c>
      <c r="C46">
        <v>10000</v>
      </c>
      <c r="D46">
        <v>8000</v>
      </c>
      <c r="E46">
        <v>10000</v>
      </c>
      <c r="F46">
        <v>50</v>
      </c>
      <c r="G46">
        <v>500</v>
      </c>
      <c r="H46">
        <f>PRODUCT((Table1[[#This Row],[NumOfCybersecurity
Incidents]]/Table1[[#This Row],[Total_IT
Transactions]])*100)</f>
        <v>0.05</v>
      </c>
      <c r="I46">
        <f>PRODUCT((Table1[[#This Row],[Num
_Encrypted_
Data_Items]]/Table1[[#This Row],[Total_Data_Items]])*100)</f>
        <v>80</v>
      </c>
      <c r="J46">
        <f>PRODUCT((Table1[[#This Row],[Num_Clicks]]/Table1[[#This Row],[Num_Phishing
_Emails_Sent]])*100)</f>
        <v>10</v>
      </c>
    </row>
    <row r="47" spans="1:10" x14ac:dyDescent="0.35">
      <c r="A47" s="4">
        <v>44972</v>
      </c>
      <c r="B47">
        <v>3</v>
      </c>
      <c r="C47">
        <v>12000</v>
      </c>
      <c r="D47">
        <v>8200</v>
      </c>
      <c r="E47">
        <v>11000</v>
      </c>
      <c r="F47">
        <v>60</v>
      </c>
      <c r="G47">
        <v>550</v>
      </c>
      <c r="H47">
        <f>PRODUCT((Table1[[#This Row],[NumOfCybersecurity
Incidents]]/Table1[[#This Row],[Total_IT
Transactions]])*100)</f>
        <v>2.5000000000000001E-2</v>
      </c>
      <c r="I47">
        <f>PRODUCT((Table1[[#This Row],[Num
_Encrypted_
Data_Items]]/Table1[[#This Row],[Total_Data_Items]])*100)</f>
        <v>74.545454545454547</v>
      </c>
      <c r="J47">
        <f>PRODUCT((Table1[[#This Row],[Num_Clicks]]/Table1[[#This Row],[Num_Phishing
_Emails_Sent]])*100)</f>
        <v>10.909090909090908</v>
      </c>
    </row>
    <row r="48" spans="1:10" x14ac:dyDescent="0.35">
      <c r="A48" s="4">
        <v>44973</v>
      </c>
      <c r="B48">
        <v>6</v>
      </c>
      <c r="C48">
        <v>11000</v>
      </c>
      <c r="D48">
        <v>8100</v>
      </c>
      <c r="E48">
        <v>10500</v>
      </c>
      <c r="F48">
        <v>45</v>
      </c>
      <c r="G48">
        <v>480</v>
      </c>
      <c r="H48">
        <f>PRODUCT((Table1[[#This Row],[NumOfCybersecurity
Incidents]]/Table1[[#This Row],[Total_IT
Transactions]])*100)</f>
        <v>5.454545454545455E-2</v>
      </c>
      <c r="I48">
        <f>PRODUCT((Table1[[#This Row],[Num
_Encrypted_
Data_Items]]/Table1[[#This Row],[Total_Data_Items]])*100)</f>
        <v>77.142857142857153</v>
      </c>
      <c r="J48">
        <f>PRODUCT((Table1[[#This Row],[Num_Clicks]]/Table1[[#This Row],[Num_Phishing
_Emails_Sent]])*100)</f>
        <v>9.375</v>
      </c>
    </row>
    <row r="49" spans="1:10" x14ac:dyDescent="0.35">
      <c r="A49" s="4">
        <v>44974</v>
      </c>
      <c r="B49">
        <v>4</v>
      </c>
      <c r="C49">
        <v>10500</v>
      </c>
      <c r="D49">
        <v>8050</v>
      </c>
      <c r="E49">
        <v>10200</v>
      </c>
      <c r="F49">
        <v>55</v>
      </c>
      <c r="G49">
        <v>520</v>
      </c>
      <c r="H49">
        <f>PRODUCT((Table1[[#This Row],[NumOfCybersecurity
Incidents]]/Table1[[#This Row],[Total_IT
Transactions]])*100)</f>
        <v>3.8095238095238099E-2</v>
      </c>
      <c r="I49">
        <f>PRODUCT((Table1[[#This Row],[Num
_Encrypted_
Data_Items]]/Table1[[#This Row],[Total_Data_Items]])*100)</f>
        <v>78.921568627450981</v>
      </c>
      <c r="J49">
        <f>PRODUCT((Table1[[#This Row],[Num_Clicks]]/Table1[[#This Row],[Num_Phishing
_Emails_Sent]])*100)</f>
        <v>10.576923076923077</v>
      </c>
    </row>
    <row r="50" spans="1:10" x14ac:dyDescent="0.35">
      <c r="A50" s="4">
        <v>44975</v>
      </c>
      <c r="B50">
        <v>7</v>
      </c>
      <c r="C50">
        <v>11500</v>
      </c>
      <c r="D50">
        <v>8250</v>
      </c>
      <c r="E50">
        <v>10800</v>
      </c>
      <c r="F50">
        <v>65</v>
      </c>
      <c r="G50">
        <v>580</v>
      </c>
      <c r="H50">
        <f>PRODUCT((Table1[[#This Row],[NumOfCybersecurity
Incidents]]/Table1[[#This Row],[Total_IT
Transactions]])*100)</f>
        <v>6.08695652173913E-2</v>
      </c>
      <c r="I50">
        <f>PRODUCT((Table1[[#This Row],[Num
_Encrypted_
Data_Items]]/Table1[[#This Row],[Total_Data_Items]])*100)</f>
        <v>76.388888888888886</v>
      </c>
      <c r="J50">
        <f>PRODUCT((Table1[[#This Row],[Num_Clicks]]/Table1[[#This Row],[Num_Phishing
_Emails_Sent]])*100)</f>
        <v>11.206896551724139</v>
      </c>
    </row>
    <row r="51" spans="1:10" x14ac:dyDescent="0.35">
      <c r="A51" s="4">
        <v>44976</v>
      </c>
      <c r="B51">
        <v>2</v>
      </c>
      <c r="C51">
        <v>9500</v>
      </c>
      <c r="D51">
        <v>7900</v>
      </c>
      <c r="E51">
        <v>9800</v>
      </c>
      <c r="F51">
        <v>40</v>
      </c>
      <c r="G51">
        <v>450</v>
      </c>
      <c r="H51">
        <f>PRODUCT((Table1[[#This Row],[NumOfCybersecurity
Incidents]]/Table1[[#This Row],[Total_IT
Transactions]])*100)</f>
        <v>2.1052631578947368E-2</v>
      </c>
      <c r="I51">
        <f>PRODUCT((Table1[[#This Row],[Num
_Encrypted_
Data_Items]]/Table1[[#This Row],[Total_Data_Items]])*100)</f>
        <v>80.612244897959187</v>
      </c>
      <c r="J51">
        <f>PRODUCT((Table1[[#This Row],[Num_Clicks]]/Table1[[#This Row],[Num_Phishing
_Emails_Sent]])*100)</f>
        <v>8.8888888888888893</v>
      </c>
    </row>
    <row r="52" spans="1:10" x14ac:dyDescent="0.35">
      <c r="A52" s="4">
        <v>44977</v>
      </c>
      <c r="B52">
        <v>5</v>
      </c>
      <c r="C52">
        <v>9800</v>
      </c>
      <c r="D52">
        <v>8000</v>
      </c>
      <c r="E52">
        <v>9900</v>
      </c>
      <c r="F52">
        <v>50</v>
      </c>
      <c r="G52">
        <v>500</v>
      </c>
      <c r="H52">
        <f>PRODUCT((Table1[[#This Row],[NumOfCybersecurity
Incidents]]/Table1[[#This Row],[Total_IT
Transactions]])*100)</f>
        <v>5.1020408163265307E-2</v>
      </c>
      <c r="I52">
        <f>PRODUCT((Table1[[#This Row],[Num
_Encrypted_
Data_Items]]/Table1[[#This Row],[Total_Data_Items]])*100)</f>
        <v>80.808080808080803</v>
      </c>
      <c r="J52">
        <f>PRODUCT((Table1[[#This Row],[Num_Clicks]]/Table1[[#This Row],[Num_Phishing
_Emails_Sent]])*100)</f>
        <v>10</v>
      </c>
    </row>
    <row r="53" spans="1:10" x14ac:dyDescent="0.35">
      <c r="A53" s="4">
        <v>44978</v>
      </c>
      <c r="B53">
        <v>3</v>
      </c>
      <c r="C53">
        <v>10200</v>
      </c>
      <c r="D53">
        <v>8100</v>
      </c>
      <c r="E53">
        <v>10300</v>
      </c>
      <c r="F53">
        <v>60</v>
      </c>
      <c r="G53">
        <v>550</v>
      </c>
      <c r="H53">
        <f>PRODUCT((Table1[[#This Row],[NumOfCybersecurity
Incidents]]/Table1[[#This Row],[Total_IT
Transactions]])*100)</f>
        <v>2.9411764705882349E-2</v>
      </c>
      <c r="I53">
        <f>PRODUCT((Table1[[#This Row],[Num
_Encrypted_
Data_Items]]/Table1[[#This Row],[Total_Data_Items]])*100)</f>
        <v>78.640776699029118</v>
      </c>
      <c r="J53">
        <f>PRODUCT((Table1[[#This Row],[Num_Clicks]]/Table1[[#This Row],[Num_Phishing
_Emails_Sent]])*100)</f>
        <v>10.909090909090908</v>
      </c>
    </row>
    <row r="54" spans="1:10" x14ac:dyDescent="0.35">
      <c r="A54" s="4">
        <v>44979</v>
      </c>
      <c r="B54">
        <v>6</v>
      </c>
      <c r="C54">
        <v>10700</v>
      </c>
      <c r="D54">
        <v>8200</v>
      </c>
      <c r="E54">
        <v>10600</v>
      </c>
      <c r="F54">
        <v>45</v>
      </c>
      <c r="G54">
        <v>480</v>
      </c>
      <c r="H54">
        <f>PRODUCT((Table1[[#This Row],[NumOfCybersecurity
Incidents]]/Table1[[#This Row],[Total_IT
Transactions]])*100)</f>
        <v>5.6074766355140186E-2</v>
      </c>
      <c r="I54">
        <f>PRODUCT((Table1[[#This Row],[Num
_Encrypted_
Data_Items]]/Table1[[#This Row],[Total_Data_Items]])*100)</f>
        <v>77.358490566037744</v>
      </c>
      <c r="J54">
        <f>PRODUCT((Table1[[#This Row],[Num_Clicks]]/Table1[[#This Row],[Num_Phishing
_Emails_Sent]])*100)</f>
        <v>9.375</v>
      </c>
    </row>
    <row r="55" spans="1:10" x14ac:dyDescent="0.35">
      <c r="A55" s="4">
        <v>44980</v>
      </c>
      <c r="B55">
        <v>4</v>
      </c>
      <c r="C55">
        <v>11200</v>
      </c>
      <c r="D55">
        <v>8150</v>
      </c>
      <c r="E55">
        <v>10400</v>
      </c>
      <c r="F55">
        <v>55</v>
      </c>
      <c r="G55">
        <v>520</v>
      </c>
      <c r="H55">
        <f>PRODUCT((Table1[[#This Row],[NumOfCybersecurity
Incidents]]/Table1[[#This Row],[Total_IT
Transactions]])*100)</f>
        <v>3.5714285714285712E-2</v>
      </c>
      <c r="I55">
        <f>PRODUCT((Table1[[#This Row],[Num
_Encrypted_
Data_Items]]/Table1[[#This Row],[Total_Data_Items]])*100)</f>
        <v>78.365384615384613</v>
      </c>
      <c r="J55">
        <f>PRODUCT((Table1[[#This Row],[Num_Clicks]]/Table1[[#This Row],[Num_Phishing
_Emails_Sent]])*100)</f>
        <v>10.576923076923077</v>
      </c>
    </row>
    <row r="56" spans="1:10" x14ac:dyDescent="0.35">
      <c r="A56" s="4">
        <v>44981</v>
      </c>
      <c r="B56">
        <v>8</v>
      </c>
      <c r="C56">
        <v>11800</v>
      </c>
      <c r="D56">
        <v>8300</v>
      </c>
      <c r="E56">
        <v>10900</v>
      </c>
      <c r="F56">
        <v>65</v>
      </c>
      <c r="G56">
        <v>580</v>
      </c>
      <c r="H56">
        <f>PRODUCT((Table1[[#This Row],[NumOfCybersecurity
Incidents]]/Table1[[#This Row],[Total_IT
Transactions]])*100)</f>
        <v>6.7796610169491525E-2</v>
      </c>
      <c r="I56">
        <f>PRODUCT((Table1[[#This Row],[Num
_Encrypted_
Data_Items]]/Table1[[#This Row],[Total_Data_Items]])*100)</f>
        <v>76.146788990825684</v>
      </c>
      <c r="J56">
        <f>PRODUCT((Table1[[#This Row],[Num_Clicks]]/Table1[[#This Row],[Num_Phishing
_Emails_Sent]])*100)</f>
        <v>11.206896551724139</v>
      </c>
    </row>
    <row r="57" spans="1:10" x14ac:dyDescent="0.35">
      <c r="A57" s="4">
        <v>44982</v>
      </c>
      <c r="B57">
        <v>2</v>
      </c>
      <c r="C57">
        <v>9600</v>
      </c>
      <c r="D57">
        <v>7950</v>
      </c>
      <c r="E57">
        <v>9850</v>
      </c>
      <c r="F57">
        <v>40</v>
      </c>
      <c r="G57">
        <v>450</v>
      </c>
      <c r="H57">
        <f>PRODUCT((Table1[[#This Row],[NumOfCybersecurity
Incidents]]/Table1[[#This Row],[Total_IT
Transactions]])*100)</f>
        <v>2.0833333333333336E-2</v>
      </c>
      <c r="I57">
        <f>PRODUCT((Table1[[#This Row],[Num
_Encrypted_
Data_Items]]/Table1[[#This Row],[Total_Data_Items]])*100)</f>
        <v>80.710659898477161</v>
      </c>
      <c r="J57">
        <f>PRODUCT((Table1[[#This Row],[Num_Clicks]]/Table1[[#This Row],[Num_Phishing
_Emails_Sent]])*100)</f>
        <v>8.8888888888888893</v>
      </c>
    </row>
    <row r="58" spans="1:10" x14ac:dyDescent="0.35">
      <c r="A58" s="4">
        <v>44983</v>
      </c>
      <c r="B58">
        <v>6</v>
      </c>
      <c r="C58">
        <v>9900</v>
      </c>
      <c r="D58">
        <v>8050</v>
      </c>
      <c r="E58">
        <v>9950</v>
      </c>
      <c r="F58">
        <v>50</v>
      </c>
      <c r="G58">
        <v>500</v>
      </c>
      <c r="H58">
        <f>PRODUCT((Table1[[#This Row],[NumOfCybersecurity
Incidents]]/Table1[[#This Row],[Total_IT
Transactions]])*100)</f>
        <v>6.0606060606060608E-2</v>
      </c>
      <c r="I58">
        <f>PRODUCT((Table1[[#This Row],[Num
_Encrypted_
Data_Items]]/Table1[[#This Row],[Total_Data_Items]])*100)</f>
        <v>80.904522613065325</v>
      </c>
      <c r="J58">
        <f>PRODUCT((Table1[[#This Row],[Num_Clicks]]/Table1[[#This Row],[Num_Phishing
_Emails_Sent]])*100)</f>
        <v>10</v>
      </c>
    </row>
    <row r="59" spans="1:10" x14ac:dyDescent="0.35">
      <c r="A59" s="4">
        <v>44984</v>
      </c>
      <c r="B59">
        <v>4</v>
      </c>
      <c r="C59">
        <v>10100</v>
      </c>
      <c r="D59">
        <v>8150</v>
      </c>
      <c r="E59">
        <v>10500</v>
      </c>
      <c r="F59">
        <v>60</v>
      </c>
      <c r="G59">
        <v>550</v>
      </c>
      <c r="H59">
        <f>PRODUCT((Table1[[#This Row],[NumOfCybersecurity
Incidents]]/Table1[[#This Row],[Total_IT
Transactions]])*100)</f>
        <v>3.9603960396039604E-2</v>
      </c>
      <c r="I59">
        <f>PRODUCT((Table1[[#This Row],[Num
_Encrypted_
Data_Items]]/Table1[[#This Row],[Total_Data_Items]])*100)</f>
        <v>77.61904761904762</v>
      </c>
      <c r="J59">
        <f>PRODUCT((Table1[[#This Row],[Num_Clicks]]/Table1[[#This Row],[Num_Phishing
_Emails_Sent]])*100)</f>
        <v>10.909090909090908</v>
      </c>
    </row>
    <row r="60" spans="1:10" x14ac:dyDescent="0.35">
      <c r="A60" s="4">
        <v>44985</v>
      </c>
      <c r="B60">
        <v>5</v>
      </c>
      <c r="C60">
        <v>10300</v>
      </c>
      <c r="D60">
        <v>8250</v>
      </c>
      <c r="E60">
        <v>10700</v>
      </c>
      <c r="F60">
        <v>45</v>
      </c>
      <c r="G60">
        <v>480</v>
      </c>
      <c r="H60">
        <f>PRODUCT((Table1[[#This Row],[NumOfCybersecurity
Incidents]]/Table1[[#This Row],[Total_IT
Transactions]])*100)</f>
        <v>4.8543689320388349E-2</v>
      </c>
      <c r="I60">
        <f>PRODUCT((Table1[[#This Row],[Num
_Encrypted_
Data_Items]]/Table1[[#This Row],[Total_Data_Items]])*100)</f>
        <v>77.10280373831776</v>
      </c>
      <c r="J60">
        <f>PRODUCT((Table1[[#This Row],[Num_Clicks]]/Table1[[#This Row],[Num_Phishing
_Emails_Sent]])*100)</f>
        <v>9.375</v>
      </c>
    </row>
    <row r="61" spans="1:10" x14ac:dyDescent="0.35">
      <c r="A61" s="4">
        <v>44986</v>
      </c>
      <c r="B61">
        <v>7</v>
      </c>
      <c r="C61">
        <v>10800</v>
      </c>
      <c r="D61">
        <v>8200</v>
      </c>
      <c r="E61">
        <v>10600</v>
      </c>
      <c r="F61">
        <v>55</v>
      </c>
      <c r="G61">
        <v>520</v>
      </c>
      <c r="H61">
        <f>PRODUCT((Table1[[#This Row],[NumOfCybersecurity
Incidents]]/Table1[[#This Row],[Total_IT
Transactions]])*100)</f>
        <v>6.4814814814814811E-2</v>
      </c>
      <c r="I61">
        <f>PRODUCT((Table1[[#This Row],[Num
_Encrypted_
Data_Items]]/Table1[[#This Row],[Total_Data_Items]])*100)</f>
        <v>77.358490566037744</v>
      </c>
      <c r="J61">
        <f>PRODUCT((Table1[[#This Row],[Num_Clicks]]/Table1[[#This Row],[Num_Phishing
_Emails_Sent]])*100)</f>
        <v>10.576923076923077</v>
      </c>
    </row>
    <row r="62" spans="1:10" x14ac:dyDescent="0.35">
      <c r="A62" s="4">
        <v>44987</v>
      </c>
      <c r="B62">
        <v>3</v>
      </c>
      <c r="C62">
        <v>11500</v>
      </c>
      <c r="D62">
        <v>8300</v>
      </c>
      <c r="E62">
        <v>10800</v>
      </c>
      <c r="F62">
        <v>65</v>
      </c>
      <c r="G62">
        <v>580</v>
      </c>
      <c r="H62">
        <f>PRODUCT((Table1[[#This Row],[NumOfCybersecurity
Incidents]]/Table1[[#This Row],[Total_IT
Transactions]])*100)</f>
        <v>2.6086956521739129E-2</v>
      </c>
      <c r="I62">
        <f>PRODUCT((Table1[[#This Row],[Num
_Encrypted_
Data_Items]]/Table1[[#This Row],[Total_Data_Items]])*100)</f>
        <v>76.851851851851848</v>
      </c>
      <c r="J62">
        <f>PRODUCT((Table1[[#This Row],[Num_Clicks]]/Table1[[#This Row],[Num_Phishing
_Emails_Sent]])*100)</f>
        <v>11.206896551724139</v>
      </c>
    </row>
    <row r="63" spans="1:10" x14ac:dyDescent="0.35">
      <c r="A63" s="4">
        <v>44988</v>
      </c>
      <c r="B63">
        <v>2</v>
      </c>
      <c r="C63">
        <v>9500</v>
      </c>
      <c r="D63">
        <v>7950</v>
      </c>
      <c r="E63">
        <v>9800</v>
      </c>
      <c r="F63">
        <v>40</v>
      </c>
      <c r="G63">
        <v>450</v>
      </c>
      <c r="H63">
        <f>PRODUCT((Table1[[#This Row],[NumOfCybersecurity
Incidents]]/Table1[[#This Row],[Total_IT
Transactions]])*100)</f>
        <v>2.1052631578947368E-2</v>
      </c>
      <c r="I63">
        <f>PRODUCT((Table1[[#This Row],[Num
_Encrypted_
Data_Items]]/Table1[[#This Row],[Total_Data_Items]])*100)</f>
        <v>81.122448979591837</v>
      </c>
      <c r="J63">
        <f>PRODUCT((Table1[[#This Row],[Num_Clicks]]/Table1[[#This Row],[Num_Phishing
_Emails_Sent]])*100)</f>
        <v>8.8888888888888893</v>
      </c>
    </row>
    <row r="64" spans="1:10" x14ac:dyDescent="0.35">
      <c r="A64" s="4">
        <v>44989</v>
      </c>
      <c r="B64">
        <v>5</v>
      </c>
      <c r="C64">
        <v>9800</v>
      </c>
      <c r="D64">
        <v>8050</v>
      </c>
      <c r="E64">
        <v>9900</v>
      </c>
      <c r="F64">
        <v>50</v>
      </c>
      <c r="G64">
        <v>500</v>
      </c>
      <c r="H64">
        <f>PRODUCT((Table1[[#This Row],[NumOfCybersecurity
Incidents]]/Table1[[#This Row],[Total_IT
Transactions]])*100)</f>
        <v>5.1020408163265307E-2</v>
      </c>
      <c r="I64">
        <f>PRODUCT((Table1[[#This Row],[Num
_Encrypted_
Data_Items]]/Table1[[#This Row],[Total_Data_Items]])*100)</f>
        <v>81.313131313131322</v>
      </c>
      <c r="J64">
        <f>PRODUCT((Table1[[#This Row],[Num_Clicks]]/Table1[[#This Row],[Num_Phishing
_Emails_Sent]])*100)</f>
        <v>10</v>
      </c>
    </row>
    <row r="65" spans="1:10" x14ac:dyDescent="0.35">
      <c r="A65" s="4">
        <v>44990</v>
      </c>
      <c r="B65">
        <v>3</v>
      </c>
      <c r="C65">
        <v>10200</v>
      </c>
      <c r="D65">
        <v>8150</v>
      </c>
      <c r="E65">
        <v>10300</v>
      </c>
      <c r="F65">
        <v>60</v>
      </c>
      <c r="G65">
        <v>550</v>
      </c>
      <c r="H65">
        <f>PRODUCT((Table1[[#This Row],[NumOfCybersecurity
Incidents]]/Table1[[#This Row],[Total_IT
Transactions]])*100)</f>
        <v>2.9411764705882349E-2</v>
      </c>
      <c r="I65">
        <f>PRODUCT((Table1[[#This Row],[Num
_Encrypted_
Data_Items]]/Table1[[#This Row],[Total_Data_Items]])*100)</f>
        <v>79.126213592233015</v>
      </c>
      <c r="J65">
        <f>PRODUCT((Table1[[#This Row],[Num_Clicks]]/Table1[[#This Row],[Num_Phishing
_Emails_Sent]])*100)</f>
        <v>10.909090909090908</v>
      </c>
    </row>
    <row r="66" spans="1:10" x14ac:dyDescent="0.35">
      <c r="A66" s="4">
        <v>44991</v>
      </c>
      <c r="B66">
        <v>5</v>
      </c>
      <c r="C66">
        <v>10000</v>
      </c>
      <c r="D66">
        <v>8000</v>
      </c>
      <c r="E66">
        <v>10000</v>
      </c>
      <c r="F66">
        <v>50</v>
      </c>
      <c r="G66">
        <v>500</v>
      </c>
      <c r="H66">
        <f>PRODUCT((Table1[[#This Row],[NumOfCybersecurity
Incidents]]/Table1[[#This Row],[Total_IT
Transactions]])*100)</f>
        <v>0.05</v>
      </c>
      <c r="I66">
        <f>PRODUCT((Table1[[#This Row],[Num
_Encrypted_
Data_Items]]/Table1[[#This Row],[Total_Data_Items]])*100)</f>
        <v>80</v>
      </c>
      <c r="J66">
        <f>PRODUCT((Table1[[#This Row],[Num_Clicks]]/Table1[[#This Row],[Num_Phishing
_Emails_Sent]])*100)</f>
        <v>10</v>
      </c>
    </row>
    <row r="67" spans="1:10" x14ac:dyDescent="0.35">
      <c r="A67" s="4">
        <v>44992</v>
      </c>
      <c r="B67">
        <v>3</v>
      </c>
      <c r="C67">
        <v>12000</v>
      </c>
      <c r="D67">
        <v>8200</v>
      </c>
      <c r="E67">
        <v>11000</v>
      </c>
      <c r="F67">
        <v>60</v>
      </c>
      <c r="G67">
        <v>550</v>
      </c>
      <c r="H67">
        <f>PRODUCT((Table1[[#This Row],[NumOfCybersecurity
Incidents]]/Table1[[#This Row],[Total_IT
Transactions]])*100)</f>
        <v>2.5000000000000001E-2</v>
      </c>
      <c r="I67">
        <f>PRODUCT((Table1[[#This Row],[Num
_Encrypted_
Data_Items]]/Table1[[#This Row],[Total_Data_Items]])*100)</f>
        <v>74.545454545454547</v>
      </c>
      <c r="J67">
        <f>PRODUCT((Table1[[#This Row],[Num_Clicks]]/Table1[[#This Row],[Num_Phishing
_Emails_Sent]])*100)</f>
        <v>10.909090909090908</v>
      </c>
    </row>
    <row r="68" spans="1:10" x14ac:dyDescent="0.35">
      <c r="A68" s="4">
        <v>44993</v>
      </c>
      <c r="B68">
        <v>6</v>
      </c>
      <c r="C68">
        <v>11000</v>
      </c>
      <c r="D68">
        <v>8100</v>
      </c>
      <c r="E68">
        <v>10500</v>
      </c>
      <c r="F68">
        <v>45</v>
      </c>
      <c r="G68">
        <v>480</v>
      </c>
      <c r="H68">
        <f>PRODUCT((Table1[[#This Row],[NumOfCybersecurity
Incidents]]/Table1[[#This Row],[Total_IT
Transactions]])*100)</f>
        <v>5.454545454545455E-2</v>
      </c>
      <c r="I68">
        <f>PRODUCT((Table1[[#This Row],[Num
_Encrypted_
Data_Items]]/Table1[[#This Row],[Total_Data_Items]])*100)</f>
        <v>77.142857142857153</v>
      </c>
      <c r="J68">
        <f>PRODUCT((Table1[[#This Row],[Num_Clicks]]/Table1[[#This Row],[Num_Phishing
_Emails_Sent]])*100)</f>
        <v>9.375</v>
      </c>
    </row>
    <row r="69" spans="1:10" x14ac:dyDescent="0.35">
      <c r="A69" s="4">
        <v>44994</v>
      </c>
      <c r="B69">
        <v>4</v>
      </c>
      <c r="C69">
        <v>10500</v>
      </c>
      <c r="D69">
        <v>8050</v>
      </c>
      <c r="E69">
        <v>10200</v>
      </c>
      <c r="F69">
        <v>55</v>
      </c>
      <c r="G69">
        <v>520</v>
      </c>
      <c r="H69">
        <f>PRODUCT((Table1[[#This Row],[NumOfCybersecurity
Incidents]]/Table1[[#This Row],[Total_IT
Transactions]])*100)</f>
        <v>3.8095238095238099E-2</v>
      </c>
      <c r="I69">
        <f>PRODUCT((Table1[[#This Row],[Num
_Encrypted_
Data_Items]]/Table1[[#This Row],[Total_Data_Items]])*100)</f>
        <v>78.921568627450981</v>
      </c>
      <c r="J69">
        <f>PRODUCT((Table1[[#This Row],[Num_Clicks]]/Table1[[#This Row],[Num_Phishing
_Emails_Sent]])*100)</f>
        <v>10.576923076923077</v>
      </c>
    </row>
    <row r="70" spans="1:10" x14ac:dyDescent="0.35">
      <c r="A70" s="4">
        <v>44995</v>
      </c>
      <c r="B70">
        <v>7</v>
      </c>
      <c r="C70">
        <v>11500</v>
      </c>
      <c r="D70">
        <v>8250</v>
      </c>
      <c r="E70">
        <v>10800</v>
      </c>
      <c r="F70">
        <v>65</v>
      </c>
      <c r="G70">
        <v>580</v>
      </c>
      <c r="H70">
        <f>PRODUCT((Table1[[#This Row],[NumOfCybersecurity
Incidents]]/Table1[[#This Row],[Total_IT
Transactions]])*100)</f>
        <v>6.08695652173913E-2</v>
      </c>
      <c r="I70">
        <f>PRODUCT((Table1[[#This Row],[Num
_Encrypted_
Data_Items]]/Table1[[#This Row],[Total_Data_Items]])*100)</f>
        <v>76.388888888888886</v>
      </c>
      <c r="J70">
        <f>PRODUCT((Table1[[#This Row],[Num_Clicks]]/Table1[[#This Row],[Num_Phishing
_Emails_Sent]])*100)</f>
        <v>11.206896551724139</v>
      </c>
    </row>
    <row r="71" spans="1:10" x14ac:dyDescent="0.35">
      <c r="A71" s="4">
        <v>44996</v>
      </c>
      <c r="B71">
        <v>2</v>
      </c>
      <c r="C71">
        <v>9500</v>
      </c>
      <c r="D71">
        <v>7900</v>
      </c>
      <c r="E71">
        <v>9800</v>
      </c>
      <c r="F71">
        <v>40</v>
      </c>
      <c r="G71">
        <v>450</v>
      </c>
      <c r="H71">
        <f>PRODUCT((Table1[[#This Row],[NumOfCybersecurity
Incidents]]/Table1[[#This Row],[Total_IT
Transactions]])*100)</f>
        <v>2.1052631578947368E-2</v>
      </c>
      <c r="I71">
        <f>PRODUCT((Table1[[#This Row],[Num
_Encrypted_
Data_Items]]/Table1[[#This Row],[Total_Data_Items]])*100)</f>
        <v>80.612244897959187</v>
      </c>
      <c r="J71">
        <f>PRODUCT((Table1[[#This Row],[Num_Clicks]]/Table1[[#This Row],[Num_Phishing
_Emails_Sent]])*100)</f>
        <v>8.8888888888888893</v>
      </c>
    </row>
    <row r="72" spans="1:10" x14ac:dyDescent="0.35">
      <c r="A72" s="4">
        <v>44997</v>
      </c>
      <c r="B72">
        <v>5</v>
      </c>
      <c r="C72">
        <v>9800</v>
      </c>
      <c r="D72">
        <v>8000</v>
      </c>
      <c r="E72">
        <v>9900</v>
      </c>
      <c r="F72">
        <v>50</v>
      </c>
      <c r="G72">
        <v>500</v>
      </c>
      <c r="H72">
        <f>PRODUCT((Table1[[#This Row],[NumOfCybersecurity
Incidents]]/Table1[[#This Row],[Total_IT
Transactions]])*100)</f>
        <v>5.1020408163265307E-2</v>
      </c>
      <c r="I72">
        <f>PRODUCT((Table1[[#This Row],[Num
_Encrypted_
Data_Items]]/Table1[[#This Row],[Total_Data_Items]])*100)</f>
        <v>80.808080808080803</v>
      </c>
      <c r="J72">
        <f>PRODUCT((Table1[[#This Row],[Num_Clicks]]/Table1[[#This Row],[Num_Phishing
_Emails_Sent]])*100)</f>
        <v>10</v>
      </c>
    </row>
    <row r="73" spans="1:10" x14ac:dyDescent="0.35">
      <c r="A73" s="4">
        <v>44998</v>
      </c>
      <c r="B73">
        <v>3</v>
      </c>
      <c r="C73">
        <v>10200</v>
      </c>
      <c r="D73">
        <v>8100</v>
      </c>
      <c r="E73">
        <v>10300</v>
      </c>
      <c r="F73">
        <v>60</v>
      </c>
      <c r="G73">
        <v>550</v>
      </c>
      <c r="H73">
        <f>PRODUCT((Table1[[#This Row],[NumOfCybersecurity
Incidents]]/Table1[[#This Row],[Total_IT
Transactions]])*100)</f>
        <v>2.9411764705882349E-2</v>
      </c>
      <c r="I73">
        <f>PRODUCT((Table1[[#This Row],[Num
_Encrypted_
Data_Items]]/Table1[[#This Row],[Total_Data_Items]])*100)</f>
        <v>78.640776699029118</v>
      </c>
      <c r="J73">
        <f>PRODUCT((Table1[[#This Row],[Num_Clicks]]/Table1[[#This Row],[Num_Phishing
_Emails_Sent]])*100)</f>
        <v>10.909090909090908</v>
      </c>
    </row>
    <row r="74" spans="1:10" x14ac:dyDescent="0.35">
      <c r="A74" s="4">
        <v>44999</v>
      </c>
      <c r="B74">
        <v>6</v>
      </c>
      <c r="C74">
        <v>10700</v>
      </c>
      <c r="D74">
        <v>8200</v>
      </c>
      <c r="E74">
        <v>10600</v>
      </c>
      <c r="F74">
        <v>45</v>
      </c>
      <c r="G74">
        <v>480</v>
      </c>
      <c r="H74">
        <f>PRODUCT((Table1[[#This Row],[NumOfCybersecurity
Incidents]]/Table1[[#This Row],[Total_IT
Transactions]])*100)</f>
        <v>5.6074766355140186E-2</v>
      </c>
      <c r="I74">
        <f>PRODUCT((Table1[[#This Row],[Num
_Encrypted_
Data_Items]]/Table1[[#This Row],[Total_Data_Items]])*100)</f>
        <v>77.358490566037744</v>
      </c>
      <c r="J74">
        <f>PRODUCT((Table1[[#This Row],[Num_Clicks]]/Table1[[#This Row],[Num_Phishing
_Emails_Sent]])*100)</f>
        <v>9.375</v>
      </c>
    </row>
    <row r="75" spans="1:10" x14ac:dyDescent="0.35">
      <c r="A75" s="4">
        <v>45000</v>
      </c>
      <c r="B75">
        <v>4</v>
      </c>
      <c r="C75">
        <v>11200</v>
      </c>
      <c r="D75">
        <v>8150</v>
      </c>
      <c r="E75">
        <v>10400</v>
      </c>
      <c r="F75">
        <v>55</v>
      </c>
      <c r="G75">
        <v>520</v>
      </c>
      <c r="H75">
        <f>PRODUCT((Table1[[#This Row],[NumOfCybersecurity
Incidents]]/Table1[[#This Row],[Total_IT
Transactions]])*100)</f>
        <v>3.5714285714285712E-2</v>
      </c>
      <c r="I75">
        <f>PRODUCT((Table1[[#This Row],[Num
_Encrypted_
Data_Items]]/Table1[[#This Row],[Total_Data_Items]])*100)</f>
        <v>78.365384615384613</v>
      </c>
      <c r="J75">
        <f>PRODUCT((Table1[[#This Row],[Num_Clicks]]/Table1[[#This Row],[Num_Phishing
_Emails_Sent]])*100)</f>
        <v>10.576923076923077</v>
      </c>
    </row>
    <row r="76" spans="1:10" x14ac:dyDescent="0.35">
      <c r="A76" s="4">
        <v>45001</v>
      </c>
      <c r="B76">
        <v>8</v>
      </c>
      <c r="C76">
        <v>11800</v>
      </c>
      <c r="D76">
        <v>8300</v>
      </c>
      <c r="E76">
        <v>10900</v>
      </c>
      <c r="F76">
        <v>65</v>
      </c>
      <c r="G76">
        <v>580</v>
      </c>
      <c r="H76">
        <f>PRODUCT((Table1[[#This Row],[NumOfCybersecurity
Incidents]]/Table1[[#This Row],[Total_IT
Transactions]])*100)</f>
        <v>6.7796610169491525E-2</v>
      </c>
      <c r="I76">
        <f>PRODUCT((Table1[[#This Row],[Num
_Encrypted_
Data_Items]]/Table1[[#This Row],[Total_Data_Items]])*100)</f>
        <v>76.146788990825684</v>
      </c>
      <c r="J76">
        <f>PRODUCT((Table1[[#This Row],[Num_Clicks]]/Table1[[#This Row],[Num_Phishing
_Emails_Sent]])*100)</f>
        <v>11.206896551724139</v>
      </c>
    </row>
    <row r="77" spans="1:10" x14ac:dyDescent="0.35">
      <c r="A77" s="4">
        <v>45002</v>
      </c>
      <c r="B77">
        <v>2</v>
      </c>
      <c r="C77">
        <v>9600</v>
      </c>
      <c r="D77">
        <v>7950</v>
      </c>
      <c r="E77">
        <v>9850</v>
      </c>
      <c r="F77">
        <v>40</v>
      </c>
      <c r="G77">
        <v>450</v>
      </c>
      <c r="H77">
        <f>PRODUCT((Table1[[#This Row],[NumOfCybersecurity
Incidents]]/Table1[[#This Row],[Total_IT
Transactions]])*100)</f>
        <v>2.0833333333333336E-2</v>
      </c>
      <c r="I77">
        <f>PRODUCT((Table1[[#This Row],[Num
_Encrypted_
Data_Items]]/Table1[[#This Row],[Total_Data_Items]])*100)</f>
        <v>80.710659898477161</v>
      </c>
      <c r="J77">
        <f>PRODUCT((Table1[[#This Row],[Num_Clicks]]/Table1[[#This Row],[Num_Phishing
_Emails_Sent]])*100)</f>
        <v>8.8888888888888893</v>
      </c>
    </row>
    <row r="78" spans="1:10" x14ac:dyDescent="0.35">
      <c r="A78" s="4">
        <v>45003</v>
      </c>
      <c r="B78">
        <v>6</v>
      </c>
      <c r="C78">
        <v>9900</v>
      </c>
      <c r="D78">
        <v>8050</v>
      </c>
      <c r="E78">
        <v>9950</v>
      </c>
      <c r="F78">
        <v>50</v>
      </c>
      <c r="G78">
        <v>500</v>
      </c>
      <c r="H78">
        <f>PRODUCT((Table1[[#This Row],[NumOfCybersecurity
Incidents]]/Table1[[#This Row],[Total_IT
Transactions]])*100)</f>
        <v>6.0606060606060608E-2</v>
      </c>
      <c r="I78">
        <f>PRODUCT((Table1[[#This Row],[Num
_Encrypted_
Data_Items]]/Table1[[#This Row],[Total_Data_Items]])*100)</f>
        <v>80.904522613065325</v>
      </c>
      <c r="J78">
        <f>PRODUCT((Table1[[#This Row],[Num_Clicks]]/Table1[[#This Row],[Num_Phishing
_Emails_Sent]])*100)</f>
        <v>10</v>
      </c>
    </row>
    <row r="79" spans="1:10" x14ac:dyDescent="0.35">
      <c r="A79" s="4">
        <v>45004</v>
      </c>
      <c r="B79">
        <v>4</v>
      </c>
      <c r="C79">
        <v>10100</v>
      </c>
      <c r="D79">
        <v>8150</v>
      </c>
      <c r="E79">
        <v>10500</v>
      </c>
      <c r="F79">
        <v>60</v>
      </c>
      <c r="G79">
        <v>550</v>
      </c>
      <c r="H79">
        <f>PRODUCT((Table1[[#This Row],[NumOfCybersecurity
Incidents]]/Table1[[#This Row],[Total_IT
Transactions]])*100)</f>
        <v>3.9603960396039604E-2</v>
      </c>
      <c r="I79">
        <f>PRODUCT((Table1[[#This Row],[Num
_Encrypted_
Data_Items]]/Table1[[#This Row],[Total_Data_Items]])*100)</f>
        <v>77.61904761904762</v>
      </c>
      <c r="J79">
        <f>PRODUCT((Table1[[#This Row],[Num_Clicks]]/Table1[[#This Row],[Num_Phishing
_Emails_Sent]])*100)</f>
        <v>10.909090909090908</v>
      </c>
    </row>
    <row r="80" spans="1:10" x14ac:dyDescent="0.35">
      <c r="A80" s="4">
        <v>45005</v>
      </c>
      <c r="B80">
        <v>5</v>
      </c>
      <c r="C80">
        <v>10300</v>
      </c>
      <c r="D80">
        <v>8250</v>
      </c>
      <c r="E80">
        <v>10700</v>
      </c>
      <c r="F80">
        <v>45</v>
      </c>
      <c r="G80">
        <v>480</v>
      </c>
      <c r="H80">
        <f>PRODUCT((Table1[[#This Row],[NumOfCybersecurity
Incidents]]/Table1[[#This Row],[Total_IT
Transactions]])*100)</f>
        <v>4.8543689320388349E-2</v>
      </c>
      <c r="I80">
        <f>PRODUCT((Table1[[#This Row],[Num
_Encrypted_
Data_Items]]/Table1[[#This Row],[Total_Data_Items]])*100)</f>
        <v>77.10280373831776</v>
      </c>
      <c r="J80">
        <f>PRODUCT((Table1[[#This Row],[Num_Clicks]]/Table1[[#This Row],[Num_Phishing
_Emails_Sent]])*100)</f>
        <v>9.375</v>
      </c>
    </row>
    <row r="81" spans="1:10" x14ac:dyDescent="0.35">
      <c r="A81" s="4">
        <v>45006</v>
      </c>
      <c r="B81">
        <v>7</v>
      </c>
      <c r="C81">
        <v>10800</v>
      </c>
      <c r="D81">
        <v>8200</v>
      </c>
      <c r="E81">
        <v>10600</v>
      </c>
      <c r="F81">
        <v>55</v>
      </c>
      <c r="G81">
        <v>520</v>
      </c>
      <c r="H81">
        <f>PRODUCT((Table1[[#This Row],[NumOfCybersecurity
Incidents]]/Table1[[#This Row],[Total_IT
Transactions]])*100)</f>
        <v>6.4814814814814811E-2</v>
      </c>
      <c r="I81">
        <f>PRODUCT((Table1[[#This Row],[Num
_Encrypted_
Data_Items]]/Table1[[#This Row],[Total_Data_Items]])*100)</f>
        <v>77.358490566037744</v>
      </c>
      <c r="J81">
        <f>PRODUCT((Table1[[#This Row],[Num_Clicks]]/Table1[[#This Row],[Num_Phishing
_Emails_Sent]])*100)</f>
        <v>10.576923076923077</v>
      </c>
    </row>
    <row r="82" spans="1:10" x14ac:dyDescent="0.35">
      <c r="A82" s="4">
        <v>45007</v>
      </c>
      <c r="B82">
        <v>3</v>
      </c>
      <c r="C82">
        <v>11500</v>
      </c>
      <c r="D82">
        <v>8300</v>
      </c>
      <c r="E82">
        <v>10800</v>
      </c>
      <c r="F82">
        <v>65</v>
      </c>
      <c r="G82">
        <v>580</v>
      </c>
      <c r="H82">
        <f>PRODUCT((Table1[[#This Row],[NumOfCybersecurity
Incidents]]/Table1[[#This Row],[Total_IT
Transactions]])*100)</f>
        <v>2.6086956521739129E-2</v>
      </c>
      <c r="I82">
        <f>PRODUCT((Table1[[#This Row],[Num
_Encrypted_
Data_Items]]/Table1[[#This Row],[Total_Data_Items]])*100)</f>
        <v>76.851851851851848</v>
      </c>
      <c r="J82">
        <f>PRODUCT((Table1[[#This Row],[Num_Clicks]]/Table1[[#This Row],[Num_Phishing
_Emails_Sent]])*100)</f>
        <v>11.206896551724139</v>
      </c>
    </row>
    <row r="83" spans="1:10" x14ac:dyDescent="0.35">
      <c r="A83" s="4">
        <v>45008</v>
      </c>
      <c r="B83">
        <v>2</v>
      </c>
      <c r="C83">
        <v>9500</v>
      </c>
      <c r="D83">
        <v>7950</v>
      </c>
      <c r="E83">
        <v>9800</v>
      </c>
      <c r="F83">
        <v>40</v>
      </c>
      <c r="G83">
        <v>450</v>
      </c>
      <c r="H83">
        <f>PRODUCT((Table1[[#This Row],[NumOfCybersecurity
Incidents]]/Table1[[#This Row],[Total_IT
Transactions]])*100)</f>
        <v>2.1052631578947368E-2</v>
      </c>
      <c r="I83">
        <f>PRODUCT((Table1[[#This Row],[Num
_Encrypted_
Data_Items]]/Table1[[#This Row],[Total_Data_Items]])*100)</f>
        <v>81.122448979591837</v>
      </c>
      <c r="J83">
        <f>PRODUCT((Table1[[#This Row],[Num_Clicks]]/Table1[[#This Row],[Num_Phishing
_Emails_Sent]])*100)</f>
        <v>8.8888888888888893</v>
      </c>
    </row>
    <row r="84" spans="1:10" x14ac:dyDescent="0.35">
      <c r="A84" s="4">
        <v>45009</v>
      </c>
      <c r="B84">
        <v>5</v>
      </c>
      <c r="C84">
        <v>9800</v>
      </c>
      <c r="D84">
        <v>8050</v>
      </c>
      <c r="E84">
        <v>9900</v>
      </c>
      <c r="F84">
        <v>50</v>
      </c>
      <c r="G84">
        <v>500</v>
      </c>
      <c r="H84">
        <f>PRODUCT((Table1[[#This Row],[NumOfCybersecurity
Incidents]]/Table1[[#This Row],[Total_IT
Transactions]])*100)</f>
        <v>5.1020408163265307E-2</v>
      </c>
      <c r="I84">
        <f>PRODUCT((Table1[[#This Row],[Num
_Encrypted_
Data_Items]]/Table1[[#This Row],[Total_Data_Items]])*100)</f>
        <v>81.313131313131322</v>
      </c>
      <c r="J84">
        <f>PRODUCT((Table1[[#This Row],[Num_Clicks]]/Table1[[#This Row],[Num_Phishing
_Emails_Sent]])*100)</f>
        <v>10</v>
      </c>
    </row>
    <row r="85" spans="1:10" x14ac:dyDescent="0.35">
      <c r="A85" s="4">
        <v>45010</v>
      </c>
      <c r="B85">
        <v>3</v>
      </c>
      <c r="C85">
        <v>10200</v>
      </c>
      <c r="D85">
        <v>8150</v>
      </c>
      <c r="E85">
        <v>10300</v>
      </c>
      <c r="F85">
        <v>60</v>
      </c>
      <c r="G85">
        <v>550</v>
      </c>
      <c r="H85">
        <f>PRODUCT((Table1[[#This Row],[NumOfCybersecurity
Incidents]]/Table1[[#This Row],[Total_IT
Transactions]])*100)</f>
        <v>2.9411764705882349E-2</v>
      </c>
      <c r="I85">
        <f>PRODUCT((Table1[[#This Row],[Num
_Encrypted_
Data_Items]]/Table1[[#This Row],[Total_Data_Items]])*100)</f>
        <v>79.126213592233015</v>
      </c>
      <c r="J85">
        <f>PRODUCT((Table1[[#This Row],[Num_Clicks]]/Table1[[#This Row],[Num_Phishing
_Emails_Sent]])*100)</f>
        <v>10.909090909090908</v>
      </c>
    </row>
    <row r="86" spans="1:10" x14ac:dyDescent="0.35">
      <c r="A86" s="4">
        <v>45011</v>
      </c>
      <c r="B86">
        <v>4</v>
      </c>
      <c r="C86">
        <v>11000</v>
      </c>
      <c r="D86">
        <v>8250</v>
      </c>
      <c r="E86">
        <v>10800</v>
      </c>
      <c r="F86">
        <v>65</v>
      </c>
      <c r="G86">
        <v>580</v>
      </c>
      <c r="H86">
        <f>PRODUCT((Table1[[#This Row],[NumOfCybersecurity
Incidents]]/Table1[[#This Row],[Total_IT
Transactions]])*100)</f>
        <v>3.6363636363636362E-2</v>
      </c>
      <c r="I86">
        <f>PRODUCT((Table1[[#This Row],[Num
_Encrypted_
Data_Items]]/Table1[[#This Row],[Total_Data_Items]])*100)</f>
        <v>76.388888888888886</v>
      </c>
      <c r="J86">
        <f>PRODUCT((Table1[[#This Row],[Num_Clicks]]/Table1[[#This Row],[Num_Phishing
_Emails_Sent]])*100)</f>
        <v>11.206896551724139</v>
      </c>
    </row>
    <row r="87" spans="1:10" x14ac:dyDescent="0.35">
      <c r="A87" s="4">
        <v>45012</v>
      </c>
      <c r="B87">
        <v>3</v>
      </c>
      <c r="C87">
        <v>10500</v>
      </c>
      <c r="D87">
        <v>8150</v>
      </c>
      <c r="E87">
        <v>10500</v>
      </c>
      <c r="F87">
        <v>60</v>
      </c>
      <c r="G87">
        <v>550</v>
      </c>
      <c r="H87">
        <f>PRODUCT((Table1[[#This Row],[NumOfCybersecurity
Incidents]]/Table1[[#This Row],[Total_IT
Transactions]])*100)</f>
        <v>2.8571428571428574E-2</v>
      </c>
      <c r="I87">
        <f>PRODUCT((Table1[[#This Row],[Num
_Encrypted_
Data_Items]]/Table1[[#This Row],[Total_Data_Items]])*100)</f>
        <v>77.61904761904762</v>
      </c>
      <c r="J87">
        <f>PRODUCT((Table1[[#This Row],[Num_Clicks]]/Table1[[#This Row],[Num_Phishing
_Emails_Sent]])*100)</f>
        <v>10.909090909090908</v>
      </c>
    </row>
    <row r="88" spans="1:10" x14ac:dyDescent="0.35">
      <c r="A88" s="4">
        <v>45013</v>
      </c>
      <c r="B88">
        <v>5</v>
      </c>
      <c r="C88">
        <v>11500</v>
      </c>
      <c r="D88">
        <v>8350</v>
      </c>
      <c r="E88">
        <v>11000</v>
      </c>
      <c r="F88">
        <v>70</v>
      </c>
      <c r="G88">
        <v>600</v>
      </c>
      <c r="H88">
        <f>PRODUCT((Table1[[#This Row],[NumOfCybersecurity
Incidents]]/Table1[[#This Row],[Total_IT
Transactions]])*100)</f>
        <v>4.3478260869565216E-2</v>
      </c>
      <c r="I88">
        <f>PRODUCT((Table1[[#This Row],[Num
_Encrypted_
Data_Items]]/Table1[[#This Row],[Total_Data_Items]])*100)</f>
        <v>75.909090909090907</v>
      </c>
      <c r="J88">
        <f>PRODUCT((Table1[[#This Row],[Num_Clicks]]/Table1[[#This Row],[Num_Phishing
_Emails_Sent]])*100)</f>
        <v>11.666666666666666</v>
      </c>
    </row>
    <row r="89" spans="1:10" x14ac:dyDescent="0.35">
      <c r="A89" s="4">
        <v>45014</v>
      </c>
      <c r="B89">
        <v>6</v>
      </c>
      <c r="C89">
        <v>12000</v>
      </c>
      <c r="D89">
        <v>8400</v>
      </c>
      <c r="E89">
        <v>11200</v>
      </c>
      <c r="F89">
        <v>75</v>
      </c>
      <c r="G89">
        <v>620</v>
      </c>
      <c r="H89">
        <f>PRODUCT((Table1[[#This Row],[NumOfCybersecurity
Incidents]]/Table1[[#This Row],[Total_IT
Transactions]])*100)</f>
        <v>0.05</v>
      </c>
      <c r="I89">
        <f>PRODUCT((Table1[[#This Row],[Num
_Encrypted_
Data_Items]]/Table1[[#This Row],[Total_Data_Items]])*100)</f>
        <v>75</v>
      </c>
      <c r="J89">
        <f>PRODUCT((Table1[[#This Row],[Num_Clicks]]/Table1[[#This Row],[Num_Phishing
_Emails_Sent]])*100)</f>
        <v>12.096774193548388</v>
      </c>
    </row>
    <row r="90" spans="1:10" x14ac:dyDescent="0.35">
      <c r="A90" s="4">
        <v>45015</v>
      </c>
      <c r="B90">
        <v>7</v>
      </c>
      <c r="C90">
        <v>12500</v>
      </c>
      <c r="D90">
        <v>8500</v>
      </c>
      <c r="E90">
        <v>11500</v>
      </c>
      <c r="F90">
        <v>80</v>
      </c>
      <c r="G90">
        <v>650</v>
      </c>
      <c r="H90">
        <f>PRODUCT((Table1[[#This Row],[NumOfCybersecurity
Incidents]]/Table1[[#This Row],[Total_IT
Transactions]])*100)</f>
        <v>5.5999999999999994E-2</v>
      </c>
      <c r="I90">
        <f>PRODUCT((Table1[[#This Row],[Num
_Encrypted_
Data_Items]]/Table1[[#This Row],[Total_Data_Items]])*100)</f>
        <v>73.91304347826086</v>
      </c>
      <c r="J90">
        <f>PRODUCT((Table1[[#This Row],[Num_Clicks]]/Table1[[#This Row],[Num_Phishing
_Emails_Sent]])*100)</f>
        <v>12.307692307692308</v>
      </c>
    </row>
    <row r="91" spans="1:10" x14ac:dyDescent="0.35">
      <c r="A91" s="4">
        <v>45016</v>
      </c>
      <c r="B91">
        <v>8</v>
      </c>
      <c r="C91">
        <v>13000</v>
      </c>
      <c r="D91">
        <v>8550</v>
      </c>
      <c r="E91">
        <v>11800</v>
      </c>
      <c r="F91">
        <v>85</v>
      </c>
      <c r="G91">
        <v>680</v>
      </c>
      <c r="H91">
        <f>PRODUCT((Table1[[#This Row],[NumOfCybersecurity
Incidents]]/Table1[[#This Row],[Total_IT
Transactions]])*100)</f>
        <v>6.1538461538461542E-2</v>
      </c>
      <c r="I91">
        <f>PRODUCT((Table1[[#This Row],[Num
_Encrypted_
Data_Items]]/Table1[[#This Row],[Total_Data_Items]])*100)</f>
        <v>72.457627118644069</v>
      </c>
      <c r="J91">
        <f>PRODUCT((Table1[[#This Row],[Num_Clicks]]/Table1[[#This Row],[Num_Phishing
_Emails_Sent]])*100)</f>
        <v>12.5</v>
      </c>
    </row>
    <row r="92" spans="1:10" x14ac:dyDescent="0.35">
      <c r="A92" s="4">
        <v>45017</v>
      </c>
      <c r="B92">
        <v>9</v>
      </c>
      <c r="C92">
        <v>13500</v>
      </c>
      <c r="D92">
        <v>8650</v>
      </c>
      <c r="E92">
        <v>12000</v>
      </c>
      <c r="F92">
        <v>90</v>
      </c>
      <c r="G92">
        <v>700</v>
      </c>
      <c r="H92">
        <f>PRODUCT((Table1[[#This Row],[NumOfCybersecurity
Incidents]]/Table1[[#This Row],[Total_IT
Transactions]])*100)</f>
        <v>6.6666666666666666E-2</v>
      </c>
      <c r="I92">
        <f>PRODUCT((Table1[[#This Row],[Num
_Encrypted_
Data_Items]]/Table1[[#This Row],[Total_Data_Items]])*100)</f>
        <v>72.083333333333329</v>
      </c>
      <c r="J92">
        <f>PRODUCT((Table1[[#This Row],[Num_Clicks]]/Table1[[#This Row],[Num_Phishing
_Emails_Sent]])*100)</f>
        <v>12.857142857142856</v>
      </c>
    </row>
    <row r="93" spans="1:10" x14ac:dyDescent="0.35">
      <c r="A93" s="4">
        <v>45018</v>
      </c>
      <c r="B93">
        <v>8</v>
      </c>
      <c r="C93">
        <v>13200</v>
      </c>
      <c r="D93">
        <v>8600</v>
      </c>
      <c r="E93">
        <v>11800</v>
      </c>
      <c r="F93">
        <v>85</v>
      </c>
      <c r="G93">
        <v>680</v>
      </c>
      <c r="H93">
        <f>PRODUCT((Table1[[#This Row],[NumOfCybersecurity
Incidents]]/Table1[[#This Row],[Total_IT
Transactions]])*100)</f>
        <v>6.0606060606060608E-2</v>
      </c>
      <c r="I93">
        <f>PRODUCT((Table1[[#This Row],[Num
_Encrypted_
Data_Items]]/Table1[[#This Row],[Total_Data_Items]])*100)</f>
        <v>72.881355932203391</v>
      </c>
      <c r="J93">
        <f>PRODUCT((Table1[[#This Row],[Num_Clicks]]/Table1[[#This Row],[Num_Phishing
_Emails_Sent]])*100)</f>
        <v>12.5</v>
      </c>
    </row>
    <row r="94" spans="1:10" x14ac:dyDescent="0.35">
      <c r="A94" s="4">
        <v>45019</v>
      </c>
      <c r="B94">
        <v>4</v>
      </c>
      <c r="C94">
        <v>11000</v>
      </c>
      <c r="D94">
        <v>8250</v>
      </c>
      <c r="E94">
        <v>10800</v>
      </c>
      <c r="F94">
        <v>65</v>
      </c>
      <c r="G94">
        <v>580</v>
      </c>
      <c r="H94">
        <f>PRODUCT((Table1[[#This Row],[NumOfCybersecurity
Incidents]]/Table1[[#This Row],[Total_IT
Transactions]])*100)</f>
        <v>3.6363636363636362E-2</v>
      </c>
      <c r="I94">
        <f>PRODUCT((Table1[[#This Row],[Num
_Encrypted_
Data_Items]]/Table1[[#This Row],[Total_Data_Items]])*100)</f>
        <v>76.388888888888886</v>
      </c>
      <c r="J94">
        <f>PRODUCT((Table1[[#This Row],[Num_Clicks]]/Table1[[#This Row],[Num_Phishing
_Emails_Sent]])*100)</f>
        <v>11.206896551724139</v>
      </c>
    </row>
    <row r="95" spans="1:10" x14ac:dyDescent="0.35">
      <c r="A95" s="4">
        <v>45020</v>
      </c>
      <c r="B95">
        <v>3</v>
      </c>
      <c r="C95">
        <v>10500</v>
      </c>
      <c r="D95">
        <v>8150</v>
      </c>
      <c r="E95">
        <v>10500</v>
      </c>
      <c r="F95">
        <v>60</v>
      </c>
      <c r="G95">
        <v>550</v>
      </c>
      <c r="H95">
        <f>PRODUCT((Table1[[#This Row],[NumOfCybersecurity
Incidents]]/Table1[[#This Row],[Total_IT
Transactions]])*100)</f>
        <v>2.8571428571428574E-2</v>
      </c>
      <c r="I95">
        <f>PRODUCT((Table1[[#This Row],[Num
_Encrypted_
Data_Items]]/Table1[[#This Row],[Total_Data_Items]])*100)</f>
        <v>77.61904761904762</v>
      </c>
      <c r="J95">
        <f>PRODUCT((Table1[[#This Row],[Num_Clicks]]/Table1[[#This Row],[Num_Phishing
_Emails_Sent]])*100)</f>
        <v>10.909090909090908</v>
      </c>
    </row>
    <row r="96" spans="1:10" x14ac:dyDescent="0.35">
      <c r="A96" s="4">
        <v>45021</v>
      </c>
      <c r="B96">
        <v>5</v>
      </c>
      <c r="C96">
        <v>11500</v>
      </c>
      <c r="D96">
        <v>8350</v>
      </c>
      <c r="E96">
        <v>11000</v>
      </c>
      <c r="F96">
        <v>70</v>
      </c>
      <c r="G96">
        <v>600</v>
      </c>
      <c r="H96">
        <f>PRODUCT((Table1[[#This Row],[NumOfCybersecurity
Incidents]]/Table1[[#This Row],[Total_IT
Transactions]])*100)</f>
        <v>4.3478260869565216E-2</v>
      </c>
      <c r="I96">
        <f>PRODUCT((Table1[[#This Row],[Num
_Encrypted_
Data_Items]]/Table1[[#This Row],[Total_Data_Items]])*100)</f>
        <v>75.909090909090907</v>
      </c>
      <c r="J96">
        <f>PRODUCT((Table1[[#This Row],[Num_Clicks]]/Table1[[#This Row],[Num_Phishing
_Emails_Sent]])*100)</f>
        <v>11.666666666666666</v>
      </c>
    </row>
    <row r="97" spans="1:10" x14ac:dyDescent="0.35">
      <c r="A97" s="4">
        <v>45022</v>
      </c>
      <c r="B97">
        <v>6</v>
      </c>
      <c r="C97">
        <v>12000</v>
      </c>
      <c r="D97">
        <v>8400</v>
      </c>
      <c r="E97">
        <v>11200</v>
      </c>
      <c r="F97">
        <v>75</v>
      </c>
      <c r="G97">
        <v>620</v>
      </c>
      <c r="H97">
        <f>PRODUCT((Table1[[#This Row],[NumOfCybersecurity
Incidents]]/Table1[[#This Row],[Total_IT
Transactions]])*100)</f>
        <v>0.05</v>
      </c>
      <c r="I97">
        <f>PRODUCT((Table1[[#This Row],[Num
_Encrypted_
Data_Items]]/Table1[[#This Row],[Total_Data_Items]])*100)</f>
        <v>75</v>
      </c>
      <c r="J97">
        <f>PRODUCT((Table1[[#This Row],[Num_Clicks]]/Table1[[#This Row],[Num_Phishing
_Emails_Sent]])*100)</f>
        <v>12.096774193548388</v>
      </c>
    </row>
    <row r="98" spans="1:10" x14ac:dyDescent="0.35">
      <c r="A98" s="4">
        <v>45023</v>
      </c>
      <c r="B98">
        <v>8</v>
      </c>
      <c r="C98">
        <v>13200</v>
      </c>
      <c r="D98">
        <v>8600</v>
      </c>
      <c r="E98">
        <v>11800</v>
      </c>
      <c r="F98">
        <v>85</v>
      </c>
      <c r="G98">
        <v>680</v>
      </c>
      <c r="H98">
        <f>PRODUCT((Table1[[#This Row],[NumOfCybersecurity
Incidents]]/Table1[[#This Row],[Total_IT
Transactions]])*100)</f>
        <v>6.0606060606060608E-2</v>
      </c>
      <c r="I98">
        <f>PRODUCT((Table1[[#This Row],[Num
_Encrypted_
Data_Items]]/Table1[[#This Row],[Total_Data_Items]])*100)</f>
        <v>72.881355932203391</v>
      </c>
      <c r="J98">
        <f>PRODUCT((Table1[[#This Row],[Num_Clicks]]/Table1[[#This Row],[Num_Phishing
_Emails_Sent]])*100)</f>
        <v>12.5</v>
      </c>
    </row>
    <row r="99" spans="1:10" x14ac:dyDescent="0.35">
      <c r="A99" s="4">
        <v>45024</v>
      </c>
      <c r="B99">
        <v>7</v>
      </c>
      <c r="C99">
        <v>12800</v>
      </c>
      <c r="D99">
        <v>8550</v>
      </c>
      <c r="E99">
        <v>11600</v>
      </c>
      <c r="F99">
        <v>80</v>
      </c>
      <c r="G99">
        <v>650</v>
      </c>
      <c r="H99">
        <f>PRODUCT((Table1[[#This Row],[NumOfCybersecurity
Incidents]]/Table1[[#This Row],[Total_IT
Transactions]])*100)</f>
        <v>5.4687500000000007E-2</v>
      </c>
      <c r="I99">
        <f>PRODUCT((Table1[[#This Row],[Num
_Encrypted_
Data_Items]]/Table1[[#This Row],[Total_Data_Items]])*100)</f>
        <v>73.706896551724128</v>
      </c>
      <c r="J99">
        <f>PRODUCT((Table1[[#This Row],[Num_Clicks]]/Table1[[#This Row],[Num_Phishing
_Emails_Sent]])*100)</f>
        <v>12.307692307692308</v>
      </c>
    </row>
    <row r="100" spans="1:10" x14ac:dyDescent="0.35">
      <c r="A100" s="4">
        <v>45025</v>
      </c>
      <c r="B100">
        <v>6</v>
      </c>
      <c r="C100">
        <v>12500</v>
      </c>
      <c r="D100">
        <v>8450</v>
      </c>
      <c r="E100">
        <v>11400</v>
      </c>
      <c r="F100">
        <v>75</v>
      </c>
      <c r="G100">
        <v>620</v>
      </c>
      <c r="H100">
        <f>PRODUCT((Table1[[#This Row],[NumOfCybersecurity
Incidents]]/Table1[[#This Row],[Total_IT
Transactions]])*100)</f>
        <v>4.8000000000000001E-2</v>
      </c>
      <c r="I100">
        <f>PRODUCT((Table1[[#This Row],[Num
_Encrypted_
Data_Items]]/Table1[[#This Row],[Total_Data_Items]])*100)</f>
        <v>74.122807017543863</v>
      </c>
      <c r="J100">
        <f>PRODUCT((Table1[[#This Row],[Num_Clicks]]/Table1[[#This Row],[Num_Phishing
_Emails_Sent]])*100)</f>
        <v>12.096774193548388</v>
      </c>
    </row>
    <row r="101" spans="1:10" x14ac:dyDescent="0.35">
      <c r="A101" s="4">
        <v>45026</v>
      </c>
      <c r="B101">
        <v>5</v>
      </c>
      <c r="C101">
        <v>12000</v>
      </c>
      <c r="D101">
        <v>8400</v>
      </c>
      <c r="E101">
        <v>11200</v>
      </c>
      <c r="F101">
        <v>70</v>
      </c>
      <c r="G101">
        <v>600</v>
      </c>
      <c r="H101">
        <f>PRODUCT((Table1[[#This Row],[NumOfCybersecurity
Incidents]]/Table1[[#This Row],[Total_IT
Transactions]])*100)</f>
        <v>4.1666666666666671E-2</v>
      </c>
      <c r="I101">
        <f>PRODUCT((Table1[[#This Row],[Num
_Encrypted_
Data_Items]]/Table1[[#This Row],[Total_Data_Items]])*100)</f>
        <v>75</v>
      </c>
      <c r="J101">
        <f>PRODUCT((Table1[[#This Row],[Num_Clicks]]/Table1[[#This Row],[Num_Phishing
_Emails_Sent]])*100)</f>
        <v>11.666666666666666</v>
      </c>
    </row>
    <row r="102" spans="1:10" x14ac:dyDescent="0.35">
      <c r="A102" s="4">
        <v>45027</v>
      </c>
      <c r="B102">
        <v>4</v>
      </c>
      <c r="C102">
        <v>11500</v>
      </c>
      <c r="D102">
        <v>8350</v>
      </c>
      <c r="E102">
        <v>11000</v>
      </c>
      <c r="F102">
        <v>65</v>
      </c>
      <c r="G102">
        <v>580</v>
      </c>
      <c r="H102">
        <f>PRODUCT((Table1[[#This Row],[NumOfCybersecurity
Incidents]]/Table1[[#This Row],[Total_IT
Transactions]])*100)</f>
        <v>3.4782608695652174E-2</v>
      </c>
      <c r="I102">
        <f>PRODUCT((Table1[[#This Row],[Num
_Encrypted_
Data_Items]]/Table1[[#This Row],[Total_Data_Items]])*100)</f>
        <v>75.909090909090907</v>
      </c>
      <c r="J102">
        <f>PRODUCT((Table1[[#This Row],[Num_Clicks]]/Table1[[#This Row],[Num_Phishing
_Emails_Sent]])*100)</f>
        <v>11.206896551724139</v>
      </c>
    </row>
    <row r="103" spans="1:10" x14ac:dyDescent="0.35">
      <c r="A103" s="4">
        <v>45028</v>
      </c>
      <c r="B103">
        <v>3</v>
      </c>
      <c r="C103">
        <v>10500</v>
      </c>
      <c r="D103">
        <v>8150</v>
      </c>
      <c r="E103">
        <v>10500</v>
      </c>
      <c r="F103">
        <v>60</v>
      </c>
      <c r="G103">
        <v>550</v>
      </c>
      <c r="H103">
        <f>PRODUCT((Table1[[#This Row],[NumOfCybersecurity
Incidents]]/Table1[[#This Row],[Total_IT
Transactions]])*100)</f>
        <v>2.8571428571428574E-2</v>
      </c>
      <c r="I103">
        <f>PRODUCT((Table1[[#This Row],[Num
_Encrypted_
Data_Items]]/Table1[[#This Row],[Total_Data_Items]])*100)</f>
        <v>77.61904761904762</v>
      </c>
      <c r="J103">
        <f>PRODUCT((Table1[[#This Row],[Num_Clicks]]/Table1[[#This Row],[Num_Phishing
_Emails_Sent]])*100)</f>
        <v>10.909090909090908</v>
      </c>
    </row>
    <row r="104" spans="1:10" x14ac:dyDescent="0.35">
      <c r="A104" s="4">
        <v>45029</v>
      </c>
      <c r="B104">
        <v>5</v>
      </c>
      <c r="C104">
        <v>11500</v>
      </c>
      <c r="D104">
        <v>8350</v>
      </c>
      <c r="E104">
        <v>11000</v>
      </c>
      <c r="F104">
        <v>70</v>
      </c>
      <c r="G104">
        <v>600</v>
      </c>
      <c r="H104">
        <f>PRODUCT((Table1[[#This Row],[NumOfCybersecurity
Incidents]]/Table1[[#This Row],[Total_IT
Transactions]])*100)</f>
        <v>4.3478260869565216E-2</v>
      </c>
      <c r="I104">
        <f>PRODUCT((Table1[[#This Row],[Num
_Encrypted_
Data_Items]]/Table1[[#This Row],[Total_Data_Items]])*100)</f>
        <v>75.909090909090907</v>
      </c>
      <c r="J104">
        <f>PRODUCT((Table1[[#This Row],[Num_Clicks]]/Table1[[#This Row],[Num_Phishing
_Emails_Sent]])*100)</f>
        <v>11.666666666666666</v>
      </c>
    </row>
    <row r="105" spans="1:10" x14ac:dyDescent="0.35">
      <c r="A105" s="4">
        <v>45030</v>
      </c>
      <c r="B105">
        <v>6</v>
      </c>
      <c r="C105">
        <v>12000</v>
      </c>
      <c r="D105">
        <v>8400</v>
      </c>
      <c r="E105">
        <v>11200</v>
      </c>
      <c r="F105">
        <v>75</v>
      </c>
      <c r="G105">
        <v>620</v>
      </c>
      <c r="H105">
        <f>PRODUCT((Table1[[#This Row],[NumOfCybersecurity
Incidents]]/Table1[[#This Row],[Total_IT
Transactions]])*100)</f>
        <v>0.05</v>
      </c>
      <c r="I105">
        <f>PRODUCT((Table1[[#This Row],[Num
_Encrypted_
Data_Items]]/Table1[[#This Row],[Total_Data_Items]])*100)</f>
        <v>75</v>
      </c>
      <c r="J105">
        <f>PRODUCT((Table1[[#This Row],[Num_Clicks]]/Table1[[#This Row],[Num_Phishing
_Emails_Sent]])*100)</f>
        <v>12.096774193548388</v>
      </c>
    </row>
    <row r="106" spans="1:10" x14ac:dyDescent="0.35">
      <c r="A106" s="4">
        <v>45031</v>
      </c>
      <c r="B106">
        <v>7</v>
      </c>
      <c r="C106">
        <v>12500</v>
      </c>
      <c r="D106">
        <v>8500</v>
      </c>
      <c r="E106">
        <v>11500</v>
      </c>
      <c r="F106">
        <v>80</v>
      </c>
      <c r="G106">
        <v>650</v>
      </c>
      <c r="H106">
        <f>PRODUCT((Table1[[#This Row],[NumOfCybersecurity
Incidents]]/Table1[[#This Row],[Total_IT
Transactions]])*100)</f>
        <v>5.5999999999999994E-2</v>
      </c>
      <c r="I106">
        <f>PRODUCT((Table1[[#This Row],[Num
_Encrypted_
Data_Items]]/Table1[[#This Row],[Total_Data_Items]])*100)</f>
        <v>73.91304347826086</v>
      </c>
      <c r="J106">
        <f>PRODUCT((Table1[[#This Row],[Num_Clicks]]/Table1[[#This Row],[Num_Phishing
_Emails_Sent]])*100)</f>
        <v>12.307692307692308</v>
      </c>
    </row>
    <row r="107" spans="1:10" x14ac:dyDescent="0.35">
      <c r="A107" s="4">
        <v>45032</v>
      </c>
      <c r="B107">
        <v>8</v>
      </c>
      <c r="C107">
        <v>13000</v>
      </c>
      <c r="D107">
        <v>8550</v>
      </c>
      <c r="E107">
        <v>11800</v>
      </c>
      <c r="F107">
        <v>85</v>
      </c>
      <c r="G107">
        <v>680</v>
      </c>
      <c r="H107">
        <f>PRODUCT((Table1[[#This Row],[NumOfCybersecurity
Incidents]]/Table1[[#This Row],[Total_IT
Transactions]])*100)</f>
        <v>6.1538461538461542E-2</v>
      </c>
      <c r="I107">
        <f>PRODUCT((Table1[[#This Row],[Num
_Encrypted_
Data_Items]]/Table1[[#This Row],[Total_Data_Items]])*100)</f>
        <v>72.457627118644069</v>
      </c>
      <c r="J107">
        <f>PRODUCT((Table1[[#This Row],[Num_Clicks]]/Table1[[#This Row],[Num_Phishing
_Emails_Sent]])*100)</f>
        <v>12.5</v>
      </c>
    </row>
    <row r="108" spans="1:10" x14ac:dyDescent="0.35">
      <c r="A108" s="4">
        <v>45033</v>
      </c>
      <c r="B108">
        <v>9</v>
      </c>
      <c r="C108">
        <v>13500</v>
      </c>
      <c r="D108">
        <v>8650</v>
      </c>
      <c r="E108">
        <v>12000</v>
      </c>
      <c r="F108">
        <v>90</v>
      </c>
      <c r="G108">
        <v>700</v>
      </c>
      <c r="H108">
        <f>PRODUCT((Table1[[#This Row],[NumOfCybersecurity
Incidents]]/Table1[[#This Row],[Total_IT
Transactions]])*100)</f>
        <v>6.6666666666666666E-2</v>
      </c>
      <c r="I108">
        <f>PRODUCT((Table1[[#This Row],[Num
_Encrypted_
Data_Items]]/Table1[[#This Row],[Total_Data_Items]])*100)</f>
        <v>72.083333333333329</v>
      </c>
      <c r="J108">
        <f>PRODUCT((Table1[[#This Row],[Num_Clicks]]/Table1[[#This Row],[Num_Phishing
_Emails_Sent]])*100)</f>
        <v>12.857142857142856</v>
      </c>
    </row>
    <row r="109" spans="1:10" x14ac:dyDescent="0.35">
      <c r="A109" s="4">
        <v>45034</v>
      </c>
      <c r="B109">
        <v>8</v>
      </c>
      <c r="C109">
        <v>13200</v>
      </c>
      <c r="D109">
        <v>8600</v>
      </c>
      <c r="E109">
        <v>11800</v>
      </c>
      <c r="F109">
        <v>85</v>
      </c>
      <c r="G109">
        <v>680</v>
      </c>
      <c r="H109">
        <f>PRODUCT((Table1[[#This Row],[NumOfCybersecurity
Incidents]]/Table1[[#This Row],[Total_IT
Transactions]])*100)</f>
        <v>6.0606060606060608E-2</v>
      </c>
      <c r="I109">
        <f>PRODUCT((Table1[[#This Row],[Num
_Encrypted_
Data_Items]]/Table1[[#This Row],[Total_Data_Items]])*100)</f>
        <v>72.881355932203391</v>
      </c>
      <c r="J109">
        <f>PRODUCT((Table1[[#This Row],[Num_Clicks]]/Table1[[#This Row],[Num_Phishing
_Emails_Sent]])*100)</f>
        <v>12.5</v>
      </c>
    </row>
    <row r="110" spans="1:10" x14ac:dyDescent="0.35">
      <c r="A110" s="4">
        <v>45035</v>
      </c>
      <c r="B110">
        <v>7</v>
      </c>
      <c r="C110">
        <v>12800</v>
      </c>
      <c r="D110">
        <v>8550</v>
      </c>
      <c r="E110">
        <v>11600</v>
      </c>
      <c r="F110">
        <v>80</v>
      </c>
      <c r="G110">
        <v>650</v>
      </c>
      <c r="H110">
        <f>PRODUCT((Table1[[#This Row],[NumOfCybersecurity
Incidents]]/Table1[[#This Row],[Total_IT
Transactions]])*100)</f>
        <v>5.4687500000000007E-2</v>
      </c>
      <c r="I110">
        <f>PRODUCT((Table1[[#This Row],[Num
_Encrypted_
Data_Items]]/Table1[[#This Row],[Total_Data_Items]])*100)</f>
        <v>73.706896551724128</v>
      </c>
      <c r="J110">
        <f>PRODUCT((Table1[[#This Row],[Num_Clicks]]/Table1[[#This Row],[Num_Phishing
_Emails_Sent]])*100)</f>
        <v>12.307692307692308</v>
      </c>
    </row>
    <row r="111" spans="1:10" x14ac:dyDescent="0.35">
      <c r="A111" s="4">
        <v>45036</v>
      </c>
      <c r="B111">
        <v>6</v>
      </c>
      <c r="C111">
        <v>12500</v>
      </c>
      <c r="D111">
        <v>8450</v>
      </c>
      <c r="E111">
        <v>11400</v>
      </c>
      <c r="F111">
        <v>75</v>
      </c>
      <c r="G111">
        <v>620</v>
      </c>
      <c r="H111">
        <f>PRODUCT((Table1[[#This Row],[NumOfCybersecurity
Incidents]]/Table1[[#This Row],[Total_IT
Transactions]])*100)</f>
        <v>4.8000000000000001E-2</v>
      </c>
      <c r="I111">
        <f>PRODUCT((Table1[[#This Row],[Num
_Encrypted_
Data_Items]]/Table1[[#This Row],[Total_Data_Items]])*100)</f>
        <v>74.122807017543863</v>
      </c>
      <c r="J111">
        <f>PRODUCT((Table1[[#This Row],[Num_Clicks]]/Table1[[#This Row],[Num_Phishing
_Emails_Sent]])*100)</f>
        <v>12.096774193548388</v>
      </c>
    </row>
    <row r="112" spans="1:10" x14ac:dyDescent="0.35">
      <c r="A112" s="4">
        <v>45037</v>
      </c>
      <c r="B112">
        <v>5</v>
      </c>
      <c r="C112">
        <v>12000</v>
      </c>
      <c r="D112">
        <v>8400</v>
      </c>
      <c r="E112">
        <v>11200</v>
      </c>
      <c r="F112">
        <v>70</v>
      </c>
      <c r="G112">
        <v>600</v>
      </c>
      <c r="H112">
        <f>PRODUCT((Table1[[#This Row],[NumOfCybersecurity
Incidents]]/Table1[[#This Row],[Total_IT
Transactions]])*100)</f>
        <v>4.1666666666666671E-2</v>
      </c>
      <c r="I112">
        <f>PRODUCT((Table1[[#This Row],[Num
_Encrypted_
Data_Items]]/Table1[[#This Row],[Total_Data_Items]])*100)</f>
        <v>75</v>
      </c>
      <c r="J112">
        <f>PRODUCT((Table1[[#This Row],[Num_Clicks]]/Table1[[#This Row],[Num_Phishing
_Emails_Sent]])*100)</f>
        <v>11.666666666666666</v>
      </c>
    </row>
    <row r="113" spans="1:10" x14ac:dyDescent="0.35">
      <c r="A113" s="4">
        <v>45038</v>
      </c>
      <c r="B113">
        <v>4</v>
      </c>
      <c r="C113">
        <v>11500</v>
      </c>
      <c r="D113">
        <v>8350</v>
      </c>
      <c r="E113">
        <v>11000</v>
      </c>
      <c r="F113">
        <v>65</v>
      </c>
      <c r="G113">
        <v>580</v>
      </c>
      <c r="H113">
        <f>PRODUCT((Table1[[#This Row],[NumOfCybersecurity
Incidents]]/Table1[[#This Row],[Total_IT
Transactions]])*100)</f>
        <v>3.4782608695652174E-2</v>
      </c>
      <c r="I113">
        <f>PRODUCT((Table1[[#This Row],[Num
_Encrypted_
Data_Items]]/Table1[[#This Row],[Total_Data_Items]])*100)</f>
        <v>75.909090909090907</v>
      </c>
      <c r="J113">
        <f>PRODUCT((Table1[[#This Row],[Num_Clicks]]/Table1[[#This Row],[Num_Phishing
_Emails_Sent]])*100)</f>
        <v>11.206896551724139</v>
      </c>
    </row>
    <row r="114" spans="1:10" x14ac:dyDescent="0.35">
      <c r="A114" s="4">
        <v>45039</v>
      </c>
      <c r="B114">
        <v>3</v>
      </c>
      <c r="C114">
        <v>11000</v>
      </c>
      <c r="D114">
        <v>8250</v>
      </c>
      <c r="E114">
        <v>10800</v>
      </c>
      <c r="F114">
        <v>60</v>
      </c>
      <c r="G114">
        <v>550</v>
      </c>
      <c r="H114">
        <f>PRODUCT((Table1[[#This Row],[NumOfCybersecurity
Incidents]]/Table1[[#This Row],[Total_IT
Transactions]])*100)</f>
        <v>2.7272727272727275E-2</v>
      </c>
      <c r="I114">
        <f>PRODUCT((Table1[[#This Row],[Num
_Encrypted_
Data_Items]]/Table1[[#This Row],[Total_Data_Items]])*100)</f>
        <v>76.388888888888886</v>
      </c>
      <c r="J114">
        <f>PRODUCT((Table1[[#This Row],[Num_Clicks]]/Table1[[#This Row],[Num_Phishing
_Emails_Sent]])*100)</f>
        <v>10.909090909090908</v>
      </c>
    </row>
    <row r="115" spans="1:10" x14ac:dyDescent="0.35">
      <c r="A115" s="4">
        <v>45040</v>
      </c>
      <c r="B115">
        <v>5</v>
      </c>
      <c r="C115">
        <v>11500</v>
      </c>
      <c r="D115">
        <v>8350</v>
      </c>
      <c r="E115">
        <v>11000</v>
      </c>
      <c r="F115">
        <v>70</v>
      </c>
      <c r="G115">
        <v>600</v>
      </c>
      <c r="H115">
        <f>PRODUCT((Table1[[#This Row],[NumOfCybersecurity
Incidents]]/Table1[[#This Row],[Total_IT
Transactions]])*100)</f>
        <v>4.3478260869565216E-2</v>
      </c>
      <c r="I115">
        <f>PRODUCT((Table1[[#This Row],[Num
_Encrypted_
Data_Items]]/Table1[[#This Row],[Total_Data_Items]])*100)</f>
        <v>75.909090909090907</v>
      </c>
      <c r="J115">
        <f>PRODUCT((Table1[[#This Row],[Num_Clicks]]/Table1[[#This Row],[Num_Phishing
_Emails_Sent]])*100)</f>
        <v>11.666666666666666</v>
      </c>
    </row>
    <row r="116" spans="1:10" x14ac:dyDescent="0.35">
      <c r="A116" s="4">
        <v>45041</v>
      </c>
      <c r="B116">
        <v>6</v>
      </c>
      <c r="C116">
        <v>12000</v>
      </c>
      <c r="D116">
        <v>8400</v>
      </c>
      <c r="E116">
        <v>11200</v>
      </c>
      <c r="F116">
        <v>75</v>
      </c>
      <c r="G116">
        <v>620</v>
      </c>
      <c r="H116">
        <f>PRODUCT((Table1[[#This Row],[NumOfCybersecurity
Incidents]]/Table1[[#This Row],[Total_IT
Transactions]])*100)</f>
        <v>0.05</v>
      </c>
      <c r="I116">
        <f>PRODUCT((Table1[[#This Row],[Num
_Encrypted_
Data_Items]]/Table1[[#This Row],[Total_Data_Items]])*100)</f>
        <v>75</v>
      </c>
      <c r="J116">
        <f>PRODUCT((Table1[[#This Row],[Num_Clicks]]/Table1[[#This Row],[Num_Phishing
_Emails_Sent]])*100)</f>
        <v>12.096774193548388</v>
      </c>
    </row>
    <row r="117" spans="1:10" x14ac:dyDescent="0.35">
      <c r="A117" s="4">
        <v>45042</v>
      </c>
      <c r="B117">
        <v>7</v>
      </c>
      <c r="C117">
        <v>12500</v>
      </c>
      <c r="D117">
        <v>8500</v>
      </c>
      <c r="E117">
        <v>11500</v>
      </c>
      <c r="F117">
        <v>80</v>
      </c>
      <c r="G117">
        <v>650</v>
      </c>
      <c r="H117">
        <f>PRODUCT((Table1[[#This Row],[NumOfCybersecurity
Incidents]]/Table1[[#This Row],[Total_IT
Transactions]])*100)</f>
        <v>5.5999999999999994E-2</v>
      </c>
      <c r="I117">
        <f>PRODUCT((Table1[[#This Row],[Num
_Encrypted_
Data_Items]]/Table1[[#This Row],[Total_Data_Items]])*100)</f>
        <v>73.91304347826086</v>
      </c>
      <c r="J117">
        <f>PRODUCT((Table1[[#This Row],[Num_Clicks]]/Table1[[#This Row],[Num_Phishing
_Emails_Sent]])*100)</f>
        <v>12.307692307692308</v>
      </c>
    </row>
    <row r="118" spans="1:10" x14ac:dyDescent="0.35">
      <c r="A118" s="4">
        <v>45043</v>
      </c>
      <c r="B118">
        <v>8</v>
      </c>
      <c r="C118">
        <v>13000</v>
      </c>
      <c r="D118">
        <v>8550</v>
      </c>
      <c r="E118">
        <v>11800</v>
      </c>
      <c r="F118">
        <v>85</v>
      </c>
      <c r="G118">
        <v>680</v>
      </c>
      <c r="H118">
        <f>PRODUCT((Table1[[#This Row],[NumOfCybersecurity
Incidents]]/Table1[[#This Row],[Total_IT
Transactions]])*100)</f>
        <v>6.1538461538461542E-2</v>
      </c>
      <c r="I118">
        <f>PRODUCT((Table1[[#This Row],[Num
_Encrypted_
Data_Items]]/Table1[[#This Row],[Total_Data_Items]])*100)</f>
        <v>72.457627118644069</v>
      </c>
      <c r="J118">
        <f>PRODUCT((Table1[[#This Row],[Num_Clicks]]/Table1[[#This Row],[Num_Phishing
_Emails_Sent]])*100)</f>
        <v>12.5</v>
      </c>
    </row>
    <row r="119" spans="1:10" x14ac:dyDescent="0.35">
      <c r="A119" s="4">
        <v>45044</v>
      </c>
      <c r="B119">
        <v>9</v>
      </c>
      <c r="C119">
        <v>13500</v>
      </c>
      <c r="D119">
        <v>8650</v>
      </c>
      <c r="E119">
        <v>12000</v>
      </c>
      <c r="F119">
        <v>90</v>
      </c>
      <c r="G119">
        <v>700</v>
      </c>
      <c r="H119">
        <f>PRODUCT((Table1[[#This Row],[NumOfCybersecurity
Incidents]]/Table1[[#This Row],[Total_IT
Transactions]])*100)</f>
        <v>6.6666666666666666E-2</v>
      </c>
      <c r="I119">
        <f>PRODUCT((Table1[[#This Row],[Num
_Encrypted_
Data_Items]]/Table1[[#This Row],[Total_Data_Items]])*100)</f>
        <v>72.083333333333329</v>
      </c>
      <c r="J119">
        <f>PRODUCT((Table1[[#This Row],[Num_Clicks]]/Table1[[#This Row],[Num_Phishing
_Emails_Sent]])*100)</f>
        <v>12.857142857142856</v>
      </c>
    </row>
    <row r="120" spans="1:10" x14ac:dyDescent="0.35">
      <c r="A120" s="4">
        <v>45045</v>
      </c>
      <c r="B120">
        <v>8</v>
      </c>
      <c r="C120">
        <v>13200</v>
      </c>
      <c r="D120">
        <v>8600</v>
      </c>
      <c r="E120">
        <v>11800</v>
      </c>
      <c r="F120">
        <v>85</v>
      </c>
      <c r="G120">
        <v>680</v>
      </c>
      <c r="H120">
        <f>PRODUCT((Table1[[#This Row],[NumOfCybersecurity
Incidents]]/Table1[[#This Row],[Total_IT
Transactions]])*100)</f>
        <v>6.0606060606060608E-2</v>
      </c>
      <c r="I120">
        <f>PRODUCT((Table1[[#This Row],[Num
_Encrypted_
Data_Items]]/Table1[[#This Row],[Total_Data_Items]])*100)</f>
        <v>72.881355932203391</v>
      </c>
      <c r="J120">
        <f>PRODUCT((Table1[[#This Row],[Num_Clicks]]/Table1[[#This Row],[Num_Phishing
_Emails_Sent]])*100)</f>
        <v>12.5</v>
      </c>
    </row>
    <row r="121" spans="1:10" x14ac:dyDescent="0.35">
      <c r="A121" s="4">
        <v>45046</v>
      </c>
      <c r="B121">
        <v>7</v>
      </c>
      <c r="C121">
        <v>12800</v>
      </c>
      <c r="D121">
        <v>8550</v>
      </c>
      <c r="E121">
        <v>11600</v>
      </c>
      <c r="F121">
        <v>80</v>
      </c>
      <c r="G121">
        <v>650</v>
      </c>
      <c r="H121">
        <f>PRODUCT((Table1[[#This Row],[NumOfCybersecurity
Incidents]]/Table1[[#This Row],[Total_IT
Transactions]])*100)</f>
        <v>5.4687500000000007E-2</v>
      </c>
      <c r="I121">
        <f>PRODUCT((Table1[[#This Row],[Num
_Encrypted_
Data_Items]]/Table1[[#This Row],[Total_Data_Items]])*100)</f>
        <v>73.706896551724128</v>
      </c>
      <c r="J121">
        <f>PRODUCT((Table1[[#This Row],[Num_Clicks]]/Table1[[#This Row],[Num_Phishing
_Emails_Sent]])*100)</f>
        <v>12.307692307692308</v>
      </c>
    </row>
    <row r="122" spans="1:10" x14ac:dyDescent="0.35">
      <c r="A122" s="4">
        <v>45047</v>
      </c>
      <c r="B122">
        <v>6</v>
      </c>
      <c r="C122">
        <v>12500</v>
      </c>
      <c r="D122">
        <v>8450</v>
      </c>
      <c r="E122">
        <v>11400</v>
      </c>
      <c r="F122">
        <v>75</v>
      </c>
      <c r="G122">
        <v>620</v>
      </c>
      <c r="H122">
        <f>PRODUCT((Table1[[#This Row],[NumOfCybersecurity
Incidents]]/Table1[[#This Row],[Total_IT
Transactions]])*100)</f>
        <v>4.8000000000000001E-2</v>
      </c>
      <c r="I122">
        <f>PRODUCT((Table1[[#This Row],[Num
_Encrypted_
Data_Items]]/Table1[[#This Row],[Total_Data_Items]])*100)</f>
        <v>74.122807017543863</v>
      </c>
      <c r="J122">
        <f>PRODUCT((Table1[[#This Row],[Num_Clicks]]/Table1[[#This Row],[Num_Phishing
_Emails_Sent]])*100)</f>
        <v>12.096774193548388</v>
      </c>
    </row>
    <row r="123" spans="1:10" x14ac:dyDescent="0.35">
      <c r="A123" s="4">
        <v>45048</v>
      </c>
      <c r="B123">
        <v>5</v>
      </c>
      <c r="C123">
        <v>12000</v>
      </c>
      <c r="D123">
        <v>8400</v>
      </c>
      <c r="E123">
        <v>11200</v>
      </c>
      <c r="F123">
        <v>70</v>
      </c>
      <c r="G123">
        <v>600</v>
      </c>
      <c r="H123">
        <f>PRODUCT((Table1[[#This Row],[NumOfCybersecurity
Incidents]]/Table1[[#This Row],[Total_IT
Transactions]])*100)</f>
        <v>4.1666666666666671E-2</v>
      </c>
      <c r="I123">
        <f>PRODUCT((Table1[[#This Row],[Num
_Encrypted_
Data_Items]]/Table1[[#This Row],[Total_Data_Items]])*100)</f>
        <v>75</v>
      </c>
      <c r="J123">
        <f>PRODUCT((Table1[[#This Row],[Num_Clicks]]/Table1[[#This Row],[Num_Phishing
_Emails_Sent]])*100)</f>
        <v>11.666666666666666</v>
      </c>
    </row>
    <row r="124" spans="1:10" x14ac:dyDescent="0.35">
      <c r="A124" s="4">
        <v>45049</v>
      </c>
      <c r="B124">
        <v>4</v>
      </c>
      <c r="C124">
        <v>11500</v>
      </c>
      <c r="D124">
        <v>8350</v>
      </c>
      <c r="E124">
        <v>11000</v>
      </c>
      <c r="F124">
        <v>65</v>
      </c>
      <c r="G124">
        <v>580</v>
      </c>
      <c r="H124">
        <f>PRODUCT((Table1[[#This Row],[NumOfCybersecurity
Incidents]]/Table1[[#This Row],[Total_IT
Transactions]])*100)</f>
        <v>3.4782608695652174E-2</v>
      </c>
      <c r="I124">
        <f>PRODUCT((Table1[[#This Row],[Num
_Encrypted_
Data_Items]]/Table1[[#This Row],[Total_Data_Items]])*100)</f>
        <v>75.909090909090907</v>
      </c>
      <c r="J124">
        <f>PRODUCT((Table1[[#This Row],[Num_Clicks]]/Table1[[#This Row],[Num_Phishing
_Emails_Sent]])*100)</f>
        <v>11.206896551724139</v>
      </c>
    </row>
    <row r="125" spans="1:10" x14ac:dyDescent="0.35">
      <c r="A125" s="4">
        <v>45050</v>
      </c>
      <c r="B125">
        <v>3</v>
      </c>
      <c r="C125">
        <v>11000</v>
      </c>
      <c r="D125">
        <v>8250</v>
      </c>
      <c r="E125">
        <v>10800</v>
      </c>
      <c r="F125">
        <v>60</v>
      </c>
      <c r="G125">
        <v>550</v>
      </c>
      <c r="H125">
        <f>PRODUCT((Table1[[#This Row],[NumOfCybersecurity
Incidents]]/Table1[[#This Row],[Total_IT
Transactions]])*100)</f>
        <v>2.7272727272727275E-2</v>
      </c>
      <c r="I125">
        <f>PRODUCT((Table1[[#This Row],[Num
_Encrypted_
Data_Items]]/Table1[[#This Row],[Total_Data_Items]])*100)</f>
        <v>76.388888888888886</v>
      </c>
      <c r="J125">
        <f>PRODUCT((Table1[[#This Row],[Num_Clicks]]/Table1[[#This Row],[Num_Phishing
_Emails_Sent]])*100)</f>
        <v>10.909090909090908</v>
      </c>
    </row>
    <row r="126" spans="1:10" x14ac:dyDescent="0.35">
      <c r="A126" s="4">
        <v>45051</v>
      </c>
      <c r="B126">
        <v>5</v>
      </c>
      <c r="C126">
        <v>11500</v>
      </c>
      <c r="D126">
        <v>8350</v>
      </c>
      <c r="E126">
        <v>11000</v>
      </c>
      <c r="F126">
        <v>70</v>
      </c>
      <c r="G126">
        <v>600</v>
      </c>
      <c r="H126">
        <f>PRODUCT((Table1[[#This Row],[NumOfCybersecurity
Incidents]]/Table1[[#This Row],[Total_IT
Transactions]])*100)</f>
        <v>4.3478260869565216E-2</v>
      </c>
      <c r="I126">
        <f>PRODUCT((Table1[[#This Row],[Num
_Encrypted_
Data_Items]]/Table1[[#This Row],[Total_Data_Items]])*100)</f>
        <v>75.909090909090907</v>
      </c>
      <c r="J126">
        <f>PRODUCT((Table1[[#This Row],[Num_Clicks]]/Table1[[#This Row],[Num_Phishing
_Emails_Sent]])*100)</f>
        <v>11.666666666666666</v>
      </c>
    </row>
    <row r="127" spans="1:10" x14ac:dyDescent="0.35">
      <c r="A127" s="4">
        <v>45052</v>
      </c>
      <c r="B127">
        <v>6</v>
      </c>
      <c r="C127">
        <v>12000</v>
      </c>
      <c r="D127">
        <v>8400</v>
      </c>
      <c r="E127">
        <v>11200</v>
      </c>
      <c r="F127">
        <v>75</v>
      </c>
      <c r="G127">
        <v>620</v>
      </c>
      <c r="H127">
        <f>PRODUCT((Table1[[#This Row],[NumOfCybersecurity
Incidents]]/Table1[[#This Row],[Total_IT
Transactions]])*100)</f>
        <v>0.05</v>
      </c>
      <c r="I127">
        <f>PRODUCT((Table1[[#This Row],[Num
_Encrypted_
Data_Items]]/Table1[[#This Row],[Total_Data_Items]])*100)</f>
        <v>75</v>
      </c>
      <c r="J127">
        <f>PRODUCT((Table1[[#This Row],[Num_Clicks]]/Table1[[#This Row],[Num_Phishing
_Emails_Sent]])*100)</f>
        <v>12.096774193548388</v>
      </c>
    </row>
    <row r="128" spans="1:10" x14ac:dyDescent="0.35">
      <c r="A128" s="4">
        <v>45053</v>
      </c>
      <c r="B128">
        <v>7</v>
      </c>
      <c r="C128">
        <v>12500</v>
      </c>
      <c r="D128">
        <v>8500</v>
      </c>
      <c r="E128">
        <v>11500</v>
      </c>
      <c r="F128">
        <v>80</v>
      </c>
      <c r="G128">
        <v>650</v>
      </c>
      <c r="H128">
        <f>PRODUCT((Table1[[#This Row],[NumOfCybersecurity
Incidents]]/Table1[[#This Row],[Total_IT
Transactions]])*100)</f>
        <v>5.5999999999999994E-2</v>
      </c>
      <c r="I128">
        <f>PRODUCT((Table1[[#This Row],[Num
_Encrypted_
Data_Items]]/Table1[[#This Row],[Total_Data_Items]])*100)</f>
        <v>73.91304347826086</v>
      </c>
      <c r="J128">
        <f>PRODUCT((Table1[[#This Row],[Num_Clicks]]/Table1[[#This Row],[Num_Phishing
_Emails_Sent]])*100)</f>
        <v>12.307692307692308</v>
      </c>
    </row>
    <row r="129" spans="1:10" x14ac:dyDescent="0.35">
      <c r="A129" s="4">
        <v>45054</v>
      </c>
      <c r="B129">
        <v>8</v>
      </c>
      <c r="C129">
        <v>13000</v>
      </c>
      <c r="D129">
        <v>8550</v>
      </c>
      <c r="E129">
        <v>11800</v>
      </c>
      <c r="F129">
        <v>85</v>
      </c>
      <c r="G129">
        <v>680</v>
      </c>
      <c r="H129">
        <f>PRODUCT((Table1[[#This Row],[NumOfCybersecurity
Incidents]]/Table1[[#This Row],[Total_IT
Transactions]])*100)</f>
        <v>6.1538461538461542E-2</v>
      </c>
      <c r="I129">
        <f>PRODUCT((Table1[[#This Row],[Num
_Encrypted_
Data_Items]]/Table1[[#This Row],[Total_Data_Items]])*100)</f>
        <v>72.457627118644069</v>
      </c>
      <c r="J129">
        <f>PRODUCT((Table1[[#This Row],[Num_Clicks]]/Table1[[#This Row],[Num_Phishing
_Emails_Sent]])*100)</f>
        <v>12.5</v>
      </c>
    </row>
    <row r="130" spans="1:10" x14ac:dyDescent="0.35">
      <c r="A130" s="4">
        <v>45055</v>
      </c>
      <c r="B130">
        <v>9</v>
      </c>
      <c r="C130">
        <v>13500</v>
      </c>
      <c r="D130">
        <v>8650</v>
      </c>
      <c r="E130">
        <v>12000</v>
      </c>
      <c r="F130">
        <v>90</v>
      </c>
      <c r="G130">
        <v>700</v>
      </c>
      <c r="H130">
        <f>PRODUCT((Table1[[#This Row],[NumOfCybersecurity
Incidents]]/Table1[[#This Row],[Total_IT
Transactions]])*100)</f>
        <v>6.6666666666666666E-2</v>
      </c>
      <c r="I130">
        <f>PRODUCT((Table1[[#This Row],[Num
_Encrypted_
Data_Items]]/Table1[[#This Row],[Total_Data_Items]])*100)</f>
        <v>72.083333333333329</v>
      </c>
      <c r="J130">
        <f>PRODUCT((Table1[[#This Row],[Num_Clicks]]/Table1[[#This Row],[Num_Phishing
_Emails_Sent]])*100)</f>
        <v>12.857142857142856</v>
      </c>
    </row>
    <row r="131" spans="1:10" x14ac:dyDescent="0.35">
      <c r="A131" s="4">
        <v>45056</v>
      </c>
      <c r="B131">
        <v>8</v>
      </c>
      <c r="C131">
        <v>13200</v>
      </c>
      <c r="D131">
        <v>8600</v>
      </c>
      <c r="E131">
        <v>11800</v>
      </c>
      <c r="F131">
        <v>85</v>
      </c>
      <c r="G131">
        <v>680</v>
      </c>
      <c r="H131">
        <f>PRODUCT((Table1[[#This Row],[NumOfCybersecurity
Incidents]]/Table1[[#This Row],[Total_IT
Transactions]])*100)</f>
        <v>6.0606060606060608E-2</v>
      </c>
      <c r="I131">
        <f>PRODUCT((Table1[[#This Row],[Num
_Encrypted_
Data_Items]]/Table1[[#This Row],[Total_Data_Items]])*100)</f>
        <v>72.881355932203391</v>
      </c>
      <c r="J131">
        <f>PRODUCT((Table1[[#This Row],[Num_Clicks]]/Table1[[#This Row],[Num_Phishing
_Emails_Sent]])*100)</f>
        <v>12.5</v>
      </c>
    </row>
    <row r="132" spans="1:10" x14ac:dyDescent="0.35">
      <c r="A132" s="4">
        <v>45057</v>
      </c>
      <c r="B132">
        <v>7</v>
      </c>
      <c r="C132">
        <v>12800</v>
      </c>
      <c r="D132">
        <v>8550</v>
      </c>
      <c r="E132">
        <v>11600</v>
      </c>
      <c r="F132">
        <v>80</v>
      </c>
      <c r="G132">
        <v>650</v>
      </c>
      <c r="H132">
        <f>PRODUCT((Table1[[#This Row],[NumOfCybersecurity
Incidents]]/Table1[[#This Row],[Total_IT
Transactions]])*100)</f>
        <v>5.4687500000000007E-2</v>
      </c>
      <c r="I132">
        <f>PRODUCT((Table1[[#This Row],[Num
_Encrypted_
Data_Items]]/Table1[[#This Row],[Total_Data_Items]])*100)</f>
        <v>73.706896551724128</v>
      </c>
      <c r="J132">
        <f>PRODUCT((Table1[[#This Row],[Num_Clicks]]/Table1[[#This Row],[Num_Phishing
_Emails_Sent]])*100)</f>
        <v>12.307692307692308</v>
      </c>
    </row>
    <row r="133" spans="1:10" x14ac:dyDescent="0.35">
      <c r="A133" s="4">
        <v>45058</v>
      </c>
      <c r="B133">
        <v>6</v>
      </c>
      <c r="C133">
        <v>12500</v>
      </c>
      <c r="D133">
        <v>8450</v>
      </c>
      <c r="E133">
        <v>11400</v>
      </c>
      <c r="F133">
        <v>75</v>
      </c>
      <c r="G133">
        <v>620</v>
      </c>
      <c r="H133">
        <f>PRODUCT((Table1[[#This Row],[NumOfCybersecurity
Incidents]]/Table1[[#This Row],[Total_IT
Transactions]])*100)</f>
        <v>4.8000000000000001E-2</v>
      </c>
      <c r="I133">
        <f>PRODUCT((Table1[[#This Row],[Num
_Encrypted_
Data_Items]]/Table1[[#This Row],[Total_Data_Items]])*100)</f>
        <v>74.122807017543863</v>
      </c>
      <c r="J133">
        <f>PRODUCT((Table1[[#This Row],[Num_Clicks]]/Table1[[#This Row],[Num_Phishing
_Emails_Sent]])*100)</f>
        <v>12.096774193548388</v>
      </c>
    </row>
    <row r="134" spans="1:10" x14ac:dyDescent="0.35">
      <c r="A134" s="4">
        <v>45059</v>
      </c>
      <c r="B134">
        <v>5</v>
      </c>
      <c r="C134">
        <v>12000</v>
      </c>
      <c r="D134">
        <v>8400</v>
      </c>
      <c r="E134">
        <v>11200</v>
      </c>
      <c r="F134">
        <v>70</v>
      </c>
      <c r="G134">
        <v>600</v>
      </c>
      <c r="H134">
        <f>PRODUCT((Table1[[#This Row],[NumOfCybersecurity
Incidents]]/Table1[[#This Row],[Total_IT
Transactions]])*100)</f>
        <v>4.1666666666666671E-2</v>
      </c>
      <c r="I134">
        <f>PRODUCT((Table1[[#This Row],[Num
_Encrypted_
Data_Items]]/Table1[[#This Row],[Total_Data_Items]])*100)</f>
        <v>75</v>
      </c>
      <c r="J134">
        <f>PRODUCT((Table1[[#This Row],[Num_Clicks]]/Table1[[#This Row],[Num_Phishing
_Emails_Sent]])*100)</f>
        <v>11.666666666666666</v>
      </c>
    </row>
    <row r="135" spans="1:10" x14ac:dyDescent="0.35">
      <c r="A135" s="4">
        <v>45060</v>
      </c>
      <c r="B135">
        <v>4</v>
      </c>
      <c r="C135">
        <v>11500</v>
      </c>
      <c r="D135">
        <v>8350</v>
      </c>
      <c r="E135">
        <v>11000</v>
      </c>
      <c r="F135">
        <v>65</v>
      </c>
      <c r="G135">
        <v>580</v>
      </c>
      <c r="H135">
        <f>PRODUCT((Table1[[#This Row],[NumOfCybersecurity
Incidents]]/Table1[[#This Row],[Total_IT
Transactions]])*100)</f>
        <v>3.4782608695652174E-2</v>
      </c>
      <c r="I135">
        <f>PRODUCT((Table1[[#This Row],[Num
_Encrypted_
Data_Items]]/Table1[[#This Row],[Total_Data_Items]])*100)</f>
        <v>75.909090909090907</v>
      </c>
      <c r="J135">
        <f>PRODUCT((Table1[[#This Row],[Num_Clicks]]/Table1[[#This Row],[Num_Phishing
_Emails_Sent]])*100)</f>
        <v>11.206896551724139</v>
      </c>
    </row>
    <row r="136" spans="1:10" x14ac:dyDescent="0.35">
      <c r="A136" s="4">
        <v>45061</v>
      </c>
      <c r="B136">
        <v>3</v>
      </c>
      <c r="C136">
        <v>11000</v>
      </c>
      <c r="D136">
        <v>8250</v>
      </c>
      <c r="E136">
        <v>10800</v>
      </c>
      <c r="F136">
        <v>60</v>
      </c>
      <c r="G136">
        <v>550</v>
      </c>
      <c r="H136">
        <f>PRODUCT((Table1[[#This Row],[NumOfCybersecurity
Incidents]]/Table1[[#This Row],[Total_IT
Transactions]])*100)</f>
        <v>2.7272727272727275E-2</v>
      </c>
      <c r="I136">
        <f>PRODUCT((Table1[[#This Row],[Num
_Encrypted_
Data_Items]]/Table1[[#This Row],[Total_Data_Items]])*100)</f>
        <v>76.388888888888886</v>
      </c>
      <c r="J136">
        <f>PRODUCT((Table1[[#This Row],[Num_Clicks]]/Table1[[#This Row],[Num_Phishing
_Emails_Sent]])*100)</f>
        <v>10.909090909090908</v>
      </c>
    </row>
    <row r="137" spans="1:10" x14ac:dyDescent="0.35">
      <c r="A137" s="4">
        <v>45062</v>
      </c>
      <c r="B137">
        <v>5</v>
      </c>
      <c r="C137">
        <v>11500</v>
      </c>
      <c r="D137">
        <v>8350</v>
      </c>
      <c r="E137">
        <v>11000</v>
      </c>
      <c r="F137">
        <v>70</v>
      </c>
      <c r="G137">
        <v>600</v>
      </c>
      <c r="H137">
        <f>PRODUCT((Table1[[#This Row],[NumOfCybersecurity
Incidents]]/Table1[[#This Row],[Total_IT
Transactions]])*100)</f>
        <v>4.3478260869565216E-2</v>
      </c>
      <c r="I137">
        <f>PRODUCT((Table1[[#This Row],[Num
_Encrypted_
Data_Items]]/Table1[[#This Row],[Total_Data_Items]])*100)</f>
        <v>75.909090909090907</v>
      </c>
      <c r="J137">
        <f>PRODUCT((Table1[[#This Row],[Num_Clicks]]/Table1[[#This Row],[Num_Phishing
_Emails_Sent]])*100)</f>
        <v>11.666666666666666</v>
      </c>
    </row>
    <row r="138" spans="1:10" x14ac:dyDescent="0.35">
      <c r="A138" s="4">
        <v>45063</v>
      </c>
      <c r="B138">
        <v>6</v>
      </c>
      <c r="C138">
        <v>12000</v>
      </c>
      <c r="D138">
        <v>8400</v>
      </c>
      <c r="E138">
        <v>11200</v>
      </c>
      <c r="F138">
        <v>75</v>
      </c>
      <c r="G138">
        <v>620</v>
      </c>
      <c r="H138">
        <f>PRODUCT((Table1[[#This Row],[NumOfCybersecurity
Incidents]]/Table1[[#This Row],[Total_IT
Transactions]])*100)</f>
        <v>0.05</v>
      </c>
      <c r="I138">
        <f>PRODUCT((Table1[[#This Row],[Num
_Encrypted_
Data_Items]]/Table1[[#This Row],[Total_Data_Items]])*100)</f>
        <v>75</v>
      </c>
      <c r="J138">
        <f>PRODUCT((Table1[[#This Row],[Num_Clicks]]/Table1[[#This Row],[Num_Phishing
_Emails_Sent]])*100)</f>
        <v>12.096774193548388</v>
      </c>
    </row>
    <row r="139" spans="1:10" x14ac:dyDescent="0.35">
      <c r="A139" s="4">
        <v>45064</v>
      </c>
      <c r="B139">
        <v>7</v>
      </c>
      <c r="C139">
        <v>12500</v>
      </c>
      <c r="D139">
        <v>8500</v>
      </c>
      <c r="E139">
        <v>11500</v>
      </c>
      <c r="F139">
        <v>80</v>
      </c>
      <c r="G139">
        <v>650</v>
      </c>
      <c r="H139">
        <f>PRODUCT((Table1[[#This Row],[NumOfCybersecurity
Incidents]]/Table1[[#This Row],[Total_IT
Transactions]])*100)</f>
        <v>5.5999999999999994E-2</v>
      </c>
      <c r="I139">
        <f>PRODUCT((Table1[[#This Row],[Num
_Encrypted_
Data_Items]]/Table1[[#This Row],[Total_Data_Items]])*100)</f>
        <v>73.91304347826086</v>
      </c>
      <c r="J139">
        <f>PRODUCT((Table1[[#This Row],[Num_Clicks]]/Table1[[#This Row],[Num_Phishing
_Emails_Sent]])*100)</f>
        <v>12.307692307692308</v>
      </c>
    </row>
    <row r="140" spans="1:10" x14ac:dyDescent="0.35">
      <c r="A140" s="4">
        <v>45065</v>
      </c>
      <c r="B140">
        <v>8</v>
      </c>
      <c r="C140">
        <v>13000</v>
      </c>
      <c r="D140">
        <v>8550</v>
      </c>
      <c r="E140">
        <v>11800</v>
      </c>
      <c r="F140">
        <v>85</v>
      </c>
      <c r="G140">
        <v>680</v>
      </c>
      <c r="H140">
        <f>PRODUCT((Table1[[#This Row],[NumOfCybersecurity
Incidents]]/Table1[[#This Row],[Total_IT
Transactions]])*100)</f>
        <v>6.1538461538461542E-2</v>
      </c>
      <c r="I140">
        <f>PRODUCT((Table1[[#This Row],[Num
_Encrypted_
Data_Items]]/Table1[[#This Row],[Total_Data_Items]])*100)</f>
        <v>72.457627118644069</v>
      </c>
      <c r="J140">
        <f>PRODUCT((Table1[[#This Row],[Num_Clicks]]/Table1[[#This Row],[Num_Phishing
_Emails_Sent]])*100)</f>
        <v>12.5</v>
      </c>
    </row>
    <row r="141" spans="1:10" x14ac:dyDescent="0.35">
      <c r="A141" s="4">
        <v>45066</v>
      </c>
      <c r="B141">
        <v>9</v>
      </c>
      <c r="C141">
        <v>13500</v>
      </c>
      <c r="D141">
        <v>8650</v>
      </c>
      <c r="E141">
        <v>12000</v>
      </c>
      <c r="F141">
        <v>90</v>
      </c>
      <c r="G141">
        <v>700</v>
      </c>
      <c r="H141">
        <f>PRODUCT((Table1[[#This Row],[NumOfCybersecurity
Incidents]]/Table1[[#This Row],[Total_IT
Transactions]])*100)</f>
        <v>6.6666666666666666E-2</v>
      </c>
      <c r="I141">
        <f>PRODUCT((Table1[[#This Row],[Num
_Encrypted_
Data_Items]]/Table1[[#This Row],[Total_Data_Items]])*100)</f>
        <v>72.083333333333329</v>
      </c>
      <c r="J141">
        <f>PRODUCT((Table1[[#This Row],[Num_Clicks]]/Table1[[#This Row],[Num_Phishing
_Emails_Sent]])*100)</f>
        <v>12.857142857142856</v>
      </c>
    </row>
    <row r="142" spans="1:10" x14ac:dyDescent="0.35">
      <c r="A142" s="4">
        <v>45067</v>
      </c>
      <c r="B142">
        <v>8</v>
      </c>
      <c r="C142">
        <v>13200</v>
      </c>
      <c r="D142">
        <v>8600</v>
      </c>
      <c r="E142">
        <v>11800</v>
      </c>
      <c r="F142">
        <v>85</v>
      </c>
      <c r="G142">
        <v>680</v>
      </c>
      <c r="H142">
        <f>PRODUCT((Table1[[#This Row],[NumOfCybersecurity
Incidents]]/Table1[[#This Row],[Total_IT
Transactions]])*100)</f>
        <v>6.0606060606060608E-2</v>
      </c>
      <c r="I142">
        <f>PRODUCT((Table1[[#This Row],[Num
_Encrypted_
Data_Items]]/Table1[[#This Row],[Total_Data_Items]])*100)</f>
        <v>72.881355932203391</v>
      </c>
      <c r="J142">
        <f>PRODUCT((Table1[[#This Row],[Num_Clicks]]/Table1[[#This Row],[Num_Phishing
_Emails_Sent]])*100)</f>
        <v>12.5</v>
      </c>
    </row>
    <row r="143" spans="1:10" x14ac:dyDescent="0.35">
      <c r="A143" s="4">
        <v>45068</v>
      </c>
      <c r="B143">
        <v>7</v>
      </c>
      <c r="C143">
        <v>12800</v>
      </c>
      <c r="D143">
        <v>8550</v>
      </c>
      <c r="E143">
        <v>11600</v>
      </c>
      <c r="F143">
        <v>80</v>
      </c>
      <c r="G143">
        <v>650</v>
      </c>
      <c r="H143">
        <f>PRODUCT((Table1[[#This Row],[NumOfCybersecurity
Incidents]]/Table1[[#This Row],[Total_IT
Transactions]])*100)</f>
        <v>5.4687500000000007E-2</v>
      </c>
      <c r="I143">
        <f>PRODUCT((Table1[[#This Row],[Num
_Encrypted_
Data_Items]]/Table1[[#This Row],[Total_Data_Items]])*100)</f>
        <v>73.706896551724128</v>
      </c>
      <c r="J143">
        <f>PRODUCT((Table1[[#This Row],[Num_Clicks]]/Table1[[#This Row],[Num_Phishing
_Emails_Sent]])*100)</f>
        <v>12.307692307692308</v>
      </c>
    </row>
    <row r="144" spans="1:10" x14ac:dyDescent="0.35">
      <c r="A144" s="4">
        <v>45069</v>
      </c>
      <c r="B144">
        <v>6</v>
      </c>
      <c r="C144">
        <v>12500</v>
      </c>
      <c r="D144">
        <v>8450</v>
      </c>
      <c r="E144">
        <v>11400</v>
      </c>
      <c r="F144">
        <v>75</v>
      </c>
      <c r="G144">
        <v>620</v>
      </c>
      <c r="H144">
        <f>PRODUCT((Table1[[#This Row],[NumOfCybersecurity
Incidents]]/Table1[[#This Row],[Total_IT
Transactions]])*100)</f>
        <v>4.8000000000000001E-2</v>
      </c>
      <c r="I144">
        <f>PRODUCT((Table1[[#This Row],[Num
_Encrypted_
Data_Items]]/Table1[[#This Row],[Total_Data_Items]])*100)</f>
        <v>74.122807017543863</v>
      </c>
      <c r="J144">
        <f>PRODUCT((Table1[[#This Row],[Num_Clicks]]/Table1[[#This Row],[Num_Phishing
_Emails_Sent]])*100)</f>
        <v>12.096774193548388</v>
      </c>
    </row>
    <row r="145" spans="1:10" x14ac:dyDescent="0.35">
      <c r="A145" s="4">
        <v>45070</v>
      </c>
      <c r="B145">
        <v>5</v>
      </c>
      <c r="C145">
        <v>12000</v>
      </c>
      <c r="D145">
        <v>8400</v>
      </c>
      <c r="E145">
        <v>11200</v>
      </c>
      <c r="F145">
        <v>70</v>
      </c>
      <c r="G145">
        <v>600</v>
      </c>
      <c r="H145">
        <f>PRODUCT((Table1[[#This Row],[NumOfCybersecurity
Incidents]]/Table1[[#This Row],[Total_IT
Transactions]])*100)</f>
        <v>4.1666666666666671E-2</v>
      </c>
      <c r="I145">
        <f>PRODUCT((Table1[[#This Row],[Num
_Encrypted_
Data_Items]]/Table1[[#This Row],[Total_Data_Items]])*100)</f>
        <v>75</v>
      </c>
      <c r="J145">
        <f>PRODUCT((Table1[[#This Row],[Num_Clicks]]/Table1[[#This Row],[Num_Phishing
_Emails_Sent]])*100)</f>
        <v>11.666666666666666</v>
      </c>
    </row>
    <row r="146" spans="1:10" x14ac:dyDescent="0.35">
      <c r="A146" s="4">
        <v>45071</v>
      </c>
      <c r="B146">
        <v>4</v>
      </c>
      <c r="C146">
        <v>11500</v>
      </c>
      <c r="D146">
        <v>8350</v>
      </c>
      <c r="E146">
        <v>11000</v>
      </c>
      <c r="F146">
        <v>65</v>
      </c>
      <c r="G146">
        <v>580</v>
      </c>
      <c r="H146">
        <f>PRODUCT((Table1[[#This Row],[NumOfCybersecurity
Incidents]]/Table1[[#This Row],[Total_IT
Transactions]])*100)</f>
        <v>3.4782608695652174E-2</v>
      </c>
      <c r="I146">
        <f>PRODUCT((Table1[[#This Row],[Num
_Encrypted_
Data_Items]]/Table1[[#This Row],[Total_Data_Items]])*100)</f>
        <v>75.909090909090907</v>
      </c>
      <c r="J146">
        <f>PRODUCT((Table1[[#This Row],[Num_Clicks]]/Table1[[#This Row],[Num_Phishing
_Emails_Sent]])*100)</f>
        <v>11.206896551724139</v>
      </c>
    </row>
    <row r="147" spans="1:10" x14ac:dyDescent="0.35">
      <c r="A147" s="4">
        <v>45072</v>
      </c>
      <c r="B147">
        <v>3</v>
      </c>
      <c r="C147">
        <v>11000</v>
      </c>
      <c r="D147">
        <v>8250</v>
      </c>
      <c r="E147">
        <v>10800</v>
      </c>
      <c r="F147">
        <v>60</v>
      </c>
      <c r="G147">
        <v>550</v>
      </c>
      <c r="H147">
        <f>PRODUCT((Table1[[#This Row],[NumOfCybersecurity
Incidents]]/Table1[[#This Row],[Total_IT
Transactions]])*100)</f>
        <v>2.7272727272727275E-2</v>
      </c>
      <c r="I147">
        <f>PRODUCT((Table1[[#This Row],[Num
_Encrypted_
Data_Items]]/Table1[[#This Row],[Total_Data_Items]])*100)</f>
        <v>76.388888888888886</v>
      </c>
      <c r="J147">
        <f>PRODUCT((Table1[[#This Row],[Num_Clicks]]/Table1[[#This Row],[Num_Phishing
_Emails_Sent]])*100)</f>
        <v>10.909090909090908</v>
      </c>
    </row>
    <row r="148" spans="1:10" x14ac:dyDescent="0.35">
      <c r="A148" s="4">
        <v>45073</v>
      </c>
      <c r="B148">
        <v>5</v>
      </c>
      <c r="C148">
        <v>11500</v>
      </c>
      <c r="D148">
        <v>8350</v>
      </c>
      <c r="E148">
        <v>11000</v>
      </c>
      <c r="F148">
        <v>70</v>
      </c>
      <c r="G148">
        <v>600</v>
      </c>
      <c r="H148">
        <f>PRODUCT((Table1[[#This Row],[NumOfCybersecurity
Incidents]]/Table1[[#This Row],[Total_IT
Transactions]])*100)</f>
        <v>4.3478260869565216E-2</v>
      </c>
      <c r="I148">
        <f>PRODUCT((Table1[[#This Row],[Num
_Encrypted_
Data_Items]]/Table1[[#This Row],[Total_Data_Items]])*100)</f>
        <v>75.909090909090907</v>
      </c>
      <c r="J148">
        <f>PRODUCT((Table1[[#This Row],[Num_Clicks]]/Table1[[#This Row],[Num_Phishing
_Emails_Sent]])*100)</f>
        <v>11.666666666666666</v>
      </c>
    </row>
    <row r="149" spans="1:10" x14ac:dyDescent="0.35">
      <c r="A149" s="4">
        <v>45074</v>
      </c>
      <c r="B149">
        <v>6</v>
      </c>
      <c r="C149">
        <v>12000</v>
      </c>
      <c r="D149">
        <v>8400</v>
      </c>
      <c r="E149">
        <v>11200</v>
      </c>
      <c r="F149">
        <v>75</v>
      </c>
      <c r="G149">
        <v>620</v>
      </c>
      <c r="H149">
        <f>PRODUCT((Table1[[#This Row],[NumOfCybersecurity
Incidents]]/Table1[[#This Row],[Total_IT
Transactions]])*100)</f>
        <v>0.05</v>
      </c>
      <c r="I149">
        <f>PRODUCT((Table1[[#This Row],[Num
_Encrypted_
Data_Items]]/Table1[[#This Row],[Total_Data_Items]])*100)</f>
        <v>75</v>
      </c>
      <c r="J149">
        <f>PRODUCT((Table1[[#This Row],[Num_Clicks]]/Table1[[#This Row],[Num_Phishing
_Emails_Sent]])*100)</f>
        <v>12.096774193548388</v>
      </c>
    </row>
    <row r="150" spans="1:10" x14ac:dyDescent="0.35">
      <c r="A150" s="4">
        <v>45075</v>
      </c>
      <c r="B150">
        <v>7</v>
      </c>
      <c r="C150">
        <v>12500</v>
      </c>
      <c r="D150">
        <v>8500</v>
      </c>
      <c r="E150">
        <v>11500</v>
      </c>
      <c r="F150">
        <v>80</v>
      </c>
      <c r="G150">
        <v>650</v>
      </c>
      <c r="H150">
        <f>PRODUCT((Table1[[#This Row],[NumOfCybersecurity
Incidents]]/Table1[[#This Row],[Total_IT
Transactions]])*100)</f>
        <v>5.5999999999999994E-2</v>
      </c>
      <c r="I150">
        <f>PRODUCT((Table1[[#This Row],[Num
_Encrypted_
Data_Items]]/Table1[[#This Row],[Total_Data_Items]])*100)</f>
        <v>73.91304347826086</v>
      </c>
      <c r="J150">
        <f>PRODUCT((Table1[[#This Row],[Num_Clicks]]/Table1[[#This Row],[Num_Phishing
_Emails_Sent]])*100)</f>
        <v>12.307692307692308</v>
      </c>
    </row>
    <row r="151" spans="1:10" x14ac:dyDescent="0.35">
      <c r="A151" s="4">
        <v>45076</v>
      </c>
      <c r="B151">
        <v>3</v>
      </c>
      <c r="C151">
        <v>10500</v>
      </c>
      <c r="D151">
        <v>8150</v>
      </c>
      <c r="E151">
        <v>10500</v>
      </c>
      <c r="F151">
        <v>60</v>
      </c>
      <c r="G151">
        <v>550</v>
      </c>
      <c r="H151">
        <f>PRODUCT((Table1[[#This Row],[NumOfCybersecurity
Incidents]]/Table1[[#This Row],[Total_IT
Transactions]])*100)</f>
        <v>2.8571428571428574E-2</v>
      </c>
      <c r="I151">
        <f>PRODUCT((Table1[[#This Row],[Num
_Encrypted_
Data_Items]]/Table1[[#This Row],[Total_Data_Items]])*100)</f>
        <v>77.61904761904762</v>
      </c>
      <c r="J151">
        <f>PRODUCT((Table1[[#This Row],[Num_Clicks]]/Table1[[#This Row],[Num_Phishing
_Emails_Sent]])*100)</f>
        <v>10.909090909090908</v>
      </c>
    </row>
    <row r="152" spans="1:10" x14ac:dyDescent="0.35">
      <c r="A152" s="4">
        <v>45077</v>
      </c>
      <c r="B152">
        <v>5</v>
      </c>
      <c r="C152">
        <v>11500</v>
      </c>
      <c r="D152">
        <v>8350</v>
      </c>
      <c r="E152">
        <v>11000</v>
      </c>
      <c r="F152">
        <v>70</v>
      </c>
      <c r="G152">
        <v>600</v>
      </c>
      <c r="H152">
        <f>PRODUCT((Table1[[#This Row],[NumOfCybersecurity
Incidents]]/Table1[[#This Row],[Total_IT
Transactions]])*100)</f>
        <v>4.3478260869565216E-2</v>
      </c>
      <c r="I152">
        <f>PRODUCT((Table1[[#This Row],[Num
_Encrypted_
Data_Items]]/Table1[[#This Row],[Total_Data_Items]])*100)</f>
        <v>75.909090909090907</v>
      </c>
      <c r="J152">
        <f>PRODUCT((Table1[[#This Row],[Num_Clicks]]/Table1[[#This Row],[Num_Phishing
_Emails_Sent]])*100)</f>
        <v>11.666666666666666</v>
      </c>
    </row>
    <row r="153" spans="1:10" x14ac:dyDescent="0.35">
      <c r="A153" s="4">
        <v>45078</v>
      </c>
      <c r="B153">
        <v>6</v>
      </c>
      <c r="C153">
        <v>12000</v>
      </c>
      <c r="D153">
        <v>8400</v>
      </c>
      <c r="E153">
        <v>11200</v>
      </c>
      <c r="F153">
        <v>75</v>
      </c>
      <c r="G153">
        <v>620</v>
      </c>
      <c r="H153">
        <f>PRODUCT((Table1[[#This Row],[NumOfCybersecurity
Incidents]]/Table1[[#This Row],[Total_IT
Transactions]])*100)</f>
        <v>0.05</v>
      </c>
      <c r="I153">
        <f>PRODUCT((Table1[[#This Row],[Num
_Encrypted_
Data_Items]]/Table1[[#This Row],[Total_Data_Items]])*100)</f>
        <v>75</v>
      </c>
      <c r="J153">
        <f>PRODUCT((Table1[[#This Row],[Num_Clicks]]/Table1[[#This Row],[Num_Phishing
_Emails_Sent]])*100)</f>
        <v>12.096774193548388</v>
      </c>
    </row>
    <row r="154" spans="1:10" x14ac:dyDescent="0.35">
      <c r="A154" s="4">
        <v>45079</v>
      </c>
      <c r="B154">
        <v>7</v>
      </c>
      <c r="C154">
        <v>12500</v>
      </c>
      <c r="D154">
        <v>8500</v>
      </c>
      <c r="E154">
        <v>11500</v>
      </c>
      <c r="F154">
        <v>80</v>
      </c>
      <c r="G154">
        <v>650</v>
      </c>
      <c r="H154">
        <f>PRODUCT((Table1[[#This Row],[NumOfCybersecurity
Incidents]]/Table1[[#This Row],[Total_IT
Transactions]])*100)</f>
        <v>5.5999999999999994E-2</v>
      </c>
      <c r="I154">
        <f>PRODUCT((Table1[[#This Row],[Num
_Encrypted_
Data_Items]]/Table1[[#This Row],[Total_Data_Items]])*100)</f>
        <v>73.91304347826086</v>
      </c>
      <c r="J154">
        <f>PRODUCT((Table1[[#This Row],[Num_Clicks]]/Table1[[#This Row],[Num_Phishing
_Emails_Sent]])*100)</f>
        <v>12.307692307692308</v>
      </c>
    </row>
    <row r="155" spans="1:10" x14ac:dyDescent="0.35">
      <c r="A155" s="4">
        <v>45080</v>
      </c>
      <c r="B155">
        <v>8</v>
      </c>
      <c r="C155">
        <v>13000</v>
      </c>
      <c r="D155">
        <v>8550</v>
      </c>
      <c r="E155">
        <v>11800</v>
      </c>
      <c r="F155">
        <v>85</v>
      </c>
      <c r="G155">
        <v>680</v>
      </c>
      <c r="H155">
        <f>PRODUCT((Table1[[#This Row],[NumOfCybersecurity
Incidents]]/Table1[[#This Row],[Total_IT
Transactions]])*100)</f>
        <v>6.1538461538461542E-2</v>
      </c>
      <c r="I155">
        <f>PRODUCT((Table1[[#This Row],[Num
_Encrypted_
Data_Items]]/Table1[[#This Row],[Total_Data_Items]])*100)</f>
        <v>72.457627118644069</v>
      </c>
      <c r="J155">
        <f>PRODUCT((Table1[[#This Row],[Num_Clicks]]/Table1[[#This Row],[Num_Phishing
_Emails_Sent]])*100)</f>
        <v>12.5</v>
      </c>
    </row>
    <row r="156" spans="1:10" x14ac:dyDescent="0.35">
      <c r="A156" s="4">
        <v>45081</v>
      </c>
      <c r="B156">
        <v>9</v>
      </c>
      <c r="C156">
        <v>13500</v>
      </c>
      <c r="D156">
        <v>8650</v>
      </c>
      <c r="E156">
        <v>12000</v>
      </c>
      <c r="F156">
        <v>90</v>
      </c>
      <c r="G156">
        <v>700</v>
      </c>
      <c r="H156">
        <f>PRODUCT((Table1[[#This Row],[NumOfCybersecurity
Incidents]]/Table1[[#This Row],[Total_IT
Transactions]])*100)</f>
        <v>6.6666666666666666E-2</v>
      </c>
      <c r="I156">
        <f>PRODUCT((Table1[[#This Row],[Num
_Encrypted_
Data_Items]]/Table1[[#This Row],[Total_Data_Items]])*100)</f>
        <v>72.083333333333329</v>
      </c>
      <c r="J156">
        <f>PRODUCT((Table1[[#This Row],[Num_Clicks]]/Table1[[#This Row],[Num_Phishing
_Emails_Sent]])*100)</f>
        <v>12.857142857142856</v>
      </c>
    </row>
    <row r="157" spans="1:10" x14ac:dyDescent="0.35">
      <c r="A157" s="4">
        <v>45082</v>
      </c>
      <c r="B157">
        <v>8</v>
      </c>
      <c r="C157">
        <v>13200</v>
      </c>
      <c r="D157">
        <v>8600</v>
      </c>
      <c r="E157">
        <v>11800</v>
      </c>
      <c r="F157">
        <v>85</v>
      </c>
      <c r="G157">
        <v>680</v>
      </c>
      <c r="H157">
        <f>PRODUCT((Table1[[#This Row],[NumOfCybersecurity
Incidents]]/Table1[[#This Row],[Total_IT
Transactions]])*100)</f>
        <v>6.0606060606060608E-2</v>
      </c>
      <c r="I157">
        <f>PRODUCT((Table1[[#This Row],[Num
_Encrypted_
Data_Items]]/Table1[[#This Row],[Total_Data_Items]])*100)</f>
        <v>72.881355932203391</v>
      </c>
      <c r="J157">
        <f>PRODUCT((Table1[[#This Row],[Num_Clicks]]/Table1[[#This Row],[Num_Phishing
_Emails_Sent]])*100)</f>
        <v>12.5</v>
      </c>
    </row>
    <row r="158" spans="1:10" x14ac:dyDescent="0.35">
      <c r="A158" s="4">
        <v>45083</v>
      </c>
      <c r="B158">
        <v>7</v>
      </c>
      <c r="C158">
        <v>12800</v>
      </c>
      <c r="D158">
        <v>8550</v>
      </c>
      <c r="E158">
        <v>11600</v>
      </c>
      <c r="F158">
        <v>80</v>
      </c>
      <c r="G158">
        <v>650</v>
      </c>
      <c r="H158">
        <f>PRODUCT((Table1[[#This Row],[NumOfCybersecurity
Incidents]]/Table1[[#This Row],[Total_IT
Transactions]])*100)</f>
        <v>5.4687500000000007E-2</v>
      </c>
      <c r="I158">
        <f>PRODUCT((Table1[[#This Row],[Num
_Encrypted_
Data_Items]]/Table1[[#This Row],[Total_Data_Items]])*100)</f>
        <v>73.706896551724128</v>
      </c>
      <c r="J158">
        <f>PRODUCT((Table1[[#This Row],[Num_Clicks]]/Table1[[#This Row],[Num_Phishing
_Emails_Sent]])*100)</f>
        <v>12.307692307692308</v>
      </c>
    </row>
    <row r="159" spans="1:10" x14ac:dyDescent="0.35">
      <c r="A159" s="4">
        <v>45084</v>
      </c>
      <c r="B159">
        <v>6</v>
      </c>
      <c r="C159">
        <v>12500</v>
      </c>
      <c r="D159">
        <v>8450</v>
      </c>
      <c r="E159">
        <v>11400</v>
      </c>
      <c r="F159">
        <v>75</v>
      </c>
      <c r="G159">
        <v>620</v>
      </c>
      <c r="H159">
        <f>PRODUCT((Table1[[#This Row],[NumOfCybersecurity
Incidents]]/Table1[[#This Row],[Total_IT
Transactions]])*100)</f>
        <v>4.8000000000000001E-2</v>
      </c>
      <c r="I159">
        <f>PRODUCT((Table1[[#This Row],[Num
_Encrypted_
Data_Items]]/Table1[[#This Row],[Total_Data_Items]])*100)</f>
        <v>74.122807017543863</v>
      </c>
      <c r="J159">
        <f>PRODUCT((Table1[[#This Row],[Num_Clicks]]/Table1[[#This Row],[Num_Phishing
_Emails_Sent]])*100)</f>
        <v>12.096774193548388</v>
      </c>
    </row>
    <row r="160" spans="1:10" x14ac:dyDescent="0.35">
      <c r="A160" s="4">
        <v>45085</v>
      </c>
      <c r="B160">
        <v>5</v>
      </c>
      <c r="C160">
        <v>12000</v>
      </c>
      <c r="D160">
        <v>8400</v>
      </c>
      <c r="E160">
        <v>11200</v>
      </c>
      <c r="F160">
        <v>70</v>
      </c>
      <c r="G160">
        <v>600</v>
      </c>
      <c r="H160">
        <f>PRODUCT((Table1[[#This Row],[NumOfCybersecurity
Incidents]]/Table1[[#This Row],[Total_IT
Transactions]])*100)</f>
        <v>4.1666666666666671E-2</v>
      </c>
      <c r="I160">
        <f>PRODUCT((Table1[[#This Row],[Num
_Encrypted_
Data_Items]]/Table1[[#This Row],[Total_Data_Items]])*100)</f>
        <v>75</v>
      </c>
      <c r="J160">
        <f>PRODUCT((Table1[[#This Row],[Num_Clicks]]/Table1[[#This Row],[Num_Phishing
_Emails_Sent]])*100)</f>
        <v>11.666666666666666</v>
      </c>
    </row>
    <row r="161" spans="1:10" x14ac:dyDescent="0.35">
      <c r="A161" s="4">
        <v>45086</v>
      </c>
      <c r="B161">
        <v>4</v>
      </c>
      <c r="C161">
        <v>11500</v>
      </c>
      <c r="D161">
        <v>8350</v>
      </c>
      <c r="E161">
        <v>11000</v>
      </c>
      <c r="F161">
        <v>65</v>
      </c>
      <c r="G161">
        <v>580</v>
      </c>
      <c r="H161">
        <f>PRODUCT((Table1[[#This Row],[NumOfCybersecurity
Incidents]]/Table1[[#This Row],[Total_IT
Transactions]])*100)</f>
        <v>3.4782608695652174E-2</v>
      </c>
      <c r="I161">
        <f>PRODUCT((Table1[[#This Row],[Num
_Encrypted_
Data_Items]]/Table1[[#This Row],[Total_Data_Items]])*100)</f>
        <v>75.909090909090907</v>
      </c>
      <c r="J161">
        <f>PRODUCT((Table1[[#This Row],[Num_Clicks]]/Table1[[#This Row],[Num_Phishing
_Emails_Sent]])*100)</f>
        <v>11.206896551724139</v>
      </c>
    </row>
    <row r="162" spans="1:10" x14ac:dyDescent="0.35">
      <c r="A162" s="4">
        <v>45087</v>
      </c>
      <c r="B162">
        <v>3</v>
      </c>
      <c r="C162">
        <v>11000</v>
      </c>
      <c r="D162">
        <v>8250</v>
      </c>
      <c r="E162">
        <v>10800</v>
      </c>
      <c r="F162">
        <v>60</v>
      </c>
      <c r="G162">
        <v>550</v>
      </c>
      <c r="H162">
        <f>PRODUCT((Table1[[#This Row],[NumOfCybersecurity
Incidents]]/Table1[[#This Row],[Total_IT
Transactions]])*100)</f>
        <v>2.7272727272727275E-2</v>
      </c>
      <c r="I162">
        <f>PRODUCT((Table1[[#This Row],[Num
_Encrypted_
Data_Items]]/Table1[[#This Row],[Total_Data_Items]])*100)</f>
        <v>76.388888888888886</v>
      </c>
      <c r="J162">
        <f>PRODUCT((Table1[[#This Row],[Num_Clicks]]/Table1[[#This Row],[Num_Phishing
_Emails_Sent]])*100)</f>
        <v>10.909090909090908</v>
      </c>
    </row>
    <row r="163" spans="1:10" x14ac:dyDescent="0.35">
      <c r="A163" s="4">
        <v>45088</v>
      </c>
      <c r="B163">
        <v>5</v>
      </c>
      <c r="C163">
        <v>11500</v>
      </c>
      <c r="D163">
        <v>8350</v>
      </c>
      <c r="E163">
        <v>11000</v>
      </c>
      <c r="F163">
        <v>70</v>
      </c>
      <c r="G163">
        <v>600</v>
      </c>
      <c r="H163">
        <f>PRODUCT((Table1[[#This Row],[NumOfCybersecurity
Incidents]]/Table1[[#This Row],[Total_IT
Transactions]])*100)</f>
        <v>4.3478260869565216E-2</v>
      </c>
      <c r="I163">
        <f>PRODUCT((Table1[[#This Row],[Num
_Encrypted_
Data_Items]]/Table1[[#This Row],[Total_Data_Items]])*100)</f>
        <v>75.909090909090907</v>
      </c>
      <c r="J163">
        <f>PRODUCT((Table1[[#This Row],[Num_Clicks]]/Table1[[#This Row],[Num_Phishing
_Emails_Sent]])*100)</f>
        <v>11.666666666666666</v>
      </c>
    </row>
    <row r="164" spans="1:10" x14ac:dyDescent="0.35">
      <c r="A164" s="4">
        <v>45089</v>
      </c>
      <c r="B164">
        <v>6</v>
      </c>
      <c r="C164">
        <v>12000</v>
      </c>
      <c r="D164">
        <v>8400</v>
      </c>
      <c r="E164">
        <v>11200</v>
      </c>
      <c r="F164">
        <v>75</v>
      </c>
      <c r="G164">
        <v>620</v>
      </c>
      <c r="H164">
        <f>PRODUCT((Table1[[#This Row],[NumOfCybersecurity
Incidents]]/Table1[[#This Row],[Total_IT
Transactions]])*100)</f>
        <v>0.05</v>
      </c>
      <c r="I164">
        <f>PRODUCT((Table1[[#This Row],[Num
_Encrypted_
Data_Items]]/Table1[[#This Row],[Total_Data_Items]])*100)</f>
        <v>75</v>
      </c>
      <c r="J164">
        <f>PRODUCT((Table1[[#This Row],[Num_Clicks]]/Table1[[#This Row],[Num_Phishing
_Emails_Sent]])*100)</f>
        <v>12.096774193548388</v>
      </c>
    </row>
    <row r="165" spans="1:10" x14ac:dyDescent="0.35">
      <c r="A165" s="4">
        <v>45090</v>
      </c>
      <c r="B165">
        <v>7</v>
      </c>
      <c r="C165">
        <v>12500</v>
      </c>
      <c r="D165">
        <v>8500</v>
      </c>
      <c r="E165">
        <v>11500</v>
      </c>
      <c r="F165">
        <v>80</v>
      </c>
      <c r="G165">
        <v>650</v>
      </c>
      <c r="H165">
        <f>PRODUCT((Table1[[#This Row],[NumOfCybersecurity
Incidents]]/Table1[[#This Row],[Total_IT
Transactions]])*100)</f>
        <v>5.5999999999999994E-2</v>
      </c>
      <c r="I165">
        <f>PRODUCT((Table1[[#This Row],[Num
_Encrypted_
Data_Items]]/Table1[[#This Row],[Total_Data_Items]])*100)</f>
        <v>73.91304347826086</v>
      </c>
      <c r="J165">
        <f>PRODUCT((Table1[[#This Row],[Num_Clicks]]/Table1[[#This Row],[Num_Phishing
_Emails_Sent]])*100)</f>
        <v>12.307692307692308</v>
      </c>
    </row>
    <row r="166" spans="1:10" x14ac:dyDescent="0.35">
      <c r="A166" s="4">
        <v>45091</v>
      </c>
      <c r="B166">
        <v>8</v>
      </c>
      <c r="C166">
        <v>13000</v>
      </c>
      <c r="D166">
        <v>8550</v>
      </c>
      <c r="E166">
        <v>11800</v>
      </c>
      <c r="F166">
        <v>85</v>
      </c>
      <c r="G166">
        <v>680</v>
      </c>
      <c r="H166">
        <f>PRODUCT((Table1[[#This Row],[NumOfCybersecurity
Incidents]]/Table1[[#This Row],[Total_IT
Transactions]])*100)</f>
        <v>6.1538461538461542E-2</v>
      </c>
      <c r="I166">
        <f>PRODUCT((Table1[[#This Row],[Num
_Encrypted_
Data_Items]]/Table1[[#This Row],[Total_Data_Items]])*100)</f>
        <v>72.457627118644069</v>
      </c>
      <c r="J166">
        <f>PRODUCT((Table1[[#This Row],[Num_Clicks]]/Table1[[#This Row],[Num_Phishing
_Emails_Sent]])*100)</f>
        <v>12.5</v>
      </c>
    </row>
    <row r="167" spans="1:10" x14ac:dyDescent="0.35">
      <c r="A167" s="4">
        <v>45092</v>
      </c>
      <c r="B167">
        <v>9</v>
      </c>
      <c r="C167">
        <v>13500</v>
      </c>
      <c r="D167">
        <v>8650</v>
      </c>
      <c r="E167">
        <v>12000</v>
      </c>
      <c r="F167">
        <v>90</v>
      </c>
      <c r="G167">
        <v>700</v>
      </c>
      <c r="H167">
        <f>PRODUCT((Table1[[#This Row],[NumOfCybersecurity
Incidents]]/Table1[[#This Row],[Total_IT
Transactions]])*100)</f>
        <v>6.6666666666666666E-2</v>
      </c>
      <c r="I167">
        <f>PRODUCT((Table1[[#This Row],[Num
_Encrypted_
Data_Items]]/Table1[[#This Row],[Total_Data_Items]])*100)</f>
        <v>72.083333333333329</v>
      </c>
      <c r="J167">
        <f>PRODUCT((Table1[[#This Row],[Num_Clicks]]/Table1[[#This Row],[Num_Phishing
_Emails_Sent]])*100)</f>
        <v>12.857142857142856</v>
      </c>
    </row>
    <row r="168" spans="1:10" x14ac:dyDescent="0.35">
      <c r="A168" s="4">
        <v>45093</v>
      </c>
      <c r="B168">
        <v>8</v>
      </c>
      <c r="C168">
        <v>13200</v>
      </c>
      <c r="D168">
        <v>8600</v>
      </c>
      <c r="E168">
        <v>11800</v>
      </c>
      <c r="F168">
        <v>85</v>
      </c>
      <c r="G168">
        <v>680</v>
      </c>
      <c r="H168">
        <f>PRODUCT((Table1[[#This Row],[NumOfCybersecurity
Incidents]]/Table1[[#This Row],[Total_IT
Transactions]])*100)</f>
        <v>6.0606060606060608E-2</v>
      </c>
      <c r="I168">
        <f>PRODUCT((Table1[[#This Row],[Num
_Encrypted_
Data_Items]]/Table1[[#This Row],[Total_Data_Items]])*100)</f>
        <v>72.881355932203391</v>
      </c>
      <c r="J168">
        <f>PRODUCT((Table1[[#This Row],[Num_Clicks]]/Table1[[#This Row],[Num_Phishing
_Emails_Sent]])*100)</f>
        <v>12.5</v>
      </c>
    </row>
    <row r="169" spans="1:10" x14ac:dyDescent="0.35">
      <c r="A169" s="4">
        <v>45094</v>
      </c>
      <c r="B169">
        <v>7</v>
      </c>
      <c r="C169">
        <v>12800</v>
      </c>
      <c r="D169">
        <v>8550</v>
      </c>
      <c r="E169">
        <v>11600</v>
      </c>
      <c r="F169">
        <v>80</v>
      </c>
      <c r="G169">
        <v>650</v>
      </c>
      <c r="H169">
        <f>PRODUCT((Table1[[#This Row],[NumOfCybersecurity
Incidents]]/Table1[[#This Row],[Total_IT
Transactions]])*100)</f>
        <v>5.4687500000000007E-2</v>
      </c>
      <c r="I169">
        <f>PRODUCT((Table1[[#This Row],[Num
_Encrypted_
Data_Items]]/Table1[[#This Row],[Total_Data_Items]])*100)</f>
        <v>73.706896551724128</v>
      </c>
      <c r="J169">
        <f>PRODUCT((Table1[[#This Row],[Num_Clicks]]/Table1[[#This Row],[Num_Phishing
_Emails_Sent]])*100)</f>
        <v>12.307692307692308</v>
      </c>
    </row>
    <row r="170" spans="1:10" x14ac:dyDescent="0.35">
      <c r="A170" s="4">
        <v>45095</v>
      </c>
      <c r="B170">
        <v>6</v>
      </c>
      <c r="C170">
        <v>12500</v>
      </c>
      <c r="D170">
        <v>8450</v>
      </c>
      <c r="E170">
        <v>11400</v>
      </c>
      <c r="F170">
        <v>75</v>
      </c>
      <c r="G170">
        <v>620</v>
      </c>
      <c r="H170">
        <f>PRODUCT((Table1[[#This Row],[NumOfCybersecurity
Incidents]]/Table1[[#This Row],[Total_IT
Transactions]])*100)</f>
        <v>4.8000000000000001E-2</v>
      </c>
      <c r="I170">
        <f>PRODUCT((Table1[[#This Row],[Num
_Encrypted_
Data_Items]]/Table1[[#This Row],[Total_Data_Items]])*100)</f>
        <v>74.122807017543863</v>
      </c>
      <c r="J170">
        <f>PRODUCT((Table1[[#This Row],[Num_Clicks]]/Table1[[#This Row],[Num_Phishing
_Emails_Sent]])*100)</f>
        <v>12.096774193548388</v>
      </c>
    </row>
    <row r="171" spans="1:10" x14ac:dyDescent="0.35">
      <c r="A171" s="4">
        <v>45096</v>
      </c>
      <c r="B171">
        <v>5</v>
      </c>
      <c r="C171">
        <v>12000</v>
      </c>
      <c r="D171">
        <v>8400</v>
      </c>
      <c r="E171">
        <v>11200</v>
      </c>
      <c r="F171">
        <v>70</v>
      </c>
      <c r="G171">
        <v>600</v>
      </c>
      <c r="H171">
        <f>PRODUCT((Table1[[#This Row],[NumOfCybersecurity
Incidents]]/Table1[[#This Row],[Total_IT
Transactions]])*100)</f>
        <v>4.1666666666666671E-2</v>
      </c>
      <c r="I171">
        <f>PRODUCT((Table1[[#This Row],[Num
_Encrypted_
Data_Items]]/Table1[[#This Row],[Total_Data_Items]])*100)</f>
        <v>75</v>
      </c>
      <c r="J171">
        <f>PRODUCT((Table1[[#This Row],[Num_Clicks]]/Table1[[#This Row],[Num_Phishing
_Emails_Sent]])*100)</f>
        <v>11.666666666666666</v>
      </c>
    </row>
    <row r="172" spans="1:10" x14ac:dyDescent="0.35">
      <c r="A172" s="4">
        <v>45097</v>
      </c>
      <c r="B172">
        <v>4</v>
      </c>
      <c r="C172">
        <v>11500</v>
      </c>
      <c r="D172">
        <v>8350</v>
      </c>
      <c r="E172">
        <v>11000</v>
      </c>
      <c r="F172">
        <v>65</v>
      </c>
      <c r="G172">
        <v>580</v>
      </c>
      <c r="H172">
        <f>PRODUCT((Table1[[#This Row],[NumOfCybersecurity
Incidents]]/Table1[[#This Row],[Total_IT
Transactions]])*100)</f>
        <v>3.4782608695652174E-2</v>
      </c>
      <c r="I172">
        <f>PRODUCT((Table1[[#This Row],[Num
_Encrypted_
Data_Items]]/Table1[[#This Row],[Total_Data_Items]])*100)</f>
        <v>75.909090909090907</v>
      </c>
      <c r="J172">
        <f>PRODUCT((Table1[[#This Row],[Num_Clicks]]/Table1[[#This Row],[Num_Phishing
_Emails_Sent]])*100)</f>
        <v>11.206896551724139</v>
      </c>
    </row>
    <row r="173" spans="1:10" x14ac:dyDescent="0.35">
      <c r="A173" s="4">
        <v>45098</v>
      </c>
      <c r="B173">
        <v>3</v>
      </c>
      <c r="C173">
        <v>11000</v>
      </c>
      <c r="D173">
        <v>8250</v>
      </c>
      <c r="E173">
        <v>10800</v>
      </c>
      <c r="F173">
        <v>60</v>
      </c>
      <c r="G173">
        <v>550</v>
      </c>
      <c r="H173">
        <f>PRODUCT((Table1[[#This Row],[NumOfCybersecurity
Incidents]]/Table1[[#This Row],[Total_IT
Transactions]])*100)</f>
        <v>2.7272727272727275E-2</v>
      </c>
      <c r="I173">
        <f>PRODUCT((Table1[[#This Row],[Num
_Encrypted_
Data_Items]]/Table1[[#This Row],[Total_Data_Items]])*100)</f>
        <v>76.388888888888886</v>
      </c>
      <c r="J173">
        <f>PRODUCT((Table1[[#This Row],[Num_Clicks]]/Table1[[#This Row],[Num_Phishing
_Emails_Sent]])*100)</f>
        <v>10.909090909090908</v>
      </c>
    </row>
    <row r="174" spans="1:10" x14ac:dyDescent="0.35">
      <c r="A174" s="4">
        <v>45099</v>
      </c>
      <c r="B174">
        <v>5</v>
      </c>
      <c r="C174">
        <v>11500</v>
      </c>
      <c r="D174">
        <v>8350</v>
      </c>
      <c r="E174">
        <v>11000</v>
      </c>
      <c r="F174">
        <v>70</v>
      </c>
      <c r="G174">
        <v>600</v>
      </c>
      <c r="H174">
        <f>PRODUCT((Table1[[#This Row],[NumOfCybersecurity
Incidents]]/Table1[[#This Row],[Total_IT
Transactions]])*100)</f>
        <v>4.3478260869565216E-2</v>
      </c>
      <c r="I174">
        <f>PRODUCT((Table1[[#This Row],[Num
_Encrypted_
Data_Items]]/Table1[[#This Row],[Total_Data_Items]])*100)</f>
        <v>75.909090909090907</v>
      </c>
      <c r="J174">
        <f>PRODUCT((Table1[[#This Row],[Num_Clicks]]/Table1[[#This Row],[Num_Phishing
_Emails_Sent]])*100)</f>
        <v>11.666666666666666</v>
      </c>
    </row>
    <row r="175" spans="1:10" x14ac:dyDescent="0.35">
      <c r="A175" s="4">
        <v>45100</v>
      </c>
      <c r="B175">
        <v>6</v>
      </c>
      <c r="C175">
        <v>12000</v>
      </c>
      <c r="D175">
        <v>8400</v>
      </c>
      <c r="E175">
        <v>11200</v>
      </c>
      <c r="F175">
        <v>75</v>
      </c>
      <c r="G175">
        <v>620</v>
      </c>
      <c r="H175">
        <f>PRODUCT((Table1[[#This Row],[NumOfCybersecurity
Incidents]]/Table1[[#This Row],[Total_IT
Transactions]])*100)</f>
        <v>0.05</v>
      </c>
      <c r="I175">
        <f>PRODUCT((Table1[[#This Row],[Num
_Encrypted_
Data_Items]]/Table1[[#This Row],[Total_Data_Items]])*100)</f>
        <v>75</v>
      </c>
      <c r="J175">
        <f>PRODUCT((Table1[[#This Row],[Num_Clicks]]/Table1[[#This Row],[Num_Phishing
_Emails_Sent]])*100)</f>
        <v>12.096774193548388</v>
      </c>
    </row>
    <row r="176" spans="1:10" x14ac:dyDescent="0.35">
      <c r="A176" s="4">
        <v>45101</v>
      </c>
      <c r="B176">
        <v>7</v>
      </c>
      <c r="C176">
        <v>12500</v>
      </c>
      <c r="D176">
        <v>8500</v>
      </c>
      <c r="E176">
        <v>11500</v>
      </c>
      <c r="F176">
        <v>80</v>
      </c>
      <c r="G176">
        <v>650</v>
      </c>
      <c r="H176">
        <f>PRODUCT((Table1[[#This Row],[NumOfCybersecurity
Incidents]]/Table1[[#This Row],[Total_IT
Transactions]])*100)</f>
        <v>5.5999999999999994E-2</v>
      </c>
      <c r="I176">
        <f>PRODUCT((Table1[[#This Row],[Num
_Encrypted_
Data_Items]]/Table1[[#This Row],[Total_Data_Items]])*100)</f>
        <v>73.91304347826086</v>
      </c>
      <c r="J176">
        <f>PRODUCT((Table1[[#This Row],[Num_Clicks]]/Table1[[#This Row],[Num_Phishing
_Emails_Sent]])*100)</f>
        <v>12.307692307692308</v>
      </c>
    </row>
    <row r="177" spans="1:10" x14ac:dyDescent="0.35">
      <c r="A177" s="4">
        <v>45102</v>
      </c>
      <c r="B177">
        <v>8</v>
      </c>
      <c r="C177">
        <v>13000</v>
      </c>
      <c r="D177">
        <v>8550</v>
      </c>
      <c r="E177">
        <v>11800</v>
      </c>
      <c r="F177">
        <v>85</v>
      </c>
      <c r="G177">
        <v>680</v>
      </c>
      <c r="H177">
        <f>PRODUCT((Table1[[#This Row],[NumOfCybersecurity
Incidents]]/Table1[[#This Row],[Total_IT
Transactions]])*100)</f>
        <v>6.1538461538461542E-2</v>
      </c>
      <c r="I177">
        <f>PRODUCT((Table1[[#This Row],[Num
_Encrypted_
Data_Items]]/Table1[[#This Row],[Total_Data_Items]])*100)</f>
        <v>72.457627118644069</v>
      </c>
      <c r="J177">
        <f>PRODUCT((Table1[[#This Row],[Num_Clicks]]/Table1[[#This Row],[Num_Phishing
_Emails_Sent]])*100)</f>
        <v>12.5</v>
      </c>
    </row>
    <row r="178" spans="1:10" x14ac:dyDescent="0.35">
      <c r="A178" s="4">
        <v>45103</v>
      </c>
      <c r="B178">
        <v>9</v>
      </c>
      <c r="C178">
        <v>13500</v>
      </c>
      <c r="D178">
        <v>8650</v>
      </c>
      <c r="E178">
        <v>12000</v>
      </c>
      <c r="F178">
        <v>90</v>
      </c>
      <c r="G178">
        <v>700</v>
      </c>
      <c r="H178">
        <f>PRODUCT((Table1[[#This Row],[NumOfCybersecurity
Incidents]]/Table1[[#This Row],[Total_IT
Transactions]])*100)</f>
        <v>6.6666666666666666E-2</v>
      </c>
      <c r="I178">
        <f>PRODUCT((Table1[[#This Row],[Num
_Encrypted_
Data_Items]]/Table1[[#This Row],[Total_Data_Items]])*100)</f>
        <v>72.083333333333329</v>
      </c>
      <c r="J178">
        <f>PRODUCT((Table1[[#This Row],[Num_Clicks]]/Table1[[#This Row],[Num_Phishing
_Emails_Sent]])*100)</f>
        <v>12.857142857142856</v>
      </c>
    </row>
    <row r="179" spans="1:10" x14ac:dyDescent="0.35">
      <c r="A179" s="4">
        <v>45104</v>
      </c>
      <c r="B179">
        <v>8</v>
      </c>
      <c r="C179">
        <v>13200</v>
      </c>
      <c r="D179">
        <v>8600</v>
      </c>
      <c r="E179">
        <v>11800</v>
      </c>
      <c r="F179">
        <v>85</v>
      </c>
      <c r="G179">
        <v>680</v>
      </c>
      <c r="H179">
        <f>PRODUCT((Table1[[#This Row],[NumOfCybersecurity
Incidents]]/Table1[[#This Row],[Total_IT
Transactions]])*100)</f>
        <v>6.0606060606060608E-2</v>
      </c>
      <c r="I179">
        <f>PRODUCT((Table1[[#This Row],[Num
_Encrypted_
Data_Items]]/Table1[[#This Row],[Total_Data_Items]])*100)</f>
        <v>72.881355932203391</v>
      </c>
      <c r="J179">
        <f>PRODUCT((Table1[[#This Row],[Num_Clicks]]/Table1[[#This Row],[Num_Phishing
_Emails_Sent]])*100)</f>
        <v>12.5</v>
      </c>
    </row>
    <row r="180" spans="1:10" x14ac:dyDescent="0.35">
      <c r="A180" s="4">
        <v>45105</v>
      </c>
      <c r="B180">
        <v>7</v>
      </c>
      <c r="C180">
        <v>12800</v>
      </c>
      <c r="D180">
        <v>8550</v>
      </c>
      <c r="E180">
        <v>11600</v>
      </c>
      <c r="F180">
        <v>80</v>
      </c>
      <c r="G180">
        <v>650</v>
      </c>
      <c r="H180">
        <f>PRODUCT((Table1[[#This Row],[NumOfCybersecurity
Incidents]]/Table1[[#This Row],[Total_IT
Transactions]])*100)</f>
        <v>5.4687500000000007E-2</v>
      </c>
      <c r="I180">
        <f>PRODUCT((Table1[[#This Row],[Num
_Encrypted_
Data_Items]]/Table1[[#This Row],[Total_Data_Items]])*100)</f>
        <v>73.706896551724128</v>
      </c>
      <c r="J180">
        <f>PRODUCT((Table1[[#This Row],[Num_Clicks]]/Table1[[#This Row],[Num_Phishing
_Emails_Sent]])*100)</f>
        <v>12.307692307692308</v>
      </c>
    </row>
    <row r="181" spans="1:10" x14ac:dyDescent="0.35">
      <c r="A181" s="4">
        <v>45106</v>
      </c>
      <c r="B181">
        <v>6</v>
      </c>
      <c r="C181">
        <v>12500</v>
      </c>
      <c r="D181">
        <v>8450</v>
      </c>
      <c r="E181">
        <v>11400</v>
      </c>
      <c r="F181">
        <v>75</v>
      </c>
      <c r="G181">
        <v>620</v>
      </c>
      <c r="H181">
        <f>PRODUCT((Table1[[#This Row],[NumOfCybersecurity
Incidents]]/Table1[[#This Row],[Total_IT
Transactions]])*100)</f>
        <v>4.8000000000000001E-2</v>
      </c>
      <c r="I181">
        <f>PRODUCT((Table1[[#This Row],[Num
_Encrypted_
Data_Items]]/Table1[[#This Row],[Total_Data_Items]])*100)</f>
        <v>74.122807017543863</v>
      </c>
      <c r="J181">
        <f>PRODUCT((Table1[[#This Row],[Num_Clicks]]/Table1[[#This Row],[Num_Phishing
_Emails_Sent]])*100)</f>
        <v>12.096774193548388</v>
      </c>
    </row>
    <row r="182" spans="1:10" x14ac:dyDescent="0.35">
      <c r="A182" s="4">
        <v>45107</v>
      </c>
      <c r="B182">
        <v>5</v>
      </c>
      <c r="C182">
        <v>12000</v>
      </c>
      <c r="D182">
        <v>8400</v>
      </c>
      <c r="E182">
        <v>11200</v>
      </c>
      <c r="F182">
        <v>70</v>
      </c>
      <c r="G182">
        <v>600</v>
      </c>
      <c r="H182">
        <f>PRODUCT((Table1[[#This Row],[NumOfCybersecurity
Incidents]]/Table1[[#This Row],[Total_IT
Transactions]])*100)</f>
        <v>4.1666666666666671E-2</v>
      </c>
      <c r="I182">
        <f>PRODUCT((Table1[[#This Row],[Num
_Encrypted_
Data_Items]]/Table1[[#This Row],[Total_Data_Items]])*100)</f>
        <v>75</v>
      </c>
      <c r="J182">
        <f>PRODUCT((Table1[[#This Row],[Num_Clicks]]/Table1[[#This Row],[Num_Phishing
_Emails_Sent]])*100)</f>
        <v>11.666666666666666</v>
      </c>
    </row>
    <row r="183" spans="1:10" x14ac:dyDescent="0.35">
      <c r="A183" s="4">
        <v>45108</v>
      </c>
      <c r="B183">
        <v>4</v>
      </c>
      <c r="C183">
        <v>11500</v>
      </c>
      <c r="D183">
        <v>8350</v>
      </c>
      <c r="E183">
        <v>11000</v>
      </c>
      <c r="F183">
        <v>65</v>
      </c>
      <c r="G183">
        <v>580</v>
      </c>
      <c r="H183">
        <f>PRODUCT((Table1[[#This Row],[NumOfCybersecurity
Incidents]]/Table1[[#This Row],[Total_IT
Transactions]])*100)</f>
        <v>3.4782608695652174E-2</v>
      </c>
      <c r="I183">
        <f>PRODUCT((Table1[[#This Row],[Num
_Encrypted_
Data_Items]]/Table1[[#This Row],[Total_Data_Items]])*100)</f>
        <v>75.909090909090907</v>
      </c>
      <c r="J183">
        <f>PRODUCT((Table1[[#This Row],[Num_Clicks]]/Table1[[#This Row],[Num_Phishing
_Emails_Sent]])*100)</f>
        <v>11.206896551724139</v>
      </c>
    </row>
    <row r="184" spans="1:10" x14ac:dyDescent="0.35">
      <c r="A184" s="4">
        <v>45109</v>
      </c>
      <c r="B184">
        <v>3</v>
      </c>
      <c r="C184">
        <v>11000</v>
      </c>
      <c r="D184">
        <v>8250</v>
      </c>
      <c r="E184">
        <v>10800</v>
      </c>
      <c r="F184">
        <v>60</v>
      </c>
      <c r="G184">
        <v>550</v>
      </c>
      <c r="H184">
        <f>PRODUCT((Table1[[#This Row],[NumOfCybersecurity
Incidents]]/Table1[[#This Row],[Total_IT
Transactions]])*100)</f>
        <v>2.7272727272727275E-2</v>
      </c>
      <c r="I184">
        <f>PRODUCT((Table1[[#This Row],[Num
_Encrypted_
Data_Items]]/Table1[[#This Row],[Total_Data_Items]])*100)</f>
        <v>76.388888888888886</v>
      </c>
      <c r="J184">
        <f>PRODUCT((Table1[[#This Row],[Num_Clicks]]/Table1[[#This Row],[Num_Phishing
_Emails_Sent]])*100)</f>
        <v>10.909090909090908</v>
      </c>
    </row>
    <row r="185" spans="1:10" x14ac:dyDescent="0.35">
      <c r="A185" s="4">
        <v>45110</v>
      </c>
      <c r="B185">
        <v>5</v>
      </c>
      <c r="C185">
        <v>11500</v>
      </c>
      <c r="D185">
        <v>8350</v>
      </c>
      <c r="E185">
        <v>11000</v>
      </c>
      <c r="F185">
        <v>70</v>
      </c>
      <c r="G185">
        <v>600</v>
      </c>
      <c r="H185">
        <f>PRODUCT((Table1[[#This Row],[NumOfCybersecurity
Incidents]]/Table1[[#This Row],[Total_IT
Transactions]])*100)</f>
        <v>4.3478260869565216E-2</v>
      </c>
      <c r="I185">
        <f>PRODUCT((Table1[[#This Row],[Num
_Encrypted_
Data_Items]]/Table1[[#This Row],[Total_Data_Items]])*100)</f>
        <v>75.909090909090907</v>
      </c>
      <c r="J185">
        <f>PRODUCT((Table1[[#This Row],[Num_Clicks]]/Table1[[#This Row],[Num_Phishing
_Emails_Sent]])*100)</f>
        <v>11.666666666666666</v>
      </c>
    </row>
    <row r="186" spans="1:10" x14ac:dyDescent="0.35">
      <c r="A186" s="4">
        <v>45111</v>
      </c>
      <c r="B186">
        <v>6</v>
      </c>
      <c r="C186">
        <v>12000</v>
      </c>
      <c r="D186">
        <v>8400</v>
      </c>
      <c r="E186">
        <v>11200</v>
      </c>
      <c r="F186">
        <v>75</v>
      </c>
      <c r="G186">
        <v>620</v>
      </c>
      <c r="H186">
        <f>PRODUCT((Table1[[#This Row],[NumOfCybersecurity
Incidents]]/Table1[[#This Row],[Total_IT
Transactions]])*100)</f>
        <v>0.05</v>
      </c>
      <c r="I186">
        <f>PRODUCT((Table1[[#This Row],[Num
_Encrypted_
Data_Items]]/Table1[[#This Row],[Total_Data_Items]])*100)</f>
        <v>75</v>
      </c>
      <c r="J186">
        <f>PRODUCT((Table1[[#This Row],[Num_Clicks]]/Table1[[#This Row],[Num_Phishing
_Emails_Sent]])*100)</f>
        <v>12.096774193548388</v>
      </c>
    </row>
    <row r="187" spans="1:10" x14ac:dyDescent="0.35">
      <c r="A187" s="4">
        <v>45112</v>
      </c>
      <c r="B187">
        <v>7</v>
      </c>
      <c r="C187">
        <v>12500</v>
      </c>
      <c r="D187">
        <v>8500</v>
      </c>
      <c r="E187">
        <v>11500</v>
      </c>
      <c r="F187">
        <v>80</v>
      </c>
      <c r="G187">
        <v>650</v>
      </c>
      <c r="H187">
        <f>PRODUCT((Table1[[#This Row],[NumOfCybersecurity
Incidents]]/Table1[[#This Row],[Total_IT
Transactions]])*100)</f>
        <v>5.5999999999999994E-2</v>
      </c>
      <c r="I187">
        <f>PRODUCT((Table1[[#This Row],[Num
_Encrypted_
Data_Items]]/Table1[[#This Row],[Total_Data_Items]])*100)</f>
        <v>73.91304347826086</v>
      </c>
      <c r="J187">
        <f>PRODUCT((Table1[[#This Row],[Num_Clicks]]/Table1[[#This Row],[Num_Phishing
_Emails_Sent]])*100)</f>
        <v>12.307692307692308</v>
      </c>
    </row>
    <row r="188" spans="1:10" x14ac:dyDescent="0.35">
      <c r="A188" s="4">
        <v>45113</v>
      </c>
      <c r="B188">
        <v>8</v>
      </c>
      <c r="C188">
        <v>13000</v>
      </c>
      <c r="D188">
        <v>8550</v>
      </c>
      <c r="E188">
        <v>11800</v>
      </c>
      <c r="F188">
        <v>85</v>
      </c>
      <c r="G188">
        <v>680</v>
      </c>
      <c r="H188">
        <f>PRODUCT((Table1[[#This Row],[NumOfCybersecurity
Incidents]]/Table1[[#This Row],[Total_IT
Transactions]])*100)</f>
        <v>6.1538461538461542E-2</v>
      </c>
      <c r="I188">
        <f>PRODUCT((Table1[[#This Row],[Num
_Encrypted_
Data_Items]]/Table1[[#This Row],[Total_Data_Items]])*100)</f>
        <v>72.457627118644069</v>
      </c>
      <c r="J188">
        <f>PRODUCT((Table1[[#This Row],[Num_Clicks]]/Table1[[#This Row],[Num_Phishing
_Emails_Sent]])*100)</f>
        <v>12.5</v>
      </c>
    </row>
    <row r="189" spans="1:10" x14ac:dyDescent="0.35">
      <c r="A189" s="4">
        <v>45114</v>
      </c>
      <c r="B189">
        <v>9</v>
      </c>
      <c r="C189">
        <v>13500</v>
      </c>
      <c r="D189">
        <v>8650</v>
      </c>
      <c r="E189">
        <v>12000</v>
      </c>
      <c r="F189">
        <v>90</v>
      </c>
      <c r="G189">
        <v>700</v>
      </c>
      <c r="H189">
        <f>PRODUCT((Table1[[#This Row],[NumOfCybersecurity
Incidents]]/Table1[[#This Row],[Total_IT
Transactions]])*100)</f>
        <v>6.6666666666666666E-2</v>
      </c>
      <c r="I189">
        <f>PRODUCT((Table1[[#This Row],[Num
_Encrypted_
Data_Items]]/Table1[[#This Row],[Total_Data_Items]])*100)</f>
        <v>72.083333333333329</v>
      </c>
      <c r="J189">
        <f>PRODUCT((Table1[[#This Row],[Num_Clicks]]/Table1[[#This Row],[Num_Phishing
_Emails_Sent]])*100)</f>
        <v>12.857142857142856</v>
      </c>
    </row>
    <row r="190" spans="1:10" x14ac:dyDescent="0.35">
      <c r="A190" s="4">
        <v>45115</v>
      </c>
      <c r="B190">
        <v>8</v>
      </c>
      <c r="C190">
        <v>13200</v>
      </c>
      <c r="D190">
        <v>8600</v>
      </c>
      <c r="E190">
        <v>11800</v>
      </c>
      <c r="F190">
        <v>85</v>
      </c>
      <c r="G190">
        <v>680</v>
      </c>
      <c r="H190">
        <f>PRODUCT((Table1[[#This Row],[NumOfCybersecurity
Incidents]]/Table1[[#This Row],[Total_IT
Transactions]])*100)</f>
        <v>6.0606060606060608E-2</v>
      </c>
      <c r="I190">
        <f>PRODUCT((Table1[[#This Row],[Num
_Encrypted_
Data_Items]]/Table1[[#This Row],[Total_Data_Items]])*100)</f>
        <v>72.881355932203391</v>
      </c>
      <c r="J190">
        <f>PRODUCT((Table1[[#This Row],[Num_Clicks]]/Table1[[#This Row],[Num_Phishing
_Emails_Sent]])*100)</f>
        <v>12.5</v>
      </c>
    </row>
    <row r="191" spans="1:10" x14ac:dyDescent="0.35">
      <c r="A191" s="4">
        <v>45116</v>
      </c>
      <c r="B191">
        <v>7</v>
      </c>
      <c r="C191">
        <v>12800</v>
      </c>
      <c r="D191">
        <v>8550</v>
      </c>
      <c r="E191">
        <v>11600</v>
      </c>
      <c r="F191">
        <v>80</v>
      </c>
      <c r="G191">
        <v>650</v>
      </c>
      <c r="H191">
        <f>PRODUCT((Table1[[#This Row],[NumOfCybersecurity
Incidents]]/Table1[[#This Row],[Total_IT
Transactions]])*100)</f>
        <v>5.4687500000000007E-2</v>
      </c>
      <c r="I191">
        <f>PRODUCT((Table1[[#This Row],[Num
_Encrypted_
Data_Items]]/Table1[[#This Row],[Total_Data_Items]])*100)</f>
        <v>73.706896551724128</v>
      </c>
      <c r="J191">
        <f>PRODUCT((Table1[[#This Row],[Num_Clicks]]/Table1[[#This Row],[Num_Phishing
_Emails_Sent]])*100)</f>
        <v>12.307692307692308</v>
      </c>
    </row>
    <row r="192" spans="1:10" x14ac:dyDescent="0.35">
      <c r="A192" s="4">
        <v>45117</v>
      </c>
      <c r="B192">
        <v>6</v>
      </c>
      <c r="C192">
        <v>12500</v>
      </c>
      <c r="D192">
        <v>8450</v>
      </c>
      <c r="E192">
        <v>11400</v>
      </c>
      <c r="F192">
        <v>75</v>
      </c>
      <c r="G192">
        <v>620</v>
      </c>
      <c r="H192">
        <f>PRODUCT((Table1[[#This Row],[NumOfCybersecurity
Incidents]]/Table1[[#This Row],[Total_IT
Transactions]])*100)</f>
        <v>4.8000000000000001E-2</v>
      </c>
      <c r="I192">
        <f>PRODUCT((Table1[[#This Row],[Num
_Encrypted_
Data_Items]]/Table1[[#This Row],[Total_Data_Items]])*100)</f>
        <v>74.122807017543863</v>
      </c>
      <c r="J192">
        <f>PRODUCT((Table1[[#This Row],[Num_Clicks]]/Table1[[#This Row],[Num_Phishing
_Emails_Sent]])*100)</f>
        <v>12.096774193548388</v>
      </c>
    </row>
    <row r="193" spans="1:10" x14ac:dyDescent="0.35">
      <c r="A193" s="4">
        <v>45118</v>
      </c>
      <c r="B193">
        <v>5</v>
      </c>
      <c r="C193">
        <v>12000</v>
      </c>
      <c r="D193">
        <v>8400</v>
      </c>
      <c r="E193">
        <v>11200</v>
      </c>
      <c r="F193">
        <v>70</v>
      </c>
      <c r="G193">
        <v>600</v>
      </c>
      <c r="H193">
        <f>PRODUCT((Table1[[#This Row],[NumOfCybersecurity
Incidents]]/Table1[[#This Row],[Total_IT
Transactions]])*100)</f>
        <v>4.1666666666666671E-2</v>
      </c>
      <c r="I193">
        <f>PRODUCT((Table1[[#This Row],[Num
_Encrypted_
Data_Items]]/Table1[[#This Row],[Total_Data_Items]])*100)</f>
        <v>75</v>
      </c>
      <c r="J193">
        <f>PRODUCT((Table1[[#This Row],[Num_Clicks]]/Table1[[#This Row],[Num_Phishing
_Emails_Sent]])*100)</f>
        <v>11.666666666666666</v>
      </c>
    </row>
    <row r="194" spans="1:10" x14ac:dyDescent="0.35">
      <c r="A194" s="4">
        <v>45119</v>
      </c>
      <c r="B194">
        <v>4</v>
      </c>
      <c r="C194">
        <v>11500</v>
      </c>
      <c r="D194">
        <v>8350</v>
      </c>
      <c r="E194">
        <v>11000</v>
      </c>
      <c r="F194">
        <v>65</v>
      </c>
      <c r="G194">
        <v>580</v>
      </c>
      <c r="H194">
        <f>PRODUCT((Table1[[#This Row],[NumOfCybersecurity
Incidents]]/Table1[[#This Row],[Total_IT
Transactions]])*100)</f>
        <v>3.4782608695652174E-2</v>
      </c>
      <c r="I194">
        <f>PRODUCT((Table1[[#This Row],[Num
_Encrypted_
Data_Items]]/Table1[[#This Row],[Total_Data_Items]])*100)</f>
        <v>75.909090909090907</v>
      </c>
      <c r="J194">
        <f>PRODUCT((Table1[[#This Row],[Num_Clicks]]/Table1[[#This Row],[Num_Phishing
_Emails_Sent]])*100)</f>
        <v>11.206896551724139</v>
      </c>
    </row>
    <row r="195" spans="1:10" x14ac:dyDescent="0.35">
      <c r="A195" s="4">
        <v>45120</v>
      </c>
      <c r="B195">
        <v>3</v>
      </c>
      <c r="C195">
        <v>11000</v>
      </c>
      <c r="D195">
        <v>8250</v>
      </c>
      <c r="E195">
        <v>10800</v>
      </c>
      <c r="F195">
        <v>60</v>
      </c>
      <c r="G195">
        <v>550</v>
      </c>
      <c r="H195">
        <f>PRODUCT((Table1[[#This Row],[NumOfCybersecurity
Incidents]]/Table1[[#This Row],[Total_IT
Transactions]])*100)</f>
        <v>2.7272727272727275E-2</v>
      </c>
      <c r="I195">
        <f>PRODUCT((Table1[[#This Row],[Num
_Encrypted_
Data_Items]]/Table1[[#This Row],[Total_Data_Items]])*100)</f>
        <v>76.388888888888886</v>
      </c>
      <c r="J195">
        <f>PRODUCT((Table1[[#This Row],[Num_Clicks]]/Table1[[#This Row],[Num_Phishing
_Emails_Sent]])*100)</f>
        <v>10.909090909090908</v>
      </c>
    </row>
    <row r="196" spans="1:10" x14ac:dyDescent="0.35">
      <c r="A196" s="4">
        <v>45121</v>
      </c>
      <c r="B196">
        <v>5</v>
      </c>
      <c r="C196">
        <v>11500</v>
      </c>
      <c r="D196">
        <v>8350</v>
      </c>
      <c r="E196">
        <v>11000</v>
      </c>
      <c r="F196">
        <v>70</v>
      </c>
      <c r="G196">
        <v>600</v>
      </c>
      <c r="H196">
        <f>PRODUCT((Table1[[#This Row],[NumOfCybersecurity
Incidents]]/Table1[[#This Row],[Total_IT
Transactions]])*100)</f>
        <v>4.3478260869565216E-2</v>
      </c>
      <c r="I196">
        <f>PRODUCT((Table1[[#This Row],[Num
_Encrypted_
Data_Items]]/Table1[[#This Row],[Total_Data_Items]])*100)</f>
        <v>75.909090909090907</v>
      </c>
      <c r="J196">
        <f>PRODUCT((Table1[[#This Row],[Num_Clicks]]/Table1[[#This Row],[Num_Phishing
_Emails_Sent]])*100)</f>
        <v>11.666666666666666</v>
      </c>
    </row>
    <row r="197" spans="1:10" x14ac:dyDescent="0.35">
      <c r="A197" s="4">
        <v>45122</v>
      </c>
      <c r="B197">
        <v>6</v>
      </c>
      <c r="C197">
        <v>12000</v>
      </c>
      <c r="D197">
        <v>8400</v>
      </c>
      <c r="E197">
        <v>11200</v>
      </c>
      <c r="F197">
        <v>75</v>
      </c>
      <c r="G197">
        <v>620</v>
      </c>
      <c r="H197">
        <f>PRODUCT((Table1[[#This Row],[NumOfCybersecurity
Incidents]]/Table1[[#This Row],[Total_IT
Transactions]])*100)</f>
        <v>0.05</v>
      </c>
      <c r="I197">
        <f>PRODUCT((Table1[[#This Row],[Num
_Encrypted_
Data_Items]]/Table1[[#This Row],[Total_Data_Items]])*100)</f>
        <v>75</v>
      </c>
      <c r="J197">
        <f>PRODUCT((Table1[[#This Row],[Num_Clicks]]/Table1[[#This Row],[Num_Phishing
_Emails_Sent]])*100)</f>
        <v>12.096774193548388</v>
      </c>
    </row>
    <row r="198" spans="1:10" x14ac:dyDescent="0.35">
      <c r="A198" s="4">
        <v>45123</v>
      </c>
      <c r="B198">
        <v>7</v>
      </c>
      <c r="C198">
        <v>12500</v>
      </c>
      <c r="D198">
        <v>8500</v>
      </c>
      <c r="E198">
        <v>11500</v>
      </c>
      <c r="F198">
        <v>80</v>
      </c>
      <c r="G198">
        <v>650</v>
      </c>
      <c r="H198">
        <f>PRODUCT((Table1[[#This Row],[NumOfCybersecurity
Incidents]]/Table1[[#This Row],[Total_IT
Transactions]])*100)</f>
        <v>5.5999999999999994E-2</v>
      </c>
      <c r="I198">
        <f>PRODUCT((Table1[[#This Row],[Num
_Encrypted_
Data_Items]]/Table1[[#This Row],[Total_Data_Items]])*100)</f>
        <v>73.91304347826086</v>
      </c>
      <c r="J198">
        <f>PRODUCT((Table1[[#This Row],[Num_Clicks]]/Table1[[#This Row],[Num_Phishing
_Emails_Sent]])*100)</f>
        <v>12.307692307692308</v>
      </c>
    </row>
    <row r="199" spans="1:10" x14ac:dyDescent="0.35">
      <c r="A199" s="4">
        <v>45124</v>
      </c>
      <c r="B199">
        <v>5</v>
      </c>
      <c r="C199">
        <v>12500</v>
      </c>
      <c r="D199">
        <v>8400</v>
      </c>
      <c r="E199">
        <v>11200</v>
      </c>
      <c r="F199">
        <v>70</v>
      </c>
      <c r="G199">
        <v>600</v>
      </c>
      <c r="H199">
        <f>PRODUCT((Table1[[#This Row],[NumOfCybersecurity
Incidents]]/Table1[[#This Row],[Total_IT
Transactions]])*100)</f>
        <v>0.04</v>
      </c>
      <c r="I199">
        <f>PRODUCT((Table1[[#This Row],[Num
_Encrypted_
Data_Items]]/Table1[[#This Row],[Total_Data_Items]])*100)</f>
        <v>75</v>
      </c>
      <c r="J199">
        <f>PRODUCT((Table1[[#This Row],[Num_Clicks]]/Table1[[#This Row],[Num_Phishing
_Emails_Sent]])*100)</f>
        <v>11.666666666666666</v>
      </c>
    </row>
    <row r="200" spans="1:10" x14ac:dyDescent="0.35">
      <c r="A200" s="4">
        <v>45125</v>
      </c>
      <c r="B200">
        <v>6</v>
      </c>
      <c r="C200">
        <v>13000</v>
      </c>
      <c r="D200">
        <v>8450</v>
      </c>
      <c r="E200">
        <v>11400</v>
      </c>
      <c r="F200">
        <v>75</v>
      </c>
      <c r="G200">
        <v>620</v>
      </c>
      <c r="H200">
        <f>PRODUCT((Table1[[#This Row],[NumOfCybersecurity
Incidents]]/Table1[[#This Row],[Total_IT
Transactions]])*100)</f>
        <v>4.6153846153846149E-2</v>
      </c>
      <c r="I200">
        <f>PRODUCT((Table1[[#This Row],[Num
_Encrypted_
Data_Items]]/Table1[[#This Row],[Total_Data_Items]])*100)</f>
        <v>74.122807017543863</v>
      </c>
      <c r="J200">
        <f>PRODUCT((Table1[[#This Row],[Num_Clicks]]/Table1[[#This Row],[Num_Phishing
_Emails_Sent]])*100)</f>
        <v>12.096774193548388</v>
      </c>
    </row>
    <row r="201" spans="1:10" x14ac:dyDescent="0.35">
      <c r="A201" s="4">
        <v>45126</v>
      </c>
      <c r="B201">
        <v>7</v>
      </c>
      <c r="C201">
        <v>13500</v>
      </c>
      <c r="D201">
        <v>8500</v>
      </c>
      <c r="E201">
        <v>11500</v>
      </c>
      <c r="F201">
        <v>80</v>
      </c>
      <c r="G201">
        <v>650</v>
      </c>
      <c r="H201">
        <f>PRODUCT((Table1[[#This Row],[NumOfCybersecurity
Incidents]]/Table1[[#This Row],[Total_IT
Transactions]])*100)</f>
        <v>5.185185185185185E-2</v>
      </c>
      <c r="I201">
        <f>PRODUCT((Table1[[#This Row],[Num
_Encrypted_
Data_Items]]/Table1[[#This Row],[Total_Data_Items]])*100)</f>
        <v>73.91304347826086</v>
      </c>
      <c r="J201">
        <f>PRODUCT((Table1[[#This Row],[Num_Clicks]]/Table1[[#This Row],[Num_Phishing
_Emails_Sent]])*100)</f>
        <v>12.307692307692308</v>
      </c>
    </row>
    <row r="202" spans="1:10" x14ac:dyDescent="0.35">
      <c r="A202" s="4">
        <v>45127</v>
      </c>
      <c r="B202">
        <v>8</v>
      </c>
      <c r="C202">
        <v>14000</v>
      </c>
      <c r="D202">
        <v>8550</v>
      </c>
      <c r="E202">
        <v>11600</v>
      </c>
      <c r="F202">
        <v>85</v>
      </c>
      <c r="G202">
        <v>680</v>
      </c>
      <c r="H202">
        <f>PRODUCT((Table1[[#This Row],[NumOfCybersecurity
Incidents]]/Table1[[#This Row],[Total_IT
Transactions]])*100)</f>
        <v>5.7142857142857148E-2</v>
      </c>
      <c r="I202">
        <f>PRODUCT((Table1[[#This Row],[Num
_Encrypted_
Data_Items]]/Table1[[#This Row],[Total_Data_Items]])*100)</f>
        <v>73.706896551724128</v>
      </c>
      <c r="J202">
        <f>PRODUCT((Table1[[#This Row],[Num_Clicks]]/Table1[[#This Row],[Num_Phishing
_Emails_Sent]])*100)</f>
        <v>12.5</v>
      </c>
    </row>
    <row r="203" spans="1:10" x14ac:dyDescent="0.35">
      <c r="A203" s="4">
        <v>45128</v>
      </c>
      <c r="B203">
        <v>9</v>
      </c>
      <c r="C203">
        <v>14500</v>
      </c>
      <c r="D203">
        <v>8600</v>
      </c>
      <c r="E203">
        <v>11800</v>
      </c>
      <c r="F203">
        <v>90</v>
      </c>
      <c r="G203">
        <v>700</v>
      </c>
      <c r="H203">
        <f>PRODUCT((Table1[[#This Row],[NumOfCybersecurity
Incidents]]/Table1[[#This Row],[Total_IT
Transactions]])*100)</f>
        <v>6.2068965517241385E-2</v>
      </c>
      <c r="I203">
        <f>PRODUCT((Table1[[#This Row],[Num
_Encrypted_
Data_Items]]/Table1[[#This Row],[Total_Data_Items]])*100)</f>
        <v>72.881355932203391</v>
      </c>
      <c r="J203">
        <f>PRODUCT((Table1[[#This Row],[Num_Clicks]]/Table1[[#This Row],[Num_Phishing
_Emails_Sent]])*100)</f>
        <v>12.857142857142856</v>
      </c>
    </row>
    <row r="204" spans="1:10" x14ac:dyDescent="0.35">
      <c r="A204" s="4">
        <v>45129</v>
      </c>
      <c r="B204">
        <v>8</v>
      </c>
      <c r="C204">
        <v>14200</v>
      </c>
      <c r="D204">
        <v>8550</v>
      </c>
      <c r="E204">
        <v>11600</v>
      </c>
      <c r="F204">
        <v>85</v>
      </c>
      <c r="G204">
        <v>680</v>
      </c>
      <c r="H204">
        <f>PRODUCT((Table1[[#This Row],[NumOfCybersecurity
Incidents]]/Table1[[#This Row],[Total_IT
Transactions]])*100)</f>
        <v>5.6338028169014086E-2</v>
      </c>
      <c r="I204">
        <f>PRODUCT((Table1[[#This Row],[Num
_Encrypted_
Data_Items]]/Table1[[#This Row],[Total_Data_Items]])*100)</f>
        <v>73.706896551724128</v>
      </c>
      <c r="J204">
        <f>PRODUCT((Table1[[#This Row],[Num_Clicks]]/Table1[[#This Row],[Num_Phishing
_Emails_Sent]])*100)</f>
        <v>12.5</v>
      </c>
    </row>
    <row r="205" spans="1:10" x14ac:dyDescent="0.35">
      <c r="A205" s="4">
        <v>45130</v>
      </c>
      <c r="B205">
        <v>7</v>
      </c>
      <c r="C205">
        <v>13800</v>
      </c>
      <c r="D205">
        <v>8500</v>
      </c>
      <c r="E205">
        <v>11500</v>
      </c>
      <c r="F205">
        <v>80</v>
      </c>
      <c r="G205">
        <v>650</v>
      </c>
      <c r="H205">
        <f>PRODUCT((Table1[[#This Row],[NumOfCybersecurity
Incidents]]/Table1[[#This Row],[Total_IT
Transactions]])*100)</f>
        <v>5.0724637681159424E-2</v>
      </c>
      <c r="I205">
        <f>PRODUCT((Table1[[#This Row],[Num
_Encrypted_
Data_Items]]/Table1[[#This Row],[Total_Data_Items]])*100)</f>
        <v>73.91304347826086</v>
      </c>
      <c r="J205">
        <f>PRODUCT((Table1[[#This Row],[Num_Clicks]]/Table1[[#This Row],[Num_Phishing
_Emails_Sent]])*100)</f>
        <v>12.307692307692308</v>
      </c>
    </row>
    <row r="206" spans="1:10" x14ac:dyDescent="0.35">
      <c r="A206" s="4">
        <v>45131</v>
      </c>
      <c r="B206">
        <v>6</v>
      </c>
      <c r="C206">
        <v>13500</v>
      </c>
      <c r="D206">
        <v>8450</v>
      </c>
      <c r="E206">
        <v>11400</v>
      </c>
      <c r="F206">
        <v>75</v>
      </c>
      <c r="G206">
        <v>620</v>
      </c>
      <c r="H206">
        <f>PRODUCT((Table1[[#This Row],[NumOfCybersecurity
Incidents]]/Table1[[#This Row],[Total_IT
Transactions]])*100)</f>
        <v>4.4444444444444446E-2</v>
      </c>
      <c r="I206">
        <f>PRODUCT((Table1[[#This Row],[Num
_Encrypted_
Data_Items]]/Table1[[#This Row],[Total_Data_Items]])*100)</f>
        <v>74.122807017543863</v>
      </c>
      <c r="J206">
        <f>PRODUCT((Table1[[#This Row],[Num_Clicks]]/Table1[[#This Row],[Num_Phishing
_Emails_Sent]])*100)</f>
        <v>12.096774193548388</v>
      </c>
    </row>
    <row r="207" spans="1:10" x14ac:dyDescent="0.35">
      <c r="A207" s="4">
        <v>45132</v>
      </c>
      <c r="B207">
        <v>5</v>
      </c>
      <c r="C207">
        <v>13000</v>
      </c>
      <c r="D207">
        <v>8400</v>
      </c>
      <c r="E207">
        <v>11200</v>
      </c>
      <c r="F207">
        <v>70</v>
      </c>
      <c r="G207">
        <v>600</v>
      </c>
      <c r="H207">
        <f>PRODUCT((Table1[[#This Row],[NumOfCybersecurity
Incidents]]/Table1[[#This Row],[Total_IT
Transactions]])*100)</f>
        <v>3.8461538461538464E-2</v>
      </c>
      <c r="I207">
        <f>PRODUCT((Table1[[#This Row],[Num
_Encrypted_
Data_Items]]/Table1[[#This Row],[Total_Data_Items]])*100)</f>
        <v>75</v>
      </c>
      <c r="J207">
        <f>PRODUCT((Table1[[#This Row],[Num_Clicks]]/Table1[[#This Row],[Num_Phishing
_Emails_Sent]])*100)</f>
        <v>11.666666666666666</v>
      </c>
    </row>
    <row r="208" spans="1:10" x14ac:dyDescent="0.35">
      <c r="A208" s="4">
        <v>45133</v>
      </c>
      <c r="B208">
        <v>4</v>
      </c>
      <c r="C208">
        <v>12500</v>
      </c>
      <c r="D208">
        <v>8350</v>
      </c>
      <c r="E208">
        <v>11000</v>
      </c>
      <c r="F208">
        <v>65</v>
      </c>
      <c r="G208">
        <v>580</v>
      </c>
      <c r="H208">
        <f>PRODUCT((Table1[[#This Row],[NumOfCybersecurity
Incidents]]/Table1[[#This Row],[Total_IT
Transactions]])*100)</f>
        <v>3.2000000000000001E-2</v>
      </c>
      <c r="I208">
        <f>PRODUCT((Table1[[#This Row],[Num
_Encrypted_
Data_Items]]/Table1[[#This Row],[Total_Data_Items]])*100)</f>
        <v>75.909090909090907</v>
      </c>
      <c r="J208">
        <f>PRODUCT((Table1[[#This Row],[Num_Clicks]]/Table1[[#This Row],[Num_Phishing
_Emails_Sent]])*100)</f>
        <v>11.206896551724139</v>
      </c>
    </row>
    <row r="209" spans="1:10" x14ac:dyDescent="0.35">
      <c r="A209" s="4">
        <v>45134</v>
      </c>
      <c r="B209">
        <v>3</v>
      </c>
      <c r="C209">
        <v>12000</v>
      </c>
      <c r="D209">
        <v>8300</v>
      </c>
      <c r="E209">
        <v>10800</v>
      </c>
      <c r="F209">
        <v>60</v>
      </c>
      <c r="G209">
        <v>550</v>
      </c>
      <c r="H209">
        <f>PRODUCT((Table1[[#This Row],[NumOfCybersecurity
Incidents]]/Table1[[#This Row],[Total_IT
Transactions]])*100)</f>
        <v>2.5000000000000001E-2</v>
      </c>
      <c r="I209">
        <f>PRODUCT((Table1[[#This Row],[Num
_Encrypted_
Data_Items]]/Table1[[#This Row],[Total_Data_Items]])*100)</f>
        <v>76.851851851851848</v>
      </c>
      <c r="J209">
        <f>PRODUCT((Table1[[#This Row],[Num_Clicks]]/Table1[[#This Row],[Num_Phishing
_Emails_Sent]])*100)</f>
        <v>10.909090909090908</v>
      </c>
    </row>
    <row r="210" spans="1:10" x14ac:dyDescent="0.35">
      <c r="A210" s="4">
        <v>45135</v>
      </c>
      <c r="B210">
        <v>5</v>
      </c>
      <c r="C210">
        <v>12500</v>
      </c>
      <c r="D210">
        <v>8400</v>
      </c>
      <c r="E210">
        <v>11200</v>
      </c>
      <c r="F210">
        <v>70</v>
      </c>
      <c r="G210">
        <v>600</v>
      </c>
      <c r="H210">
        <f>PRODUCT((Table1[[#This Row],[NumOfCybersecurity
Incidents]]/Table1[[#This Row],[Total_IT
Transactions]])*100)</f>
        <v>0.04</v>
      </c>
      <c r="I210">
        <f>PRODUCT((Table1[[#This Row],[Num
_Encrypted_
Data_Items]]/Table1[[#This Row],[Total_Data_Items]])*100)</f>
        <v>75</v>
      </c>
      <c r="J210">
        <f>PRODUCT((Table1[[#This Row],[Num_Clicks]]/Table1[[#This Row],[Num_Phishing
_Emails_Sent]])*100)</f>
        <v>11.666666666666666</v>
      </c>
    </row>
    <row r="211" spans="1:10" x14ac:dyDescent="0.35">
      <c r="A211" s="4">
        <v>45136</v>
      </c>
      <c r="B211">
        <v>6</v>
      </c>
      <c r="C211">
        <v>13000</v>
      </c>
      <c r="D211">
        <v>8450</v>
      </c>
      <c r="E211">
        <v>11400</v>
      </c>
      <c r="F211">
        <v>75</v>
      </c>
      <c r="G211">
        <v>620</v>
      </c>
      <c r="H211">
        <f>PRODUCT((Table1[[#This Row],[NumOfCybersecurity
Incidents]]/Table1[[#This Row],[Total_IT
Transactions]])*100)</f>
        <v>4.6153846153846149E-2</v>
      </c>
      <c r="I211">
        <f>PRODUCT((Table1[[#This Row],[Num
_Encrypted_
Data_Items]]/Table1[[#This Row],[Total_Data_Items]])*100)</f>
        <v>74.122807017543863</v>
      </c>
      <c r="J211">
        <f>PRODUCT((Table1[[#This Row],[Num_Clicks]]/Table1[[#This Row],[Num_Phishing
_Emails_Sent]])*100)</f>
        <v>12.096774193548388</v>
      </c>
    </row>
    <row r="212" spans="1:10" x14ac:dyDescent="0.35">
      <c r="A212" s="4">
        <v>45137</v>
      </c>
      <c r="B212">
        <v>7</v>
      </c>
      <c r="C212">
        <v>13500</v>
      </c>
      <c r="D212">
        <v>8500</v>
      </c>
      <c r="E212">
        <v>11500</v>
      </c>
      <c r="F212">
        <v>80</v>
      </c>
      <c r="G212">
        <v>650</v>
      </c>
      <c r="H212">
        <f>PRODUCT((Table1[[#This Row],[NumOfCybersecurity
Incidents]]/Table1[[#This Row],[Total_IT
Transactions]])*100)</f>
        <v>5.185185185185185E-2</v>
      </c>
      <c r="I212">
        <f>PRODUCT((Table1[[#This Row],[Num
_Encrypted_
Data_Items]]/Table1[[#This Row],[Total_Data_Items]])*100)</f>
        <v>73.91304347826086</v>
      </c>
      <c r="J212">
        <f>PRODUCT((Table1[[#This Row],[Num_Clicks]]/Table1[[#This Row],[Num_Phishing
_Emails_Sent]])*100)</f>
        <v>12.307692307692308</v>
      </c>
    </row>
    <row r="213" spans="1:10" x14ac:dyDescent="0.35">
      <c r="A213" s="4">
        <v>45138</v>
      </c>
      <c r="B213">
        <v>8</v>
      </c>
      <c r="C213">
        <v>14000</v>
      </c>
      <c r="D213">
        <v>8550</v>
      </c>
      <c r="E213">
        <v>11600</v>
      </c>
      <c r="F213">
        <v>85</v>
      </c>
      <c r="G213">
        <v>680</v>
      </c>
      <c r="H213">
        <f>PRODUCT((Table1[[#This Row],[NumOfCybersecurity
Incidents]]/Table1[[#This Row],[Total_IT
Transactions]])*100)</f>
        <v>5.7142857142857148E-2</v>
      </c>
      <c r="I213">
        <f>PRODUCT((Table1[[#This Row],[Num
_Encrypted_
Data_Items]]/Table1[[#This Row],[Total_Data_Items]])*100)</f>
        <v>73.706896551724128</v>
      </c>
      <c r="J213">
        <f>PRODUCT((Table1[[#This Row],[Num_Clicks]]/Table1[[#This Row],[Num_Phishing
_Emails_Sent]])*100)</f>
        <v>12.5</v>
      </c>
    </row>
    <row r="214" spans="1:10" x14ac:dyDescent="0.35">
      <c r="A214" s="4">
        <v>45139</v>
      </c>
      <c r="B214">
        <v>9</v>
      </c>
      <c r="C214">
        <v>14500</v>
      </c>
      <c r="D214">
        <v>8600</v>
      </c>
      <c r="E214">
        <v>11800</v>
      </c>
      <c r="F214">
        <v>90</v>
      </c>
      <c r="G214">
        <v>700</v>
      </c>
      <c r="H214">
        <f>PRODUCT((Table1[[#This Row],[NumOfCybersecurity
Incidents]]/Table1[[#This Row],[Total_IT
Transactions]])*100)</f>
        <v>6.2068965517241385E-2</v>
      </c>
      <c r="I214">
        <f>PRODUCT((Table1[[#This Row],[Num
_Encrypted_
Data_Items]]/Table1[[#This Row],[Total_Data_Items]])*100)</f>
        <v>72.881355932203391</v>
      </c>
      <c r="J214">
        <f>PRODUCT((Table1[[#This Row],[Num_Clicks]]/Table1[[#This Row],[Num_Phishing
_Emails_Sent]])*100)</f>
        <v>12.857142857142856</v>
      </c>
    </row>
    <row r="215" spans="1:10" x14ac:dyDescent="0.35">
      <c r="A215" s="4">
        <v>45140</v>
      </c>
      <c r="B215">
        <v>8</v>
      </c>
      <c r="C215">
        <v>14200</v>
      </c>
      <c r="D215">
        <v>8550</v>
      </c>
      <c r="E215">
        <v>11600</v>
      </c>
      <c r="F215">
        <v>85</v>
      </c>
      <c r="G215">
        <v>680</v>
      </c>
      <c r="H215">
        <f>PRODUCT((Table1[[#This Row],[NumOfCybersecurity
Incidents]]/Table1[[#This Row],[Total_IT
Transactions]])*100)</f>
        <v>5.6338028169014086E-2</v>
      </c>
      <c r="I215">
        <f>PRODUCT((Table1[[#This Row],[Num
_Encrypted_
Data_Items]]/Table1[[#This Row],[Total_Data_Items]])*100)</f>
        <v>73.706896551724128</v>
      </c>
      <c r="J215">
        <f>PRODUCT((Table1[[#This Row],[Num_Clicks]]/Table1[[#This Row],[Num_Phishing
_Emails_Sent]])*100)</f>
        <v>12.5</v>
      </c>
    </row>
    <row r="216" spans="1:10" x14ac:dyDescent="0.35">
      <c r="A216" s="4">
        <v>45141</v>
      </c>
      <c r="B216">
        <v>7</v>
      </c>
      <c r="C216">
        <v>13800</v>
      </c>
      <c r="D216">
        <v>8500</v>
      </c>
      <c r="E216">
        <v>11500</v>
      </c>
      <c r="F216">
        <v>80</v>
      </c>
      <c r="G216">
        <v>650</v>
      </c>
      <c r="H216">
        <f>PRODUCT((Table1[[#This Row],[NumOfCybersecurity
Incidents]]/Table1[[#This Row],[Total_IT
Transactions]])*100)</f>
        <v>5.0724637681159424E-2</v>
      </c>
      <c r="I216">
        <f>PRODUCT((Table1[[#This Row],[Num
_Encrypted_
Data_Items]]/Table1[[#This Row],[Total_Data_Items]])*100)</f>
        <v>73.91304347826086</v>
      </c>
      <c r="J216">
        <f>PRODUCT((Table1[[#This Row],[Num_Clicks]]/Table1[[#This Row],[Num_Phishing
_Emails_Sent]])*100)</f>
        <v>12.307692307692308</v>
      </c>
    </row>
    <row r="217" spans="1:10" x14ac:dyDescent="0.35">
      <c r="A217" s="4">
        <v>45142</v>
      </c>
      <c r="B217">
        <v>6</v>
      </c>
      <c r="C217">
        <v>13500</v>
      </c>
      <c r="D217">
        <v>8450</v>
      </c>
      <c r="E217">
        <v>11400</v>
      </c>
      <c r="F217">
        <v>75</v>
      </c>
      <c r="G217">
        <v>620</v>
      </c>
      <c r="H217">
        <f>PRODUCT((Table1[[#This Row],[NumOfCybersecurity
Incidents]]/Table1[[#This Row],[Total_IT
Transactions]])*100)</f>
        <v>4.4444444444444446E-2</v>
      </c>
      <c r="I217">
        <f>PRODUCT((Table1[[#This Row],[Num
_Encrypted_
Data_Items]]/Table1[[#This Row],[Total_Data_Items]])*100)</f>
        <v>74.122807017543863</v>
      </c>
      <c r="J217">
        <f>PRODUCT((Table1[[#This Row],[Num_Clicks]]/Table1[[#This Row],[Num_Phishing
_Emails_Sent]])*100)</f>
        <v>12.096774193548388</v>
      </c>
    </row>
    <row r="218" spans="1:10" x14ac:dyDescent="0.35">
      <c r="A218" s="4">
        <v>45143</v>
      </c>
      <c r="B218">
        <v>5</v>
      </c>
      <c r="C218">
        <v>13000</v>
      </c>
      <c r="D218">
        <v>8400</v>
      </c>
      <c r="E218">
        <v>11200</v>
      </c>
      <c r="F218">
        <v>70</v>
      </c>
      <c r="G218">
        <v>600</v>
      </c>
      <c r="H218">
        <f>PRODUCT((Table1[[#This Row],[NumOfCybersecurity
Incidents]]/Table1[[#This Row],[Total_IT
Transactions]])*100)</f>
        <v>3.8461538461538464E-2</v>
      </c>
      <c r="I218">
        <f>PRODUCT((Table1[[#This Row],[Num
_Encrypted_
Data_Items]]/Table1[[#This Row],[Total_Data_Items]])*100)</f>
        <v>75</v>
      </c>
      <c r="J218">
        <f>PRODUCT((Table1[[#This Row],[Num_Clicks]]/Table1[[#This Row],[Num_Phishing
_Emails_Sent]])*100)</f>
        <v>11.666666666666666</v>
      </c>
    </row>
    <row r="219" spans="1:10" x14ac:dyDescent="0.35">
      <c r="A219" s="4">
        <v>45144</v>
      </c>
      <c r="B219">
        <v>4</v>
      </c>
      <c r="C219">
        <v>12500</v>
      </c>
      <c r="D219">
        <v>8350</v>
      </c>
      <c r="E219">
        <v>11000</v>
      </c>
      <c r="F219">
        <v>65</v>
      </c>
      <c r="G219">
        <v>580</v>
      </c>
      <c r="H219">
        <f>PRODUCT((Table1[[#This Row],[NumOfCybersecurity
Incidents]]/Table1[[#This Row],[Total_IT
Transactions]])*100)</f>
        <v>3.2000000000000001E-2</v>
      </c>
      <c r="I219">
        <f>PRODUCT((Table1[[#This Row],[Num
_Encrypted_
Data_Items]]/Table1[[#This Row],[Total_Data_Items]])*100)</f>
        <v>75.909090909090907</v>
      </c>
      <c r="J219">
        <f>PRODUCT((Table1[[#This Row],[Num_Clicks]]/Table1[[#This Row],[Num_Phishing
_Emails_Sent]])*100)</f>
        <v>11.206896551724139</v>
      </c>
    </row>
    <row r="220" spans="1:10" x14ac:dyDescent="0.35">
      <c r="A220" s="4">
        <v>45145</v>
      </c>
      <c r="B220">
        <v>3</v>
      </c>
      <c r="C220">
        <v>12000</v>
      </c>
      <c r="D220">
        <v>8300</v>
      </c>
      <c r="E220">
        <v>10800</v>
      </c>
      <c r="F220">
        <v>60</v>
      </c>
      <c r="G220">
        <v>550</v>
      </c>
      <c r="H220">
        <f>PRODUCT((Table1[[#This Row],[NumOfCybersecurity
Incidents]]/Table1[[#This Row],[Total_IT
Transactions]])*100)</f>
        <v>2.5000000000000001E-2</v>
      </c>
      <c r="I220">
        <f>PRODUCT((Table1[[#This Row],[Num
_Encrypted_
Data_Items]]/Table1[[#This Row],[Total_Data_Items]])*100)</f>
        <v>76.851851851851848</v>
      </c>
      <c r="J220">
        <f>PRODUCT((Table1[[#This Row],[Num_Clicks]]/Table1[[#This Row],[Num_Phishing
_Emails_Sent]])*100)</f>
        <v>10.909090909090908</v>
      </c>
    </row>
    <row r="221" spans="1:10" x14ac:dyDescent="0.35">
      <c r="A221" s="4">
        <v>45146</v>
      </c>
      <c r="B221">
        <v>5</v>
      </c>
      <c r="C221">
        <v>12500</v>
      </c>
      <c r="D221">
        <v>8400</v>
      </c>
      <c r="E221">
        <v>11200</v>
      </c>
      <c r="F221">
        <v>70</v>
      </c>
      <c r="G221">
        <v>600</v>
      </c>
      <c r="H221">
        <f>PRODUCT((Table1[[#This Row],[NumOfCybersecurity
Incidents]]/Table1[[#This Row],[Total_IT
Transactions]])*100)</f>
        <v>0.04</v>
      </c>
      <c r="I221">
        <f>PRODUCT((Table1[[#This Row],[Num
_Encrypted_
Data_Items]]/Table1[[#This Row],[Total_Data_Items]])*100)</f>
        <v>75</v>
      </c>
      <c r="J221">
        <f>PRODUCT((Table1[[#This Row],[Num_Clicks]]/Table1[[#This Row],[Num_Phishing
_Emails_Sent]])*100)</f>
        <v>11.666666666666666</v>
      </c>
    </row>
    <row r="222" spans="1:10" x14ac:dyDescent="0.35">
      <c r="A222" s="4">
        <v>45147</v>
      </c>
      <c r="B222">
        <v>6</v>
      </c>
      <c r="C222">
        <v>13000</v>
      </c>
      <c r="D222">
        <v>8450</v>
      </c>
      <c r="E222">
        <v>11400</v>
      </c>
      <c r="F222">
        <v>75</v>
      </c>
      <c r="G222">
        <v>620</v>
      </c>
      <c r="H222">
        <f>PRODUCT((Table1[[#This Row],[NumOfCybersecurity
Incidents]]/Table1[[#This Row],[Total_IT
Transactions]])*100)</f>
        <v>4.6153846153846149E-2</v>
      </c>
      <c r="I222">
        <f>PRODUCT((Table1[[#This Row],[Num
_Encrypted_
Data_Items]]/Table1[[#This Row],[Total_Data_Items]])*100)</f>
        <v>74.122807017543863</v>
      </c>
      <c r="J222">
        <f>PRODUCT((Table1[[#This Row],[Num_Clicks]]/Table1[[#This Row],[Num_Phishing
_Emails_Sent]])*100)</f>
        <v>12.096774193548388</v>
      </c>
    </row>
    <row r="223" spans="1:10" x14ac:dyDescent="0.35">
      <c r="A223" s="4">
        <v>45148</v>
      </c>
      <c r="B223">
        <v>7</v>
      </c>
      <c r="C223">
        <v>13500</v>
      </c>
      <c r="D223">
        <v>8500</v>
      </c>
      <c r="E223">
        <v>11500</v>
      </c>
      <c r="F223">
        <v>80</v>
      </c>
      <c r="G223">
        <v>650</v>
      </c>
      <c r="H223">
        <f>PRODUCT((Table1[[#This Row],[NumOfCybersecurity
Incidents]]/Table1[[#This Row],[Total_IT
Transactions]])*100)</f>
        <v>5.185185185185185E-2</v>
      </c>
      <c r="I223">
        <f>PRODUCT((Table1[[#This Row],[Num
_Encrypted_
Data_Items]]/Table1[[#This Row],[Total_Data_Items]])*100)</f>
        <v>73.91304347826086</v>
      </c>
      <c r="J223">
        <f>PRODUCT((Table1[[#This Row],[Num_Clicks]]/Table1[[#This Row],[Num_Phishing
_Emails_Sent]])*100)</f>
        <v>12.307692307692308</v>
      </c>
    </row>
    <row r="224" spans="1:10" x14ac:dyDescent="0.35">
      <c r="A224" s="4">
        <v>45149</v>
      </c>
      <c r="B224">
        <v>8</v>
      </c>
      <c r="C224">
        <v>14000</v>
      </c>
      <c r="D224">
        <v>8550</v>
      </c>
      <c r="E224">
        <v>11600</v>
      </c>
      <c r="F224">
        <v>85</v>
      </c>
      <c r="G224">
        <v>680</v>
      </c>
      <c r="H224">
        <f>PRODUCT((Table1[[#This Row],[NumOfCybersecurity
Incidents]]/Table1[[#This Row],[Total_IT
Transactions]])*100)</f>
        <v>5.7142857142857148E-2</v>
      </c>
      <c r="I224">
        <f>PRODUCT((Table1[[#This Row],[Num
_Encrypted_
Data_Items]]/Table1[[#This Row],[Total_Data_Items]])*100)</f>
        <v>73.706896551724128</v>
      </c>
      <c r="J224">
        <f>PRODUCT((Table1[[#This Row],[Num_Clicks]]/Table1[[#This Row],[Num_Phishing
_Emails_Sent]])*100)</f>
        <v>12.5</v>
      </c>
    </row>
    <row r="225" spans="1:10" x14ac:dyDescent="0.35">
      <c r="A225" s="4">
        <v>45150</v>
      </c>
      <c r="B225">
        <v>9</v>
      </c>
      <c r="C225">
        <v>14500</v>
      </c>
      <c r="D225">
        <v>8600</v>
      </c>
      <c r="E225">
        <v>11800</v>
      </c>
      <c r="F225">
        <v>90</v>
      </c>
      <c r="G225">
        <v>700</v>
      </c>
      <c r="H225">
        <f>PRODUCT((Table1[[#This Row],[NumOfCybersecurity
Incidents]]/Table1[[#This Row],[Total_IT
Transactions]])*100)</f>
        <v>6.2068965517241385E-2</v>
      </c>
      <c r="I225">
        <f>PRODUCT((Table1[[#This Row],[Num
_Encrypted_
Data_Items]]/Table1[[#This Row],[Total_Data_Items]])*100)</f>
        <v>72.881355932203391</v>
      </c>
      <c r="J225">
        <f>PRODUCT((Table1[[#This Row],[Num_Clicks]]/Table1[[#This Row],[Num_Phishing
_Emails_Sent]])*100)</f>
        <v>12.857142857142856</v>
      </c>
    </row>
    <row r="226" spans="1:10" x14ac:dyDescent="0.35">
      <c r="A226" s="4">
        <v>45151</v>
      </c>
      <c r="B226">
        <v>8</v>
      </c>
      <c r="C226">
        <v>14200</v>
      </c>
      <c r="D226">
        <v>8550</v>
      </c>
      <c r="E226">
        <v>11600</v>
      </c>
      <c r="F226">
        <v>85</v>
      </c>
      <c r="G226">
        <v>680</v>
      </c>
      <c r="H226">
        <f>PRODUCT((Table1[[#This Row],[NumOfCybersecurity
Incidents]]/Table1[[#This Row],[Total_IT
Transactions]])*100)</f>
        <v>5.6338028169014086E-2</v>
      </c>
      <c r="I226">
        <f>PRODUCT((Table1[[#This Row],[Num
_Encrypted_
Data_Items]]/Table1[[#This Row],[Total_Data_Items]])*100)</f>
        <v>73.706896551724128</v>
      </c>
      <c r="J226">
        <f>PRODUCT((Table1[[#This Row],[Num_Clicks]]/Table1[[#This Row],[Num_Phishing
_Emails_Sent]])*100)</f>
        <v>12.5</v>
      </c>
    </row>
    <row r="227" spans="1:10" x14ac:dyDescent="0.35">
      <c r="A227" s="4">
        <v>45152</v>
      </c>
      <c r="B227">
        <v>7</v>
      </c>
      <c r="C227">
        <v>13800</v>
      </c>
      <c r="D227">
        <v>8500</v>
      </c>
      <c r="E227">
        <v>11500</v>
      </c>
      <c r="F227">
        <v>80</v>
      </c>
      <c r="G227">
        <v>650</v>
      </c>
      <c r="H227">
        <f>PRODUCT((Table1[[#This Row],[NumOfCybersecurity
Incidents]]/Table1[[#This Row],[Total_IT
Transactions]])*100)</f>
        <v>5.0724637681159424E-2</v>
      </c>
      <c r="I227">
        <f>PRODUCT((Table1[[#This Row],[Num
_Encrypted_
Data_Items]]/Table1[[#This Row],[Total_Data_Items]])*100)</f>
        <v>73.91304347826086</v>
      </c>
      <c r="J227">
        <f>PRODUCT((Table1[[#This Row],[Num_Clicks]]/Table1[[#This Row],[Num_Phishing
_Emails_Sent]])*100)</f>
        <v>12.307692307692308</v>
      </c>
    </row>
    <row r="228" spans="1:10" x14ac:dyDescent="0.35">
      <c r="A228" s="4">
        <v>45153</v>
      </c>
      <c r="B228">
        <v>6</v>
      </c>
      <c r="C228">
        <v>13500</v>
      </c>
      <c r="D228">
        <v>8450</v>
      </c>
      <c r="E228">
        <v>11400</v>
      </c>
      <c r="F228">
        <v>75</v>
      </c>
      <c r="G228">
        <v>620</v>
      </c>
      <c r="H228">
        <f>PRODUCT((Table1[[#This Row],[NumOfCybersecurity
Incidents]]/Table1[[#This Row],[Total_IT
Transactions]])*100)</f>
        <v>4.4444444444444446E-2</v>
      </c>
      <c r="I228">
        <f>PRODUCT((Table1[[#This Row],[Num
_Encrypted_
Data_Items]]/Table1[[#This Row],[Total_Data_Items]])*100)</f>
        <v>74.122807017543863</v>
      </c>
      <c r="J228">
        <f>PRODUCT((Table1[[#This Row],[Num_Clicks]]/Table1[[#This Row],[Num_Phishing
_Emails_Sent]])*100)</f>
        <v>12.096774193548388</v>
      </c>
    </row>
    <row r="229" spans="1:10" x14ac:dyDescent="0.35">
      <c r="A229" s="4">
        <v>45154</v>
      </c>
      <c r="B229">
        <v>5</v>
      </c>
      <c r="C229">
        <v>13000</v>
      </c>
      <c r="D229">
        <v>8400</v>
      </c>
      <c r="E229">
        <v>11200</v>
      </c>
      <c r="F229">
        <v>70</v>
      </c>
      <c r="G229">
        <v>600</v>
      </c>
      <c r="H229">
        <f>PRODUCT((Table1[[#This Row],[NumOfCybersecurity
Incidents]]/Table1[[#This Row],[Total_IT
Transactions]])*100)</f>
        <v>3.8461538461538464E-2</v>
      </c>
      <c r="I229">
        <f>PRODUCT((Table1[[#This Row],[Num
_Encrypted_
Data_Items]]/Table1[[#This Row],[Total_Data_Items]])*100)</f>
        <v>75</v>
      </c>
      <c r="J229">
        <f>PRODUCT((Table1[[#This Row],[Num_Clicks]]/Table1[[#This Row],[Num_Phishing
_Emails_Sent]])*100)</f>
        <v>11.666666666666666</v>
      </c>
    </row>
    <row r="230" spans="1:10" x14ac:dyDescent="0.35">
      <c r="A230" s="4">
        <v>45155</v>
      </c>
      <c r="B230">
        <v>4</v>
      </c>
      <c r="C230">
        <v>12500</v>
      </c>
      <c r="D230">
        <v>8350</v>
      </c>
      <c r="E230">
        <v>11000</v>
      </c>
      <c r="F230">
        <v>65</v>
      </c>
      <c r="G230">
        <v>580</v>
      </c>
      <c r="H230">
        <f>PRODUCT((Table1[[#This Row],[NumOfCybersecurity
Incidents]]/Table1[[#This Row],[Total_IT
Transactions]])*100)</f>
        <v>3.2000000000000001E-2</v>
      </c>
      <c r="I230">
        <f>PRODUCT((Table1[[#This Row],[Num
_Encrypted_
Data_Items]]/Table1[[#This Row],[Total_Data_Items]])*100)</f>
        <v>75.909090909090907</v>
      </c>
      <c r="J230">
        <f>PRODUCT((Table1[[#This Row],[Num_Clicks]]/Table1[[#This Row],[Num_Phishing
_Emails_Sent]])*100)</f>
        <v>11.206896551724139</v>
      </c>
    </row>
    <row r="231" spans="1:10" x14ac:dyDescent="0.35">
      <c r="A231" s="4">
        <v>45156</v>
      </c>
      <c r="B231">
        <v>3</v>
      </c>
      <c r="C231">
        <v>12000</v>
      </c>
      <c r="D231">
        <v>8300</v>
      </c>
      <c r="E231">
        <v>10800</v>
      </c>
      <c r="F231">
        <v>60</v>
      </c>
      <c r="G231">
        <v>550</v>
      </c>
      <c r="H231">
        <f>PRODUCT((Table1[[#This Row],[NumOfCybersecurity
Incidents]]/Table1[[#This Row],[Total_IT
Transactions]])*100)</f>
        <v>2.5000000000000001E-2</v>
      </c>
      <c r="I231">
        <f>PRODUCT((Table1[[#This Row],[Num
_Encrypted_
Data_Items]]/Table1[[#This Row],[Total_Data_Items]])*100)</f>
        <v>76.851851851851848</v>
      </c>
      <c r="J231">
        <f>PRODUCT((Table1[[#This Row],[Num_Clicks]]/Table1[[#This Row],[Num_Phishing
_Emails_Sent]])*100)</f>
        <v>10.909090909090908</v>
      </c>
    </row>
    <row r="232" spans="1:10" x14ac:dyDescent="0.35">
      <c r="A232" s="4">
        <v>45157</v>
      </c>
      <c r="B232">
        <v>5</v>
      </c>
      <c r="C232">
        <v>12500</v>
      </c>
      <c r="D232">
        <v>8400</v>
      </c>
      <c r="E232">
        <v>11200</v>
      </c>
      <c r="F232">
        <v>70</v>
      </c>
      <c r="G232">
        <v>600</v>
      </c>
      <c r="H232">
        <f>PRODUCT((Table1[[#This Row],[NumOfCybersecurity
Incidents]]/Table1[[#This Row],[Total_IT
Transactions]])*100)</f>
        <v>0.04</v>
      </c>
      <c r="I232">
        <f>PRODUCT((Table1[[#This Row],[Num
_Encrypted_
Data_Items]]/Table1[[#This Row],[Total_Data_Items]])*100)</f>
        <v>75</v>
      </c>
      <c r="J232">
        <f>PRODUCT((Table1[[#This Row],[Num_Clicks]]/Table1[[#This Row],[Num_Phishing
_Emails_Sent]])*100)</f>
        <v>11.666666666666666</v>
      </c>
    </row>
    <row r="233" spans="1:10" x14ac:dyDescent="0.35">
      <c r="A233" s="4">
        <v>45158</v>
      </c>
      <c r="B233">
        <v>6</v>
      </c>
      <c r="C233">
        <v>13000</v>
      </c>
      <c r="D233">
        <v>8450</v>
      </c>
      <c r="E233">
        <v>11400</v>
      </c>
      <c r="F233">
        <v>75</v>
      </c>
      <c r="G233">
        <v>620</v>
      </c>
      <c r="H233">
        <f>PRODUCT((Table1[[#This Row],[NumOfCybersecurity
Incidents]]/Table1[[#This Row],[Total_IT
Transactions]])*100)</f>
        <v>4.6153846153846149E-2</v>
      </c>
      <c r="I233">
        <f>PRODUCT((Table1[[#This Row],[Num
_Encrypted_
Data_Items]]/Table1[[#This Row],[Total_Data_Items]])*100)</f>
        <v>74.122807017543863</v>
      </c>
      <c r="J233">
        <f>PRODUCT((Table1[[#This Row],[Num_Clicks]]/Table1[[#This Row],[Num_Phishing
_Emails_Sent]])*100)</f>
        <v>12.096774193548388</v>
      </c>
    </row>
    <row r="234" spans="1:10" x14ac:dyDescent="0.35">
      <c r="A234" s="4">
        <v>45159</v>
      </c>
      <c r="B234">
        <v>7</v>
      </c>
      <c r="C234">
        <v>13500</v>
      </c>
      <c r="D234">
        <v>8500</v>
      </c>
      <c r="E234">
        <v>11500</v>
      </c>
      <c r="F234">
        <v>80</v>
      </c>
      <c r="G234">
        <v>650</v>
      </c>
      <c r="H234">
        <f>PRODUCT((Table1[[#This Row],[NumOfCybersecurity
Incidents]]/Table1[[#This Row],[Total_IT
Transactions]])*100)</f>
        <v>5.185185185185185E-2</v>
      </c>
      <c r="I234">
        <f>PRODUCT((Table1[[#This Row],[Num
_Encrypted_
Data_Items]]/Table1[[#This Row],[Total_Data_Items]])*100)</f>
        <v>73.91304347826086</v>
      </c>
      <c r="J234">
        <f>PRODUCT((Table1[[#This Row],[Num_Clicks]]/Table1[[#This Row],[Num_Phishing
_Emails_Sent]])*100)</f>
        <v>12.307692307692308</v>
      </c>
    </row>
    <row r="235" spans="1:10" x14ac:dyDescent="0.35">
      <c r="A235" s="4">
        <v>45160</v>
      </c>
      <c r="B235">
        <v>8</v>
      </c>
      <c r="C235">
        <v>14000</v>
      </c>
      <c r="D235">
        <v>8550</v>
      </c>
      <c r="E235">
        <v>11600</v>
      </c>
      <c r="F235">
        <v>85</v>
      </c>
      <c r="G235">
        <v>680</v>
      </c>
      <c r="H235">
        <f>PRODUCT((Table1[[#This Row],[NumOfCybersecurity
Incidents]]/Table1[[#This Row],[Total_IT
Transactions]])*100)</f>
        <v>5.7142857142857148E-2</v>
      </c>
      <c r="I235">
        <f>PRODUCT((Table1[[#This Row],[Num
_Encrypted_
Data_Items]]/Table1[[#This Row],[Total_Data_Items]])*100)</f>
        <v>73.706896551724128</v>
      </c>
      <c r="J235">
        <f>PRODUCT((Table1[[#This Row],[Num_Clicks]]/Table1[[#This Row],[Num_Phishing
_Emails_Sent]])*100)</f>
        <v>12.5</v>
      </c>
    </row>
    <row r="236" spans="1:10" x14ac:dyDescent="0.35">
      <c r="A236" s="4">
        <v>45161</v>
      </c>
      <c r="B236">
        <v>9</v>
      </c>
      <c r="C236">
        <v>14500</v>
      </c>
      <c r="D236">
        <v>8600</v>
      </c>
      <c r="E236">
        <v>11800</v>
      </c>
      <c r="F236">
        <v>90</v>
      </c>
      <c r="G236">
        <v>700</v>
      </c>
      <c r="H236">
        <f>PRODUCT((Table1[[#This Row],[NumOfCybersecurity
Incidents]]/Table1[[#This Row],[Total_IT
Transactions]])*100)</f>
        <v>6.2068965517241385E-2</v>
      </c>
      <c r="I236">
        <f>PRODUCT((Table1[[#This Row],[Num
_Encrypted_
Data_Items]]/Table1[[#This Row],[Total_Data_Items]])*100)</f>
        <v>72.881355932203391</v>
      </c>
      <c r="J236">
        <f>PRODUCT((Table1[[#This Row],[Num_Clicks]]/Table1[[#This Row],[Num_Phishing
_Emails_Sent]])*100)</f>
        <v>12.857142857142856</v>
      </c>
    </row>
    <row r="237" spans="1:10" x14ac:dyDescent="0.35">
      <c r="A237" s="4">
        <v>45162</v>
      </c>
      <c r="B237">
        <v>8</v>
      </c>
      <c r="C237">
        <v>14200</v>
      </c>
      <c r="D237">
        <v>8550</v>
      </c>
      <c r="E237">
        <v>11600</v>
      </c>
      <c r="F237">
        <v>85</v>
      </c>
      <c r="G237">
        <v>680</v>
      </c>
      <c r="H237">
        <f>PRODUCT((Table1[[#This Row],[NumOfCybersecurity
Incidents]]/Table1[[#This Row],[Total_IT
Transactions]])*100)</f>
        <v>5.6338028169014086E-2</v>
      </c>
      <c r="I237">
        <f>PRODUCT((Table1[[#This Row],[Num
_Encrypted_
Data_Items]]/Table1[[#This Row],[Total_Data_Items]])*100)</f>
        <v>73.706896551724128</v>
      </c>
      <c r="J237">
        <f>PRODUCT((Table1[[#This Row],[Num_Clicks]]/Table1[[#This Row],[Num_Phishing
_Emails_Sent]])*100)</f>
        <v>12.5</v>
      </c>
    </row>
    <row r="238" spans="1:10" x14ac:dyDescent="0.35">
      <c r="A238" s="4">
        <v>45163</v>
      </c>
      <c r="B238">
        <v>7</v>
      </c>
      <c r="C238">
        <v>13800</v>
      </c>
      <c r="D238">
        <v>8500</v>
      </c>
      <c r="E238">
        <v>11500</v>
      </c>
      <c r="F238">
        <v>80</v>
      </c>
      <c r="G238">
        <v>650</v>
      </c>
      <c r="H238">
        <f>PRODUCT((Table1[[#This Row],[NumOfCybersecurity
Incidents]]/Table1[[#This Row],[Total_IT
Transactions]])*100)</f>
        <v>5.0724637681159424E-2</v>
      </c>
      <c r="I238">
        <f>PRODUCT((Table1[[#This Row],[Num
_Encrypted_
Data_Items]]/Table1[[#This Row],[Total_Data_Items]])*100)</f>
        <v>73.91304347826086</v>
      </c>
      <c r="J238">
        <f>PRODUCT((Table1[[#This Row],[Num_Clicks]]/Table1[[#This Row],[Num_Phishing
_Emails_Sent]])*100)</f>
        <v>12.307692307692308</v>
      </c>
    </row>
    <row r="239" spans="1:10" x14ac:dyDescent="0.35">
      <c r="A239" s="4">
        <v>45164</v>
      </c>
      <c r="B239">
        <v>6</v>
      </c>
      <c r="C239">
        <v>13500</v>
      </c>
      <c r="D239">
        <v>8450</v>
      </c>
      <c r="E239">
        <v>11400</v>
      </c>
      <c r="F239">
        <v>75</v>
      </c>
      <c r="G239">
        <v>620</v>
      </c>
      <c r="H239">
        <f>PRODUCT((Table1[[#This Row],[NumOfCybersecurity
Incidents]]/Table1[[#This Row],[Total_IT
Transactions]])*100)</f>
        <v>4.4444444444444446E-2</v>
      </c>
      <c r="I239">
        <f>PRODUCT((Table1[[#This Row],[Num
_Encrypted_
Data_Items]]/Table1[[#This Row],[Total_Data_Items]])*100)</f>
        <v>74.122807017543863</v>
      </c>
      <c r="J239">
        <f>PRODUCT((Table1[[#This Row],[Num_Clicks]]/Table1[[#This Row],[Num_Phishing
_Emails_Sent]])*100)</f>
        <v>12.096774193548388</v>
      </c>
    </row>
    <row r="240" spans="1:10" x14ac:dyDescent="0.35">
      <c r="A240" s="4">
        <v>45165</v>
      </c>
      <c r="B240">
        <v>5</v>
      </c>
      <c r="C240">
        <v>13000</v>
      </c>
      <c r="D240">
        <v>8400</v>
      </c>
      <c r="E240">
        <v>11200</v>
      </c>
      <c r="F240">
        <v>70</v>
      </c>
      <c r="G240">
        <v>600</v>
      </c>
      <c r="H240">
        <f>PRODUCT((Table1[[#This Row],[NumOfCybersecurity
Incidents]]/Table1[[#This Row],[Total_IT
Transactions]])*100)</f>
        <v>3.8461538461538464E-2</v>
      </c>
      <c r="I240">
        <f>PRODUCT((Table1[[#This Row],[Num
_Encrypted_
Data_Items]]/Table1[[#This Row],[Total_Data_Items]])*100)</f>
        <v>75</v>
      </c>
      <c r="J240">
        <f>PRODUCT((Table1[[#This Row],[Num_Clicks]]/Table1[[#This Row],[Num_Phishing
_Emails_Sent]])*100)</f>
        <v>11.666666666666666</v>
      </c>
    </row>
    <row r="241" spans="1:10" x14ac:dyDescent="0.35">
      <c r="A241" s="4">
        <v>45166</v>
      </c>
      <c r="B241">
        <v>4</v>
      </c>
      <c r="C241">
        <v>12500</v>
      </c>
      <c r="D241">
        <v>8350</v>
      </c>
      <c r="E241">
        <v>11000</v>
      </c>
      <c r="F241">
        <v>65</v>
      </c>
      <c r="G241">
        <v>580</v>
      </c>
      <c r="H241">
        <f>PRODUCT((Table1[[#This Row],[NumOfCybersecurity
Incidents]]/Table1[[#This Row],[Total_IT
Transactions]])*100)</f>
        <v>3.2000000000000001E-2</v>
      </c>
      <c r="I241">
        <f>PRODUCT((Table1[[#This Row],[Num
_Encrypted_
Data_Items]]/Table1[[#This Row],[Total_Data_Items]])*100)</f>
        <v>75.909090909090907</v>
      </c>
      <c r="J241">
        <f>PRODUCT((Table1[[#This Row],[Num_Clicks]]/Table1[[#This Row],[Num_Phishing
_Emails_Sent]])*100)</f>
        <v>11.206896551724139</v>
      </c>
    </row>
    <row r="242" spans="1:10" x14ac:dyDescent="0.35">
      <c r="A242" s="4">
        <v>45167</v>
      </c>
      <c r="B242">
        <v>3</v>
      </c>
      <c r="C242">
        <v>12000</v>
      </c>
      <c r="D242">
        <v>8300</v>
      </c>
      <c r="E242">
        <v>108</v>
      </c>
      <c r="F242">
        <v>73</v>
      </c>
      <c r="G242">
        <v>610</v>
      </c>
      <c r="H242">
        <f>PRODUCT((Table1[[#This Row],[NumOfCybersecurity
Incidents]]/Table1[[#This Row],[Total_IT
Transactions]])*100)</f>
        <v>2.5000000000000001E-2</v>
      </c>
      <c r="I242">
        <f>PRODUCT((Table1[[#This Row],[Num
_Encrypted_
Data_Items]]/Table1[[#This Row],[Total_Data_Items]])*100)</f>
        <v>7685.1851851851843</v>
      </c>
      <c r="J242">
        <f>PRODUCT((Table1[[#This Row],[Num_Clicks]]/Table1[[#This Row],[Num_Phishing
_Emails_Sent]])*100)</f>
        <v>11.967213114754099</v>
      </c>
    </row>
    <row r="243" spans="1:10" x14ac:dyDescent="0.35">
      <c r="A243" s="4">
        <v>45168</v>
      </c>
      <c r="B243">
        <v>5</v>
      </c>
      <c r="C243">
        <v>12500</v>
      </c>
      <c r="D243">
        <v>8400</v>
      </c>
      <c r="E243">
        <v>11200</v>
      </c>
      <c r="F243">
        <v>70</v>
      </c>
      <c r="G243">
        <v>600</v>
      </c>
      <c r="H243">
        <f>PRODUCT((Table1[[#This Row],[NumOfCybersecurity
Incidents]]/Table1[[#This Row],[Total_IT
Transactions]])*100)</f>
        <v>0.04</v>
      </c>
      <c r="I243">
        <f>PRODUCT((Table1[[#This Row],[Num
_Encrypted_
Data_Items]]/Table1[[#This Row],[Total_Data_Items]])*100)</f>
        <v>75</v>
      </c>
      <c r="J243">
        <f>PRODUCT((Table1[[#This Row],[Num_Clicks]]/Table1[[#This Row],[Num_Phishing
_Emails_Sent]])*100)</f>
        <v>11.666666666666666</v>
      </c>
    </row>
    <row r="244" spans="1:10" x14ac:dyDescent="0.35">
      <c r="A244" s="4">
        <v>45169</v>
      </c>
      <c r="B244">
        <v>6</v>
      </c>
      <c r="C244">
        <v>13000</v>
      </c>
      <c r="D244">
        <v>8450</v>
      </c>
      <c r="E244">
        <v>11400</v>
      </c>
      <c r="F244">
        <v>75</v>
      </c>
      <c r="G244">
        <v>620</v>
      </c>
      <c r="H244">
        <f>PRODUCT((Table1[[#This Row],[NumOfCybersecurity
Incidents]]/Table1[[#This Row],[Total_IT
Transactions]])*100)</f>
        <v>4.6153846153846149E-2</v>
      </c>
      <c r="I244">
        <f>PRODUCT((Table1[[#This Row],[Num
_Encrypted_
Data_Items]]/Table1[[#This Row],[Total_Data_Items]])*100)</f>
        <v>74.122807017543863</v>
      </c>
      <c r="J244">
        <f>PRODUCT((Table1[[#This Row],[Num_Clicks]]/Table1[[#This Row],[Num_Phishing
_Emails_Sent]])*100)</f>
        <v>12.096774193548388</v>
      </c>
    </row>
    <row r="245" spans="1:10" x14ac:dyDescent="0.35">
      <c r="A245" s="4">
        <v>45170</v>
      </c>
      <c r="B245">
        <v>7</v>
      </c>
      <c r="C245">
        <v>13500</v>
      </c>
      <c r="D245">
        <v>8500</v>
      </c>
      <c r="E245">
        <v>11500</v>
      </c>
      <c r="F245">
        <v>80</v>
      </c>
      <c r="G245">
        <v>650</v>
      </c>
      <c r="H245">
        <f>PRODUCT((Table1[[#This Row],[NumOfCybersecurity
Incidents]]/Table1[[#This Row],[Total_IT
Transactions]])*100)</f>
        <v>5.185185185185185E-2</v>
      </c>
      <c r="I245">
        <f>PRODUCT((Table1[[#This Row],[Num
_Encrypted_
Data_Items]]/Table1[[#This Row],[Total_Data_Items]])*100)</f>
        <v>73.91304347826086</v>
      </c>
      <c r="J245">
        <f>PRODUCT((Table1[[#This Row],[Num_Clicks]]/Table1[[#This Row],[Num_Phishing
_Emails_Sent]])*100)</f>
        <v>12.307692307692308</v>
      </c>
    </row>
    <row r="246" spans="1:10" x14ac:dyDescent="0.35">
      <c r="A246" s="4">
        <v>45171</v>
      </c>
      <c r="B246">
        <v>8</v>
      </c>
      <c r="C246">
        <v>14000</v>
      </c>
      <c r="D246">
        <v>8550</v>
      </c>
      <c r="E246">
        <v>11600</v>
      </c>
      <c r="F246">
        <v>85</v>
      </c>
      <c r="G246">
        <v>680</v>
      </c>
      <c r="H246">
        <f>PRODUCT((Table1[[#This Row],[NumOfCybersecurity
Incidents]]/Table1[[#This Row],[Total_IT
Transactions]])*100)</f>
        <v>5.7142857142857148E-2</v>
      </c>
      <c r="I246">
        <f>PRODUCT((Table1[[#This Row],[Num
_Encrypted_
Data_Items]]/Table1[[#This Row],[Total_Data_Items]])*100)</f>
        <v>73.706896551724128</v>
      </c>
      <c r="J246">
        <f>PRODUCT((Table1[[#This Row],[Num_Clicks]]/Table1[[#This Row],[Num_Phishing
_Emails_Sent]])*100)</f>
        <v>12.5</v>
      </c>
    </row>
    <row r="247" spans="1:10" x14ac:dyDescent="0.35">
      <c r="A247" s="4">
        <v>45172</v>
      </c>
      <c r="B247">
        <v>9</v>
      </c>
      <c r="C247">
        <v>14500</v>
      </c>
      <c r="D247">
        <v>8600</v>
      </c>
      <c r="E247">
        <v>11800</v>
      </c>
      <c r="F247">
        <v>90</v>
      </c>
      <c r="G247">
        <v>700</v>
      </c>
      <c r="H247">
        <f>PRODUCT((Table1[[#This Row],[NumOfCybersecurity
Incidents]]/Table1[[#This Row],[Total_IT
Transactions]])*100)</f>
        <v>6.2068965517241385E-2</v>
      </c>
      <c r="I247">
        <f>PRODUCT((Table1[[#This Row],[Num
_Encrypted_
Data_Items]]/Table1[[#This Row],[Total_Data_Items]])*100)</f>
        <v>72.881355932203391</v>
      </c>
      <c r="J247">
        <f>PRODUCT((Table1[[#This Row],[Num_Clicks]]/Table1[[#This Row],[Num_Phishing
_Emails_Sent]])*100)</f>
        <v>12.857142857142856</v>
      </c>
    </row>
    <row r="248" spans="1:10" x14ac:dyDescent="0.35">
      <c r="A248" s="4">
        <v>45173</v>
      </c>
      <c r="B248">
        <v>8</v>
      </c>
      <c r="C248">
        <v>14200</v>
      </c>
      <c r="D248">
        <v>8550</v>
      </c>
      <c r="E248">
        <v>11600</v>
      </c>
      <c r="F248">
        <v>85</v>
      </c>
      <c r="G248">
        <v>680</v>
      </c>
      <c r="H248">
        <f>PRODUCT((Table1[[#This Row],[NumOfCybersecurity
Incidents]]/Table1[[#This Row],[Total_IT
Transactions]])*100)</f>
        <v>5.6338028169014086E-2</v>
      </c>
      <c r="I248">
        <f>PRODUCT((Table1[[#This Row],[Num
_Encrypted_
Data_Items]]/Table1[[#This Row],[Total_Data_Items]])*100)</f>
        <v>73.706896551724128</v>
      </c>
      <c r="J248">
        <f>PRODUCT((Table1[[#This Row],[Num_Clicks]]/Table1[[#This Row],[Num_Phishing
_Emails_Sent]])*100)</f>
        <v>12.5</v>
      </c>
    </row>
    <row r="249" spans="1:10" x14ac:dyDescent="0.35">
      <c r="A249" s="4">
        <v>45174</v>
      </c>
      <c r="B249">
        <v>7</v>
      </c>
      <c r="C249">
        <v>13800</v>
      </c>
      <c r="D249">
        <v>8500</v>
      </c>
      <c r="E249">
        <v>11500</v>
      </c>
      <c r="F249">
        <v>80</v>
      </c>
      <c r="G249">
        <v>650</v>
      </c>
      <c r="H249">
        <f>PRODUCT((Table1[[#This Row],[NumOfCybersecurity
Incidents]]/Table1[[#This Row],[Total_IT
Transactions]])*100)</f>
        <v>5.0724637681159424E-2</v>
      </c>
      <c r="I249">
        <f>PRODUCT((Table1[[#This Row],[Num
_Encrypted_
Data_Items]]/Table1[[#This Row],[Total_Data_Items]])*100)</f>
        <v>73.91304347826086</v>
      </c>
      <c r="J249">
        <f>PRODUCT((Table1[[#This Row],[Num_Clicks]]/Table1[[#This Row],[Num_Phishing
_Emails_Sent]])*100)</f>
        <v>12.307692307692308</v>
      </c>
    </row>
    <row r="250" spans="1:10" x14ac:dyDescent="0.35">
      <c r="A250" s="4">
        <v>45175</v>
      </c>
      <c r="B250">
        <v>6</v>
      </c>
      <c r="C250">
        <v>13500</v>
      </c>
      <c r="D250">
        <v>8450</v>
      </c>
      <c r="E250">
        <v>11400</v>
      </c>
      <c r="F250">
        <v>75</v>
      </c>
      <c r="G250">
        <v>620</v>
      </c>
      <c r="H250">
        <f>PRODUCT((Table1[[#This Row],[NumOfCybersecurity
Incidents]]/Table1[[#This Row],[Total_IT
Transactions]])*100)</f>
        <v>4.4444444444444446E-2</v>
      </c>
      <c r="I250">
        <f>PRODUCT((Table1[[#This Row],[Num
_Encrypted_
Data_Items]]/Table1[[#This Row],[Total_Data_Items]])*100)</f>
        <v>74.122807017543863</v>
      </c>
      <c r="J250">
        <f>PRODUCT((Table1[[#This Row],[Num_Clicks]]/Table1[[#This Row],[Num_Phishing
_Emails_Sent]])*100)</f>
        <v>12.096774193548388</v>
      </c>
    </row>
    <row r="251" spans="1:10" x14ac:dyDescent="0.35">
      <c r="A251" s="4">
        <v>45176</v>
      </c>
      <c r="B251">
        <v>5</v>
      </c>
      <c r="C251">
        <v>13000</v>
      </c>
      <c r="D251">
        <v>8400</v>
      </c>
      <c r="E251">
        <v>11200</v>
      </c>
      <c r="F251">
        <v>70</v>
      </c>
      <c r="G251">
        <v>600</v>
      </c>
      <c r="H251">
        <f>PRODUCT((Table1[[#This Row],[NumOfCybersecurity
Incidents]]/Table1[[#This Row],[Total_IT
Transactions]])*100)</f>
        <v>3.8461538461538464E-2</v>
      </c>
      <c r="I251">
        <f>PRODUCT((Table1[[#This Row],[Num
_Encrypted_
Data_Items]]/Table1[[#This Row],[Total_Data_Items]])*100)</f>
        <v>75</v>
      </c>
      <c r="J251">
        <f>PRODUCT((Table1[[#This Row],[Num_Clicks]]/Table1[[#This Row],[Num_Phishing
_Emails_Sent]])*100)</f>
        <v>11.666666666666666</v>
      </c>
    </row>
    <row r="252" spans="1:10" x14ac:dyDescent="0.35">
      <c r="A252" s="4">
        <v>45177</v>
      </c>
      <c r="B252">
        <v>4</v>
      </c>
      <c r="C252">
        <v>12500</v>
      </c>
      <c r="D252">
        <v>8350</v>
      </c>
      <c r="E252">
        <v>11000</v>
      </c>
      <c r="F252">
        <v>65</v>
      </c>
      <c r="G252">
        <v>580</v>
      </c>
      <c r="H252">
        <f>PRODUCT((Table1[[#This Row],[NumOfCybersecurity
Incidents]]/Table1[[#This Row],[Total_IT
Transactions]])*100)</f>
        <v>3.2000000000000001E-2</v>
      </c>
      <c r="I252">
        <f>PRODUCT((Table1[[#This Row],[Num
_Encrypted_
Data_Items]]/Table1[[#This Row],[Total_Data_Items]])*100)</f>
        <v>75.909090909090907</v>
      </c>
      <c r="J252">
        <f>PRODUCT((Table1[[#This Row],[Num_Clicks]]/Table1[[#This Row],[Num_Phishing
_Emails_Sent]])*100)</f>
        <v>11.206896551724139</v>
      </c>
    </row>
    <row r="253" spans="1:10" x14ac:dyDescent="0.35">
      <c r="A253" s="4">
        <v>45178</v>
      </c>
      <c r="B253">
        <v>3</v>
      </c>
      <c r="C253">
        <v>12000</v>
      </c>
      <c r="D253">
        <v>8300</v>
      </c>
      <c r="E253">
        <v>10800</v>
      </c>
      <c r="F253">
        <v>60</v>
      </c>
      <c r="G253">
        <v>550</v>
      </c>
      <c r="H253">
        <f>PRODUCT((Table1[[#This Row],[NumOfCybersecurity
Incidents]]/Table1[[#This Row],[Total_IT
Transactions]])*100)</f>
        <v>2.5000000000000001E-2</v>
      </c>
      <c r="I253">
        <f>PRODUCT((Table1[[#This Row],[Num
_Encrypted_
Data_Items]]/Table1[[#This Row],[Total_Data_Items]])*100)</f>
        <v>76.851851851851848</v>
      </c>
      <c r="J253">
        <f>PRODUCT((Table1[[#This Row],[Num_Clicks]]/Table1[[#This Row],[Num_Phishing
_Emails_Sent]])*100)</f>
        <v>10.909090909090908</v>
      </c>
    </row>
    <row r="254" spans="1:10" x14ac:dyDescent="0.35">
      <c r="A254" s="4">
        <v>45179</v>
      </c>
      <c r="B254">
        <v>5</v>
      </c>
      <c r="C254">
        <v>12500</v>
      </c>
      <c r="D254">
        <v>8400</v>
      </c>
      <c r="E254">
        <v>11200</v>
      </c>
      <c r="F254">
        <v>70</v>
      </c>
      <c r="G254">
        <v>600</v>
      </c>
      <c r="H254">
        <f>PRODUCT((Table1[[#This Row],[NumOfCybersecurity
Incidents]]/Table1[[#This Row],[Total_IT
Transactions]])*100)</f>
        <v>0.04</v>
      </c>
      <c r="I254">
        <f>PRODUCT((Table1[[#This Row],[Num
_Encrypted_
Data_Items]]/Table1[[#This Row],[Total_Data_Items]])*100)</f>
        <v>75</v>
      </c>
      <c r="J254">
        <f>PRODUCT((Table1[[#This Row],[Num_Clicks]]/Table1[[#This Row],[Num_Phishing
_Emails_Sent]])*100)</f>
        <v>11.666666666666666</v>
      </c>
    </row>
    <row r="255" spans="1:10" x14ac:dyDescent="0.35">
      <c r="A255" s="4">
        <v>45180</v>
      </c>
      <c r="B255">
        <v>6</v>
      </c>
      <c r="C255">
        <v>13000</v>
      </c>
      <c r="D255">
        <v>8450</v>
      </c>
      <c r="E255">
        <v>11400</v>
      </c>
      <c r="F255">
        <v>75</v>
      </c>
      <c r="G255">
        <v>620</v>
      </c>
      <c r="H255">
        <f>PRODUCT((Table1[[#This Row],[NumOfCybersecurity
Incidents]]/Table1[[#This Row],[Total_IT
Transactions]])*100)</f>
        <v>4.6153846153846149E-2</v>
      </c>
      <c r="I255">
        <f>PRODUCT((Table1[[#This Row],[Num
_Encrypted_
Data_Items]]/Table1[[#This Row],[Total_Data_Items]])*100)</f>
        <v>74.122807017543863</v>
      </c>
      <c r="J255">
        <f>PRODUCT((Table1[[#This Row],[Num_Clicks]]/Table1[[#This Row],[Num_Phishing
_Emails_Sent]])*100)</f>
        <v>12.096774193548388</v>
      </c>
    </row>
    <row r="256" spans="1:10" x14ac:dyDescent="0.35">
      <c r="A256" s="4">
        <v>45181</v>
      </c>
      <c r="B256">
        <v>7</v>
      </c>
      <c r="C256">
        <v>13500</v>
      </c>
      <c r="D256">
        <v>8500</v>
      </c>
      <c r="E256">
        <v>11500</v>
      </c>
      <c r="F256">
        <v>80</v>
      </c>
      <c r="G256">
        <v>650</v>
      </c>
      <c r="H256">
        <f>PRODUCT((Table1[[#This Row],[NumOfCybersecurity
Incidents]]/Table1[[#This Row],[Total_IT
Transactions]])*100)</f>
        <v>5.185185185185185E-2</v>
      </c>
      <c r="I256">
        <f>PRODUCT((Table1[[#This Row],[Num
_Encrypted_
Data_Items]]/Table1[[#This Row],[Total_Data_Items]])*100)</f>
        <v>73.91304347826086</v>
      </c>
      <c r="J256">
        <f>PRODUCT((Table1[[#This Row],[Num_Clicks]]/Table1[[#This Row],[Num_Phishing
_Emails_Sent]])*100)</f>
        <v>12.307692307692308</v>
      </c>
    </row>
    <row r="257" spans="1:10" x14ac:dyDescent="0.35">
      <c r="A257" s="4">
        <v>45182</v>
      </c>
      <c r="B257">
        <v>8</v>
      </c>
      <c r="C257">
        <v>14000</v>
      </c>
      <c r="D257">
        <v>8550</v>
      </c>
      <c r="E257">
        <v>11600</v>
      </c>
      <c r="F257">
        <v>85</v>
      </c>
      <c r="G257">
        <v>680</v>
      </c>
      <c r="H257">
        <f>PRODUCT((Table1[[#This Row],[NumOfCybersecurity
Incidents]]/Table1[[#This Row],[Total_IT
Transactions]])*100)</f>
        <v>5.7142857142857148E-2</v>
      </c>
      <c r="I257">
        <f>PRODUCT((Table1[[#This Row],[Num
_Encrypted_
Data_Items]]/Table1[[#This Row],[Total_Data_Items]])*100)</f>
        <v>73.706896551724128</v>
      </c>
      <c r="J257">
        <f>PRODUCT((Table1[[#This Row],[Num_Clicks]]/Table1[[#This Row],[Num_Phishing
_Emails_Sent]])*100)</f>
        <v>12.5</v>
      </c>
    </row>
    <row r="258" spans="1:10" x14ac:dyDescent="0.35">
      <c r="A258" s="4">
        <v>45183</v>
      </c>
      <c r="B258">
        <v>9</v>
      </c>
      <c r="C258">
        <v>14500</v>
      </c>
      <c r="D258">
        <v>8600</v>
      </c>
      <c r="E258">
        <v>11800</v>
      </c>
      <c r="F258">
        <v>90</v>
      </c>
      <c r="G258">
        <v>700</v>
      </c>
      <c r="H258">
        <f>PRODUCT((Table1[[#This Row],[NumOfCybersecurity
Incidents]]/Table1[[#This Row],[Total_IT
Transactions]])*100)</f>
        <v>6.2068965517241385E-2</v>
      </c>
      <c r="I258">
        <f>PRODUCT((Table1[[#This Row],[Num
_Encrypted_
Data_Items]]/Table1[[#This Row],[Total_Data_Items]])*100)</f>
        <v>72.881355932203391</v>
      </c>
      <c r="J258">
        <f>PRODUCT((Table1[[#This Row],[Num_Clicks]]/Table1[[#This Row],[Num_Phishing
_Emails_Sent]])*100)</f>
        <v>12.857142857142856</v>
      </c>
    </row>
    <row r="259" spans="1:10" x14ac:dyDescent="0.35">
      <c r="A259" s="4">
        <v>45184</v>
      </c>
      <c r="B259">
        <v>8</v>
      </c>
      <c r="C259">
        <v>14200</v>
      </c>
      <c r="D259">
        <v>8550</v>
      </c>
      <c r="E259">
        <v>11600</v>
      </c>
      <c r="F259">
        <v>85</v>
      </c>
      <c r="G259">
        <v>680</v>
      </c>
      <c r="H259">
        <f>PRODUCT((Table1[[#This Row],[NumOfCybersecurity
Incidents]]/Table1[[#This Row],[Total_IT
Transactions]])*100)</f>
        <v>5.6338028169014086E-2</v>
      </c>
      <c r="I259">
        <f>PRODUCT((Table1[[#This Row],[Num
_Encrypted_
Data_Items]]/Table1[[#This Row],[Total_Data_Items]])*100)</f>
        <v>73.706896551724128</v>
      </c>
      <c r="J259">
        <f>PRODUCT((Table1[[#This Row],[Num_Clicks]]/Table1[[#This Row],[Num_Phishing
_Emails_Sent]])*100)</f>
        <v>12.5</v>
      </c>
    </row>
    <row r="260" spans="1:10" x14ac:dyDescent="0.35">
      <c r="A260" s="4">
        <v>45185</v>
      </c>
      <c r="B260">
        <v>7</v>
      </c>
      <c r="C260">
        <v>13800</v>
      </c>
      <c r="D260">
        <v>8500</v>
      </c>
      <c r="E260">
        <v>11500</v>
      </c>
      <c r="F260">
        <v>80</v>
      </c>
      <c r="G260">
        <v>650</v>
      </c>
      <c r="H260">
        <f>PRODUCT((Table1[[#This Row],[NumOfCybersecurity
Incidents]]/Table1[[#This Row],[Total_IT
Transactions]])*100)</f>
        <v>5.0724637681159424E-2</v>
      </c>
      <c r="I260">
        <f>PRODUCT((Table1[[#This Row],[Num
_Encrypted_
Data_Items]]/Table1[[#This Row],[Total_Data_Items]])*100)</f>
        <v>73.91304347826086</v>
      </c>
      <c r="J260">
        <f>PRODUCT((Table1[[#This Row],[Num_Clicks]]/Table1[[#This Row],[Num_Phishing
_Emails_Sent]])*100)</f>
        <v>12.307692307692308</v>
      </c>
    </row>
    <row r="261" spans="1:10" x14ac:dyDescent="0.35">
      <c r="A261" s="4">
        <v>45186</v>
      </c>
      <c r="B261">
        <v>6</v>
      </c>
      <c r="C261">
        <v>13500</v>
      </c>
      <c r="D261">
        <v>8450</v>
      </c>
      <c r="E261">
        <v>11400</v>
      </c>
      <c r="F261">
        <v>75</v>
      </c>
      <c r="G261">
        <v>620</v>
      </c>
      <c r="H261">
        <f>PRODUCT((Table1[[#This Row],[NumOfCybersecurity
Incidents]]/Table1[[#This Row],[Total_IT
Transactions]])*100)</f>
        <v>4.4444444444444446E-2</v>
      </c>
      <c r="I261">
        <f>PRODUCT((Table1[[#This Row],[Num
_Encrypted_
Data_Items]]/Table1[[#This Row],[Total_Data_Items]])*100)</f>
        <v>74.122807017543863</v>
      </c>
      <c r="J261">
        <f>PRODUCT((Table1[[#This Row],[Num_Clicks]]/Table1[[#This Row],[Num_Phishing
_Emails_Sent]])*100)</f>
        <v>12.096774193548388</v>
      </c>
    </row>
    <row r="262" spans="1:10" x14ac:dyDescent="0.35">
      <c r="A262" s="4">
        <v>45187</v>
      </c>
      <c r="B262">
        <v>5</v>
      </c>
      <c r="C262">
        <v>13000</v>
      </c>
      <c r="D262">
        <v>8400</v>
      </c>
      <c r="E262">
        <v>11200</v>
      </c>
      <c r="F262">
        <v>70</v>
      </c>
      <c r="G262">
        <v>600</v>
      </c>
      <c r="H262">
        <f>PRODUCT((Table1[[#This Row],[NumOfCybersecurity
Incidents]]/Table1[[#This Row],[Total_IT
Transactions]])*100)</f>
        <v>3.8461538461538464E-2</v>
      </c>
      <c r="I262">
        <f>PRODUCT((Table1[[#This Row],[Num
_Encrypted_
Data_Items]]/Table1[[#This Row],[Total_Data_Items]])*100)</f>
        <v>75</v>
      </c>
      <c r="J262">
        <f>PRODUCT((Table1[[#This Row],[Num_Clicks]]/Table1[[#This Row],[Num_Phishing
_Emails_Sent]])*100)</f>
        <v>11.666666666666666</v>
      </c>
    </row>
    <row r="263" spans="1:10" x14ac:dyDescent="0.35">
      <c r="A263" s="4">
        <v>45188</v>
      </c>
      <c r="B263">
        <v>4</v>
      </c>
      <c r="C263">
        <v>12500</v>
      </c>
      <c r="D263">
        <v>8350</v>
      </c>
      <c r="E263">
        <v>11000</v>
      </c>
      <c r="F263">
        <v>65</v>
      </c>
      <c r="G263">
        <v>580</v>
      </c>
      <c r="H263">
        <f>PRODUCT((Table1[[#This Row],[NumOfCybersecurity
Incidents]]/Table1[[#This Row],[Total_IT
Transactions]])*100)</f>
        <v>3.2000000000000001E-2</v>
      </c>
      <c r="I263">
        <f>PRODUCT((Table1[[#This Row],[Num
_Encrypted_
Data_Items]]/Table1[[#This Row],[Total_Data_Items]])*100)</f>
        <v>75.909090909090907</v>
      </c>
      <c r="J263">
        <f>PRODUCT((Table1[[#This Row],[Num_Clicks]]/Table1[[#This Row],[Num_Phishing
_Emails_Sent]])*100)</f>
        <v>11.206896551724139</v>
      </c>
    </row>
    <row r="264" spans="1:10" x14ac:dyDescent="0.35">
      <c r="A264" s="4">
        <v>45189</v>
      </c>
      <c r="B264">
        <v>3</v>
      </c>
      <c r="C264">
        <v>12000</v>
      </c>
      <c r="D264">
        <v>8300</v>
      </c>
      <c r="E264">
        <v>10800</v>
      </c>
      <c r="F264">
        <v>60</v>
      </c>
      <c r="G264">
        <v>550</v>
      </c>
      <c r="H264">
        <f>PRODUCT((Table1[[#This Row],[NumOfCybersecurity
Incidents]]/Table1[[#This Row],[Total_IT
Transactions]])*100)</f>
        <v>2.5000000000000001E-2</v>
      </c>
      <c r="I264">
        <f>PRODUCT((Table1[[#This Row],[Num
_Encrypted_
Data_Items]]/Table1[[#This Row],[Total_Data_Items]])*100)</f>
        <v>76.851851851851848</v>
      </c>
      <c r="J264">
        <f>PRODUCT((Table1[[#This Row],[Num_Clicks]]/Table1[[#This Row],[Num_Phishing
_Emails_Sent]])*100)</f>
        <v>10.909090909090908</v>
      </c>
    </row>
    <row r="265" spans="1:10" x14ac:dyDescent="0.35">
      <c r="A265" s="4">
        <v>45190</v>
      </c>
      <c r="B265">
        <v>5</v>
      </c>
      <c r="C265">
        <v>12500</v>
      </c>
      <c r="D265">
        <v>8400</v>
      </c>
      <c r="E265">
        <v>11200</v>
      </c>
      <c r="F265">
        <v>70</v>
      </c>
      <c r="G265">
        <v>600</v>
      </c>
      <c r="H265">
        <f>PRODUCT((Table1[[#This Row],[NumOfCybersecurity
Incidents]]/Table1[[#This Row],[Total_IT
Transactions]])*100)</f>
        <v>0.04</v>
      </c>
      <c r="I265">
        <f>PRODUCT((Table1[[#This Row],[Num
_Encrypted_
Data_Items]]/Table1[[#This Row],[Total_Data_Items]])*100)</f>
        <v>75</v>
      </c>
      <c r="J265">
        <f>PRODUCT((Table1[[#This Row],[Num_Clicks]]/Table1[[#This Row],[Num_Phishing
_Emails_Sent]])*100)</f>
        <v>11.666666666666666</v>
      </c>
    </row>
    <row r="266" spans="1:10" x14ac:dyDescent="0.35">
      <c r="A266" s="4">
        <v>45191</v>
      </c>
      <c r="B266">
        <v>6</v>
      </c>
      <c r="C266">
        <v>13000</v>
      </c>
      <c r="D266">
        <v>8450</v>
      </c>
      <c r="E266">
        <v>11400</v>
      </c>
      <c r="F266">
        <v>75</v>
      </c>
      <c r="G266">
        <v>620</v>
      </c>
      <c r="H266">
        <f>PRODUCT((Table1[[#This Row],[NumOfCybersecurity
Incidents]]/Table1[[#This Row],[Total_IT
Transactions]])*100)</f>
        <v>4.6153846153846149E-2</v>
      </c>
      <c r="I266">
        <f>PRODUCT((Table1[[#This Row],[Num
_Encrypted_
Data_Items]]/Table1[[#This Row],[Total_Data_Items]])*100)</f>
        <v>74.122807017543863</v>
      </c>
      <c r="J266">
        <f>PRODUCT((Table1[[#This Row],[Num_Clicks]]/Table1[[#This Row],[Num_Phishing
_Emails_Sent]])*100)</f>
        <v>12.096774193548388</v>
      </c>
    </row>
    <row r="267" spans="1:10" x14ac:dyDescent="0.35">
      <c r="A267" s="4">
        <v>45192</v>
      </c>
      <c r="B267">
        <v>7</v>
      </c>
      <c r="C267">
        <v>13500</v>
      </c>
      <c r="D267">
        <v>8500</v>
      </c>
      <c r="E267">
        <v>11500</v>
      </c>
      <c r="F267">
        <v>80</v>
      </c>
      <c r="G267">
        <v>650</v>
      </c>
      <c r="H267">
        <f>PRODUCT((Table1[[#This Row],[NumOfCybersecurity
Incidents]]/Table1[[#This Row],[Total_IT
Transactions]])*100)</f>
        <v>5.185185185185185E-2</v>
      </c>
      <c r="I267">
        <f>PRODUCT((Table1[[#This Row],[Num
_Encrypted_
Data_Items]]/Table1[[#This Row],[Total_Data_Items]])*100)</f>
        <v>73.91304347826086</v>
      </c>
      <c r="J267">
        <f>PRODUCT((Table1[[#This Row],[Num_Clicks]]/Table1[[#This Row],[Num_Phishing
_Emails_Sent]])*100)</f>
        <v>12.307692307692308</v>
      </c>
    </row>
    <row r="268" spans="1:10" x14ac:dyDescent="0.35">
      <c r="A268" s="4">
        <v>45193</v>
      </c>
      <c r="B268">
        <v>8</v>
      </c>
      <c r="C268">
        <v>14000</v>
      </c>
      <c r="D268">
        <v>8550</v>
      </c>
      <c r="E268">
        <v>11600</v>
      </c>
      <c r="F268">
        <v>85</v>
      </c>
      <c r="G268">
        <v>680</v>
      </c>
      <c r="H268">
        <f>PRODUCT((Table1[[#This Row],[NumOfCybersecurity
Incidents]]/Table1[[#This Row],[Total_IT
Transactions]])*100)</f>
        <v>5.7142857142857148E-2</v>
      </c>
      <c r="I268">
        <f>PRODUCT((Table1[[#This Row],[Num
_Encrypted_
Data_Items]]/Table1[[#This Row],[Total_Data_Items]])*100)</f>
        <v>73.706896551724128</v>
      </c>
      <c r="J268">
        <f>PRODUCT((Table1[[#This Row],[Num_Clicks]]/Table1[[#This Row],[Num_Phishing
_Emails_Sent]])*100)</f>
        <v>12.5</v>
      </c>
    </row>
    <row r="269" spans="1:10" x14ac:dyDescent="0.35">
      <c r="A269" s="4">
        <v>45194</v>
      </c>
      <c r="B269">
        <v>9</v>
      </c>
      <c r="C269">
        <v>14500</v>
      </c>
      <c r="D269">
        <v>8600</v>
      </c>
      <c r="E269">
        <v>11800</v>
      </c>
      <c r="F269">
        <v>90</v>
      </c>
      <c r="G269">
        <v>700</v>
      </c>
      <c r="H269">
        <f>PRODUCT((Table1[[#This Row],[NumOfCybersecurity
Incidents]]/Table1[[#This Row],[Total_IT
Transactions]])*100)</f>
        <v>6.2068965517241385E-2</v>
      </c>
      <c r="I269">
        <f>PRODUCT((Table1[[#This Row],[Num
_Encrypted_
Data_Items]]/Table1[[#This Row],[Total_Data_Items]])*100)</f>
        <v>72.881355932203391</v>
      </c>
      <c r="J269">
        <f>PRODUCT((Table1[[#This Row],[Num_Clicks]]/Table1[[#This Row],[Num_Phishing
_Emails_Sent]])*100)</f>
        <v>12.857142857142856</v>
      </c>
    </row>
    <row r="270" spans="1:10" x14ac:dyDescent="0.35">
      <c r="A270" s="4">
        <v>45195</v>
      </c>
      <c r="B270">
        <v>8</v>
      </c>
      <c r="C270">
        <v>14200</v>
      </c>
      <c r="D270">
        <v>8550</v>
      </c>
      <c r="E270">
        <v>11600</v>
      </c>
      <c r="F270">
        <v>85</v>
      </c>
      <c r="G270">
        <v>680</v>
      </c>
      <c r="H270">
        <f>PRODUCT((Table1[[#This Row],[NumOfCybersecurity
Incidents]]/Table1[[#This Row],[Total_IT
Transactions]])*100)</f>
        <v>5.6338028169014086E-2</v>
      </c>
      <c r="I270">
        <f>PRODUCT((Table1[[#This Row],[Num
_Encrypted_
Data_Items]]/Table1[[#This Row],[Total_Data_Items]])*100)</f>
        <v>73.706896551724128</v>
      </c>
      <c r="J270">
        <f>PRODUCT((Table1[[#This Row],[Num_Clicks]]/Table1[[#This Row],[Num_Phishing
_Emails_Sent]])*100)</f>
        <v>12.5</v>
      </c>
    </row>
    <row r="271" spans="1:10" x14ac:dyDescent="0.35">
      <c r="A271" s="4">
        <v>45196</v>
      </c>
      <c r="B271">
        <v>7</v>
      </c>
      <c r="C271">
        <v>13800</v>
      </c>
      <c r="D271">
        <v>8500</v>
      </c>
      <c r="E271">
        <v>11500</v>
      </c>
      <c r="F271">
        <v>80</v>
      </c>
      <c r="G271">
        <v>650</v>
      </c>
      <c r="H271">
        <f>PRODUCT((Table1[[#This Row],[NumOfCybersecurity
Incidents]]/Table1[[#This Row],[Total_IT
Transactions]])*100)</f>
        <v>5.0724637681159424E-2</v>
      </c>
      <c r="I271">
        <f>PRODUCT((Table1[[#This Row],[Num
_Encrypted_
Data_Items]]/Table1[[#This Row],[Total_Data_Items]])*100)</f>
        <v>73.91304347826086</v>
      </c>
      <c r="J271">
        <f>PRODUCT((Table1[[#This Row],[Num_Clicks]]/Table1[[#This Row],[Num_Phishing
_Emails_Sent]])*100)</f>
        <v>12.307692307692308</v>
      </c>
    </row>
    <row r="272" spans="1:10" x14ac:dyDescent="0.35">
      <c r="A272" s="4">
        <v>45197</v>
      </c>
      <c r="B272">
        <v>6</v>
      </c>
      <c r="C272">
        <v>13500</v>
      </c>
      <c r="D272">
        <v>8450</v>
      </c>
      <c r="E272">
        <v>11400</v>
      </c>
      <c r="F272">
        <v>75</v>
      </c>
      <c r="G272">
        <v>620</v>
      </c>
      <c r="H272">
        <f>PRODUCT((Table1[[#This Row],[NumOfCybersecurity
Incidents]]/Table1[[#This Row],[Total_IT
Transactions]])*100)</f>
        <v>4.4444444444444446E-2</v>
      </c>
      <c r="I272">
        <f>PRODUCT((Table1[[#This Row],[Num
_Encrypted_
Data_Items]]/Table1[[#This Row],[Total_Data_Items]])*100)</f>
        <v>74.122807017543863</v>
      </c>
      <c r="J272">
        <f>PRODUCT((Table1[[#This Row],[Num_Clicks]]/Table1[[#This Row],[Num_Phishing
_Emails_Sent]])*100)</f>
        <v>12.096774193548388</v>
      </c>
    </row>
    <row r="273" spans="1:10" x14ac:dyDescent="0.35">
      <c r="A273" s="4">
        <v>45198</v>
      </c>
      <c r="B273">
        <v>5</v>
      </c>
      <c r="C273">
        <v>13000</v>
      </c>
      <c r="D273">
        <v>8400</v>
      </c>
      <c r="E273">
        <v>11200</v>
      </c>
      <c r="F273">
        <v>70</v>
      </c>
      <c r="G273">
        <v>600</v>
      </c>
      <c r="H273">
        <f>PRODUCT((Table1[[#This Row],[NumOfCybersecurity
Incidents]]/Table1[[#This Row],[Total_IT
Transactions]])*100)</f>
        <v>3.8461538461538464E-2</v>
      </c>
      <c r="I273">
        <f>PRODUCT((Table1[[#This Row],[Num
_Encrypted_
Data_Items]]/Table1[[#This Row],[Total_Data_Items]])*100)</f>
        <v>75</v>
      </c>
      <c r="J273">
        <f>PRODUCT((Table1[[#This Row],[Num_Clicks]]/Table1[[#This Row],[Num_Phishing
_Emails_Sent]])*100)</f>
        <v>11.666666666666666</v>
      </c>
    </row>
    <row r="274" spans="1:10" x14ac:dyDescent="0.35">
      <c r="A274" s="4">
        <v>45199</v>
      </c>
      <c r="B274">
        <v>4</v>
      </c>
      <c r="C274">
        <v>12500</v>
      </c>
      <c r="D274">
        <v>8350</v>
      </c>
      <c r="E274">
        <v>11000</v>
      </c>
      <c r="F274">
        <v>65</v>
      </c>
      <c r="G274">
        <v>580</v>
      </c>
      <c r="H274">
        <f>PRODUCT((Table1[[#This Row],[NumOfCybersecurity
Incidents]]/Table1[[#This Row],[Total_IT
Transactions]])*100)</f>
        <v>3.2000000000000001E-2</v>
      </c>
      <c r="I274">
        <f>PRODUCT((Table1[[#This Row],[Num
_Encrypted_
Data_Items]]/Table1[[#This Row],[Total_Data_Items]])*100)</f>
        <v>75.909090909090907</v>
      </c>
      <c r="J274">
        <f>PRODUCT((Table1[[#This Row],[Num_Clicks]]/Table1[[#This Row],[Num_Phishing
_Emails_Sent]])*100)</f>
        <v>11.206896551724139</v>
      </c>
    </row>
    <row r="275" spans="1:10" x14ac:dyDescent="0.35">
      <c r="A275" s="4">
        <v>45200</v>
      </c>
      <c r="B275">
        <v>3</v>
      </c>
      <c r="C275">
        <v>12000</v>
      </c>
      <c r="D275">
        <v>8300</v>
      </c>
      <c r="E275">
        <v>10800</v>
      </c>
      <c r="F275">
        <v>60</v>
      </c>
      <c r="G275">
        <v>550</v>
      </c>
      <c r="H275">
        <f>PRODUCT((Table1[[#This Row],[NumOfCybersecurity
Incidents]]/Table1[[#This Row],[Total_IT
Transactions]])*100)</f>
        <v>2.5000000000000001E-2</v>
      </c>
      <c r="I275">
        <f>PRODUCT((Table1[[#This Row],[Num
_Encrypted_
Data_Items]]/Table1[[#This Row],[Total_Data_Items]])*100)</f>
        <v>76.851851851851848</v>
      </c>
      <c r="J275">
        <f>PRODUCT((Table1[[#This Row],[Num_Clicks]]/Table1[[#This Row],[Num_Phishing
_Emails_Sent]])*100)</f>
        <v>10.909090909090908</v>
      </c>
    </row>
    <row r="276" spans="1:10" x14ac:dyDescent="0.35">
      <c r="A276" s="4">
        <v>45201</v>
      </c>
      <c r="B276">
        <v>5</v>
      </c>
      <c r="C276">
        <v>12500</v>
      </c>
      <c r="D276">
        <v>8400</v>
      </c>
      <c r="E276">
        <v>11200</v>
      </c>
      <c r="F276">
        <v>70</v>
      </c>
      <c r="G276">
        <v>600</v>
      </c>
      <c r="H276">
        <f>PRODUCT((Table1[[#This Row],[NumOfCybersecurity
Incidents]]/Table1[[#This Row],[Total_IT
Transactions]])*100)</f>
        <v>0.04</v>
      </c>
      <c r="I276">
        <f>PRODUCT((Table1[[#This Row],[Num
_Encrypted_
Data_Items]]/Table1[[#This Row],[Total_Data_Items]])*100)</f>
        <v>75</v>
      </c>
      <c r="J276">
        <f>PRODUCT((Table1[[#This Row],[Num_Clicks]]/Table1[[#This Row],[Num_Phishing
_Emails_Sent]])*100)</f>
        <v>11.666666666666666</v>
      </c>
    </row>
    <row r="277" spans="1:10" x14ac:dyDescent="0.35">
      <c r="A277" s="4">
        <v>45202</v>
      </c>
      <c r="B277">
        <v>6</v>
      </c>
      <c r="C277">
        <v>13000</v>
      </c>
      <c r="D277">
        <v>8450</v>
      </c>
      <c r="E277">
        <v>11400</v>
      </c>
      <c r="F277">
        <v>75</v>
      </c>
      <c r="G277">
        <v>620</v>
      </c>
      <c r="H277">
        <f>PRODUCT((Table1[[#This Row],[NumOfCybersecurity
Incidents]]/Table1[[#This Row],[Total_IT
Transactions]])*100)</f>
        <v>4.6153846153846149E-2</v>
      </c>
      <c r="I277">
        <f>PRODUCT((Table1[[#This Row],[Num
_Encrypted_
Data_Items]]/Table1[[#This Row],[Total_Data_Items]])*100)</f>
        <v>74.122807017543863</v>
      </c>
      <c r="J277">
        <f>PRODUCT((Table1[[#This Row],[Num_Clicks]]/Table1[[#This Row],[Num_Phishing
_Emails_Sent]])*100)</f>
        <v>12.096774193548388</v>
      </c>
    </row>
    <row r="278" spans="1:10" x14ac:dyDescent="0.35">
      <c r="A278" s="4">
        <v>45203</v>
      </c>
      <c r="B278">
        <v>7</v>
      </c>
      <c r="C278">
        <v>13500</v>
      </c>
      <c r="D278">
        <v>8500</v>
      </c>
      <c r="E278">
        <v>11500</v>
      </c>
      <c r="F278">
        <v>80</v>
      </c>
      <c r="G278">
        <v>650</v>
      </c>
      <c r="H278">
        <f>PRODUCT((Table1[[#This Row],[NumOfCybersecurity
Incidents]]/Table1[[#This Row],[Total_IT
Transactions]])*100)</f>
        <v>5.185185185185185E-2</v>
      </c>
      <c r="I278">
        <f>PRODUCT((Table1[[#This Row],[Num
_Encrypted_
Data_Items]]/Table1[[#This Row],[Total_Data_Items]])*100)</f>
        <v>73.91304347826086</v>
      </c>
      <c r="J278">
        <f>PRODUCT((Table1[[#This Row],[Num_Clicks]]/Table1[[#This Row],[Num_Phishing
_Emails_Sent]])*100)</f>
        <v>12.307692307692308</v>
      </c>
    </row>
    <row r="279" spans="1:10" x14ac:dyDescent="0.35">
      <c r="A279" s="4">
        <v>45204</v>
      </c>
      <c r="B279">
        <v>8</v>
      </c>
      <c r="C279">
        <v>14000</v>
      </c>
      <c r="D279">
        <v>8550</v>
      </c>
      <c r="E279">
        <v>11600</v>
      </c>
      <c r="F279">
        <v>85</v>
      </c>
      <c r="G279">
        <v>680</v>
      </c>
      <c r="H279">
        <f>PRODUCT((Table1[[#This Row],[NumOfCybersecurity
Incidents]]/Table1[[#This Row],[Total_IT
Transactions]])*100)</f>
        <v>5.7142857142857148E-2</v>
      </c>
      <c r="I279">
        <f>PRODUCT((Table1[[#This Row],[Num
_Encrypted_
Data_Items]]/Table1[[#This Row],[Total_Data_Items]])*100)</f>
        <v>73.706896551724128</v>
      </c>
      <c r="J279">
        <f>PRODUCT((Table1[[#This Row],[Num_Clicks]]/Table1[[#This Row],[Num_Phishing
_Emails_Sent]])*100)</f>
        <v>12.5</v>
      </c>
    </row>
    <row r="280" spans="1:10" x14ac:dyDescent="0.35">
      <c r="A280" s="4">
        <v>45205</v>
      </c>
      <c r="B280">
        <v>9</v>
      </c>
      <c r="C280">
        <v>14500</v>
      </c>
      <c r="D280">
        <v>8600</v>
      </c>
      <c r="E280">
        <v>11800</v>
      </c>
      <c r="F280">
        <v>90</v>
      </c>
      <c r="G280">
        <v>700</v>
      </c>
      <c r="H280">
        <f>PRODUCT((Table1[[#This Row],[NumOfCybersecurity
Incidents]]/Table1[[#This Row],[Total_IT
Transactions]])*100)</f>
        <v>6.2068965517241385E-2</v>
      </c>
      <c r="I280">
        <f>PRODUCT((Table1[[#This Row],[Num
_Encrypted_
Data_Items]]/Table1[[#This Row],[Total_Data_Items]])*100)</f>
        <v>72.881355932203391</v>
      </c>
      <c r="J280">
        <f>PRODUCT((Table1[[#This Row],[Num_Clicks]]/Table1[[#This Row],[Num_Phishing
_Emails_Sent]])*100)</f>
        <v>12.857142857142856</v>
      </c>
    </row>
    <row r="281" spans="1:10" x14ac:dyDescent="0.35">
      <c r="A281" s="4">
        <v>45206</v>
      </c>
      <c r="B281">
        <v>8</v>
      </c>
      <c r="C281">
        <v>14200</v>
      </c>
      <c r="D281">
        <v>8550</v>
      </c>
      <c r="E281">
        <v>11600</v>
      </c>
      <c r="F281">
        <v>85</v>
      </c>
      <c r="G281">
        <v>680</v>
      </c>
      <c r="H281">
        <f>PRODUCT((Table1[[#This Row],[NumOfCybersecurity
Incidents]]/Table1[[#This Row],[Total_IT
Transactions]])*100)</f>
        <v>5.6338028169014086E-2</v>
      </c>
      <c r="I281">
        <f>PRODUCT((Table1[[#This Row],[Num
_Encrypted_
Data_Items]]/Table1[[#This Row],[Total_Data_Items]])*100)</f>
        <v>73.706896551724128</v>
      </c>
      <c r="J281">
        <f>PRODUCT((Table1[[#This Row],[Num_Clicks]]/Table1[[#This Row],[Num_Phishing
_Emails_Sent]])*100)</f>
        <v>12.5</v>
      </c>
    </row>
    <row r="282" spans="1:10" x14ac:dyDescent="0.35">
      <c r="A282" s="4">
        <v>45207</v>
      </c>
      <c r="B282">
        <v>7</v>
      </c>
      <c r="C282">
        <v>13800</v>
      </c>
      <c r="D282">
        <v>8500</v>
      </c>
      <c r="E282">
        <v>11500</v>
      </c>
      <c r="F282">
        <v>80</v>
      </c>
      <c r="G282">
        <v>650</v>
      </c>
      <c r="H282">
        <f>PRODUCT((Table1[[#This Row],[NumOfCybersecurity
Incidents]]/Table1[[#This Row],[Total_IT
Transactions]])*100)</f>
        <v>5.0724637681159424E-2</v>
      </c>
      <c r="I282">
        <f>PRODUCT((Table1[[#This Row],[Num
_Encrypted_
Data_Items]]/Table1[[#This Row],[Total_Data_Items]])*100)</f>
        <v>73.91304347826086</v>
      </c>
      <c r="J282">
        <f>PRODUCT((Table1[[#This Row],[Num_Clicks]]/Table1[[#This Row],[Num_Phishing
_Emails_Sent]])*100)</f>
        <v>12.307692307692308</v>
      </c>
    </row>
    <row r="283" spans="1:10" x14ac:dyDescent="0.35">
      <c r="A283" s="4">
        <v>45208</v>
      </c>
      <c r="B283">
        <v>6</v>
      </c>
      <c r="C283">
        <v>13500</v>
      </c>
      <c r="D283">
        <v>8450</v>
      </c>
      <c r="E283">
        <v>11400</v>
      </c>
      <c r="F283">
        <v>75</v>
      </c>
      <c r="G283">
        <v>620</v>
      </c>
      <c r="H283">
        <f>PRODUCT((Table1[[#This Row],[NumOfCybersecurity
Incidents]]/Table1[[#This Row],[Total_IT
Transactions]])*100)</f>
        <v>4.4444444444444446E-2</v>
      </c>
      <c r="I283">
        <f>PRODUCT((Table1[[#This Row],[Num
_Encrypted_
Data_Items]]/Table1[[#This Row],[Total_Data_Items]])*100)</f>
        <v>74.122807017543863</v>
      </c>
      <c r="J283">
        <f>PRODUCT((Table1[[#This Row],[Num_Clicks]]/Table1[[#This Row],[Num_Phishing
_Emails_Sent]])*100)</f>
        <v>12.096774193548388</v>
      </c>
    </row>
    <row r="284" spans="1:10" x14ac:dyDescent="0.35">
      <c r="A284" s="4">
        <v>45209</v>
      </c>
      <c r="B284">
        <v>5</v>
      </c>
      <c r="C284">
        <v>13000</v>
      </c>
      <c r="D284">
        <v>8400</v>
      </c>
      <c r="E284">
        <v>11200</v>
      </c>
      <c r="F284">
        <v>70</v>
      </c>
      <c r="G284">
        <v>600</v>
      </c>
      <c r="H284">
        <f>PRODUCT((Table1[[#This Row],[NumOfCybersecurity
Incidents]]/Table1[[#This Row],[Total_IT
Transactions]])*100)</f>
        <v>3.8461538461538464E-2</v>
      </c>
      <c r="I284">
        <f>PRODUCT((Table1[[#This Row],[Num
_Encrypted_
Data_Items]]/Table1[[#This Row],[Total_Data_Items]])*100)</f>
        <v>75</v>
      </c>
      <c r="J284">
        <f>PRODUCT((Table1[[#This Row],[Num_Clicks]]/Table1[[#This Row],[Num_Phishing
_Emails_Sent]])*100)</f>
        <v>11.666666666666666</v>
      </c>
    </row>
    <row r="285" spans="1:10" x14ac:dyDescent="0.35">
      <c r="A285" s="4">
        <v>45210</v>
      </c>
      <c r="B285">
        <v>4</v>
      </c>
      <c r="C285">
        <v>12500</v>
      </c>
      <c r="D285">
        <v>8350</v>
      </c>
      <c r="E285">
        <v>11000</v>
      </c>
      <c r="F285">
        <v>65</v>
      </c>
      <c r="G285">
        <v>580</v>
      </c>
      <c r="H285">
        <f>PRODUCT((Table1[[#This Row],[NumOfCybersecurity
Incidents]]/Table1[[#This Row],[Total_IT
Transactions]])*100)</f>
        <v>3.2000000000000001E-2</v>
      </c>
      <c r="I285">
        <f>PRODUCT((Table1[[#This Row],[Num
_Encrypted_
Data_Items]]/Table1[[#This Row],[Total_Data_Items]])*100)</f>
        <v>75.909090909090907</v>
      </c>
      <c r="J285">
        <f>PRODUCT((Table1[[#This Row],[Num_Clicks]]/Table1[[#This Row],[Num_Phishing
_Emails_Sent]])*100)</f>
        <v>11.206896551724139</v>
      </c>
    </row>
    <row r="286" spans="1:10" x14ac:dyDescent="0.35">
      <c r="A286" s="4">
        <v>45211</v>
      </c>
      <c r="B286">
        <v>3</v>
      </c>
      <c r="C286">
        <v>12000</v>
      </c>
      <c r="D286">
        <v>8300</v>
      </c>
      <c r="E286">
        <v>108</v>
      </c>
      <c r="F286">
        <v>82</v>
      </c>
      <c r="G286">
        <v>570</v>
      </c>
      <c r="H286">
        <f>PRODUCT((Table1[[#This Row],[NumOfCybersecurity
Incidents]]/Table1[[#This Row],[Total_IT
Transactions]])*100)</f>
        <v>2.5000000000000001E-2</v>
      </c>
      <c r="I286">
        <f>PRODUCT((Table1[[#This Row],[Num
_Encrypted_
Data_Items]]/Table1[[#This Row],[Total_Data_Items]])*100)</f>
        <v>7685.1851851851843</v>
      </c>
      <c r="J286">
        <f>PRODUCT((Table1[[#This Row],[Num_Clicks]]/Table1[[#This Row],[Num_Phishing
_Emails_Sent]])*100)</f>
        <v>14.385964912280702</v>
      </c>
    </row>
    <row r="287" spans="1:10" x14ac:dyDescent="0.35">
      <c r="A287" s="4">
        <v>45212</v>
      </c>
      <c r="B287">
        <v>4</v>
      </c>
      <c r="C287">
        <v>11000</v>
      </c>
      <c r="D287">
        <v>8250</v>
      </c>
      <c r="E287">
        <v>10800</v>
      </c>
      <c r="F287">
        <v>65</v>
      </c>
      <c r="G287">
        <v>580</v>
      </c>
      <c r="H287">
        <f>PRODUCT((Table1[[#This Row],[NumOfCybersecurity
Incidents]]/Table1[[#This Row],[Total_IT
Transactions]])*100)</f>
        <v>3.6363636363636362E-2</v>
      </c>
      <c r="I287">
        <f>PRODUCT((Table1[[#This Row],[Num
_Encrypted_
Data_Items]]/Table1[[#This Row],[Total_Data_Items]])*100)</f>
        <v>76.388888888888886</v>
      </c>
      <c r="J287">
        <f>PRODUCT((Table1[[#This Row],[Num_Clicks]]/Table1[[#This Row],[Num_Phishing
_Emails_Sent]])*100)</f>
        <v>11.206896551724139</v>
      </c>
    </row>
    <row r="288" spans="1:10" x14ac:dyDescent="0.35">
      <c r="A288" s="4">
        <v>45213</v>
      </c>
      <c r="B288">
        <v>3</v>
      </c>
      <c r="C288">
        <v>10500</v>
      </c>
      <c r="D288">
        <v>8150</v>
      </c>
      <c r="E288">
        <v>10500</v>
      </c>
      <c r="F288">
        <v>60</v>
      </c>
      <c r="G288">
        <v>550</v>
      </c>
      <c r="H288">
        <f>PRODUCT((Table1[[#This Row],[NumOfCybersecurity
Incidents]]/Table1[[#This Row],[Total_IT
Transactions]])*100)</f>
        <v>2.8571428571428574E-2</v>
      </c>
      <c r="I288">
        <f>PRODUCT((Table1[[#This Row],[Num
_Encrypted_
Data_Items]]/Table1[[#This Row],[Total_Data_Items]])*100)</f>
        <v>77.61904761904762</v>
      </c>
      <c r="J288">
        <f>PRODUCT((Table1[[#This Row],[Num_Clicks]]/Table1[[#This Row],[Num_Phishing
_Emails_Sent]])*100)</f>
        <v>10.909090909090908</v>
      </c>
    </row>
    <row r="289" spans="1:10" x14ac:dyDescent="0.35">
      <c r="A289" s="4">
        <v>45214</v>
      </c>
      <c r="B289">
        <v>5</v>
      </c>
      <c r="C289">
        <v>11500</v>
      </c>
      <c r="D289">
        <v>8350</v>
      </c>
      <c r="E289">
        <v>11000</v>
      </c>
      <c r="F289">
        <v>70</v>
      </c>
      <c r="G289">
        <v>600</v>
      </c>
      <c r="H289">
        <f>PRODUCT((Table1[[#This Row],[NumOfCybersecurity
Incidents]]/Table1[[#This Row],[Total_IT
Transactions]])*100)</f>
        <v>4.3478260869565216E-2</v>
      </c>
      <c r="I289">
        <f>PRODUCT((Table1[[#This Row],[Num
_Encrypted_
Data_Items]]/Table1[[#This Row],[Total_Data_Items]])*100)</f>
        <v>75.909090909090907</v>
      </c>
      <c r="J289">
        <f>PRODUCT((Table1[[#This Row],[Num_Clicks]]/Table1[[#This Row],[Num_Phishing
_Emails_Sent]])*100)</f>
        <v>11.666666666666666</v>
      </c>
    </row>
    <row r="290" spans="1:10" x14ac:dyDescent="0.35">
      <c r="A290" s="4">
        <v>45215</v>
      </c>
      <c r="B290">
        <v>6</v>
      </c>
      <c r="C290">
        <v>12000</v>
      </c>
      <c r="D290">
        <v>8400</v>
      </c>
      <c r="E290">
        <v>11200</v>
      </c>
      <c r="F290">
        <v>75</v>
      </c>
      <c r="G290">
        <v>620</v>
      </c>
      <c r="H290">
        <f>PRODUCT((Table1[[#This Row],[NumOfCybersecurity
Incidents]]/Table1[[#This Row],[Total_IT
Transactions]])*100)</f>
        <v>0.05</v>
      </c>
      <c r="I290">
        <f>PRODUCT((Table1[[#This Row],[Num
_Encrypted_
Data_Items]]/Table1[[#This Row],[Total_Data_Items]])*100)</f>
        <v>75</v>
      </c>
      <c r="J290">
        <f>PRODUCT((Table1[[#This Row],[Num_Clicks]]/Table1[[#This Row],[Num_Phishing
_Emails_Sent]])*100)</f>
        <v>12.096774193548388</v>
      </c>
    </row>
    <row r="291" spans="1:10" x14ac:dyDescent="0.35">
      <c r="A291" s="4">
        <v>45216</v>
      </c>
      <c r="B291">
        <v>7</v>
      </c>
      <c r="C291">
        <v>12500</v>
      </c>
      <c r="D291">
        <v>8500</v>
      </c>
      <c r="E291">
        <v>11500</v>
      </c>
      <c r="F291">
        <v>80</v>
      </c>
      <c r="G291">
        <v>650</v>
      </c>
      <c r="H291">
        <f>PRODUCT((Table1[[#This Row],[NumOfCybersecurity
Incidents]]/Table1[[#This Row],[Total_IT
Transactions]])*100)</f>
        <v>5.5999999999999994E-2</v>
      </c>
      <c r="I291">
        <f>PRODUCT((Table1[[#This Row],[Num
_Encrypted_
Data_Items]]/Table1[[#This Row],[Total_Data_Items]])*100)</f>
        <v>73.91304347826086</v>
      </c>
      <c r="J291">
        <f>PRODUCT((Table1[[#This Row],[Num_Clicks]]/Table1[[#This Row],[Num_Phishing
_Emails_Sent]])*100)</f>
        <v>12.307692307692308</v>
      </c>
    </row>
    <row r="292" spans="1:10" x14ac:dyDescent="0.35">
      <c r="A292" s="4">
        <v>45217</v>
      </c>
      <c r="B292">
        <v>8</v>
      </c>
      <c r="C292">
        <v>13000</v>
      </c>
      <c r="D292">
        <v>8550</v>
      </c>
      <c r="E292">
        <v>11800</v>
      </c>
      <c r="F292">
        <v>85</v>
      </c>
      <c r="G292">
        <v>680</v>
      </c>
      <c r="H292">
        <f>PRODUCT((Table1[[#This Row],[NumOfCybersecurity
Incidents]]/Table1[[#This Row],[Total_IT
Transactions]])*100)</f>
        <v>6.1538461538461542E-2</v>
      </c>
      <c r="I292">
        <f>PRODUCT((Table1[[#This Row],[Num
_Encrypted_
Data_Items]]/Table1[[#This Row],[Total_Data_Items]])*100)</f>
        <v>72.457627118644069</v>
      </c>
      <c r="J292">
        <f>PRODUCT((Table1[[#This Row],[Num_Clicks]]/Table1[[#This Row],[Num_Phishing
_Emails_Sent]])*100)</f>
        <v>12.5</v>
      </c>
    </row>
    <row r="293" spans="1:10" x14ac:dyDescent="0.35">
      <c r="A293" s="4">
        <v>45218</v>
      </c>
      <c r="B293">
        <v>9</v>
      </c>
      <c r="C293">
        <v>13500</v>
      </c>
      <c r="D293">
        <v>8650</v>
      </c>
      <c r="E293">
        <v>12000</v>
      </c>
      <c r="F293">
        <v>90</v>
      </c>
      <c r="G293">
        <v>700</v>
      </c>
      <c r="H293">
        <f>PRODUCT((Table1[[#This Row],[NumOfCybersecurity
Incidents]]/Table1[[#This Row],[Total_IT
Transactions]])*100)</f>
        <v>6.6666666666666666E-2</v>
      </c>
      <c r="I293">
        <f>PRODUCT((Table1[[#This Row],[Num
_Encrypted_
Data_Items]]/Table1[[#This Row],[Total_Data_Items]])*100)</f>
        <v>72.083333333333329</v>
      </c>
      <c r="J293">
        <f>PRODUCT((Table1[[#This Row],[Num_Clicks]]/Table1[[#This Row],[Num_Phishing
_Emails_Sent]])*100)</f>
        <v>12.857142857142856</v>
      </c>
    </row>
    <row r="294" spans="1:10" x14ac:dyDescent="0.35">
      <c r="A294" s="4">
        <v>45219</v>
      </c>
      <c r="B294">
        <v>8</v>
      </c>
      <c r="C294">
        <v>13200</v>
      </c>
      <c r="D294">
        <v>8600</v>
      </c>
      <c r="E294">
        <v>11800</v>
      </c>
      <c r="F294">
        <v>85</v>
      </c>
      <c r="G294">
        <v>680</v>
      </c>
      <c r="H294">
        <f>PRODUCT((Table1[[#This Row],[NumOfCybersecurity
Incidents]]/Table1[[#This Row],[Total_IT
Transactions]])*100)</f>
        <v>6.0606060606060608E-2</v>
      </c>
      <c r="I294">
        <f>PRODUCT((Table1[[#This Row],[Num
_Encrypted_
Data_Items]]/Table1[[#This Row],[Total_Data_Items]])*100)</f>
        <v>72.881355932203391</v>
      </c>
      <c r="J294">
        <f>PRODUCT((Table1[[#This Row],[Num_Clicks]]/Table1[[#This Row],[Num_Phishing
_Emails_Sent]])*100)</f>
        <v>12.5</v>
      </c>
    </row>
    <row r="295" spans="1:10" x14ac:dyDescent="0.35">
      <c r="A295" s="4">
        <v>45220</v>
      </c>
      <c r="B295">
        <v>7</v>
      </c>
      <c r="C295">
        <v>12800</v>
      </c>
      <c r="D295">
        <v>8550</v>
      </c>
      <c r="E295">
        <v>11600</v>
      </c>
      <c r="F295">
        <v>80</v>
      </c>
      <c r="G295">
        <v>650</v>
      </c>
      <c r="H295">
        <f>PRODUCT((Table1[[#This Row],[NumOfCybersecurity
Incidents]]/Table1[[#This Row],[Total_IT
Transactions]])*100)</f>
        <v>5.4687500000000007E-2</v>
      </c>
      <c r="I295">
        <f>PRODUCT((Table1[[#This Row],[Num
_Encrypted_
Data_Items]]/Table1[[#This Row],[Total_Data_Items]])*100)</f>
        <v>73.706896551724128</v>
      </c>
      <c r="J295">
        <f>PRODUCT((Table1[[#This Row],[Num_Clicks]]/Table1[[#This Row],[Num_Phishing
_Emails_Sent]])*100)</f>
        <v>12.307692307692308</v>
      </c>
    </row>
    <row r="296" spans="1:10" x14ac:dyDescent="0.35">
      <c r="A296" s="4">
        <v>45221</v>
      </c>
      <c r="B296">
        <v>6</v>
      </c>
      <c r="C296">
        <v>12500</v>
      </c>
      <c r="D296">
        <v>8450</v>
      </c>
      <c r="E296">
        <v>11400</v>
      </c>
      <c r="F296">
        <v>75</v>
      </c>
      <c r="G296">
        <v>620</v>
      </c>
      <c r="H296">
        <f>PRODUCT((Table1[[#This Row],[NumOfCybersecurity
Incidents]]/Table1[[#This Row],[Total_IT
Transactions]])*100)</f>
        <v>4.8000000000000001E-2</v>
      </c>
      <c r="I296">
        <f>PRODUCT((Table1[[#This Row],[Num
_Encrypted_
Data_Items]]/Table1[[#This Row],[Total_Data_Items]])*100)</f>
        <v>74.122807017543863</v>
      </c>
      <c r="J296">
        <f>PRODUCT((Table1[[#This Row],[Num_Clicks]]/Table1[[#This Row],[Num_Phishing
_Emails_Sent]])*100)</f>
        <v>12.096774193548388</v>
      </c>
    </row>
    <row r="297" spans="1:10" x14ac:dyDescent="0.35">
      <c r="A297" s="4">
        <v>45222</v>
      </c>
      <c r="B297">
        <v>5</v>
      </c>
      <c r="C297">
        <v>12000</v>
      </c>
      <c r="D297">
        <v>8400</v>
      </c>
      <c r="E297">
        <v>11200</v>
      </c>
      <c r="F297">
        <v>70</v>
      </c>
      <c r="G297">
        <v>600</v>
      </c>
      <c r="H297">
        <f>PRODUCT((Table1[[#This Row],[NumOfCybersecurity
Incidents]]/Table1[[#This Row],[Total_IT
Transactions]])*100)</f>
        <v>4.1666666666666671E-2</v>
      </c>
      <c r="I297">
        <f>PRODUCT((Table1[[#This Row],[Num
_Encrypted_
Data_Items]]/Table1[[#This Row],[Total_Data_Items]])*100)</f>
        <v>75</v>
      </c>
      <c r="J297">
        <f>PRODUCT((Table1[[#This Row],[Num_Clicks]]/Table1[[#This Row],[Num_Phishing
_Emails_Sent]])*100)</f>
        <v>11.666666666666666</v>
      </c>
    </row>
    <row r="298" spans="1:10" x14ac:dyDescent="0.35">
      <c r="A298" s="4">
        <v>45223</v>
      </c>
      <c r="B298">
        <v>4</v>
      </c>
      <c r="C298">
        <v>11500</v>
      </c>
      <c r="D298">
        <v>8350</v>
      </c>
      <c r="E298">
        <v>11000</v>
      </c>
      <c r="F298">
        <v>65</v>
      </c>
      <c r="G298">
        <v>580</v>
      </c>
      <c r="H298">
        <f>PRODUCT((Table1[[#This Row],[NumOfCybersecurity
Incidents]]/Table1[[#This Row],[Total_IT
Transactions]])*100)</f>
        <v>3.4782608695652174E-2</v>
      </c>
      <c r="I298">
        <f>PRODUCT((Table1[[#This Row],[Num
_Encrypted_
Data_Items]]/Table1[[#This Row],[Total_Data_Items]])*100)</f>
        <v>75.909090909090907</v>
      </c>
      <c r="J298">
        <f>PRODUCT((Table1[[#This Row],[Num_Clicks]]/Table1[[#This Row],[Num_Phishing
_Emails_Sent]])*100)</f>
        <v>11.206896551724139</v>
      </c>
    </row>
    <row r="299" spans="1:10" x14ac:dyDescent="0.35">
      <c r="A299" s="4">
        <v>45224</v>
      </c>
      <c r="B299">
        <v>3</v>
      </c>
      <c r="C299">
        <v>11000</v>
      </c>
      <c r="D299">
        <v>8250</v>
      </c>
      <c r="E299">
        <v>10800</v>
      </c>
      <c r="F299">
        <v>60</v>
      </c>
      <c r="G299">
        <v>550</v>
      </c>
      <c r="H299">
        <f>PRODUCT((Table1[[#This Row],[NumOfCybersecurity
Incidents]]/Table1[[#This Row],[Total_IT
Transactions]])*100)</f>
        <v>2.7272727272727275E-2</v>
      </c>
      <c r="I299">
        <f>PRODUCT((Table1[[#This Row],[Num
_Encrypted_
Data_Items]]/Table1[[#This Row],[Total_Data_Items]])*100)</f>
        <v>76.388888888888886</v>
      </c>
      <c r="J299">
        <f>PRODUCT((Table1[[#This Row],[Num_Clicks]]/Table1[[#This Row],[Num_Phishing
_Emails_Sent]])*100)</f>
        <v>10.909090909090908</v>
      </c>
    </row>
    <row r="300" spans="1:10" x14ac:dyDescent="0.35">
      <c r="A300" s="4">
        <v>45225</v>
      </c>
      <c r="B300">
        <v>5</v>
      </c>
      <c r="C300">
        <v>11500</v>
      </c>
      <c r="D300">
        <v>8350</v>
      </c>
      <c r="E300">
        <v>11000</v>
      </c>
      <c r="F300">
        <v>70</v>
      </c>
      <c r="G300">
        <v>600</v>
      </c>
      <c r="H300">
        <f>PRODUCT((Table1[[#This Row],[NumOfCybersecurity
Incidents]]/Table1[[#This Row],[Total_IT
Transactions]])*100)</f>
        <v>4.3478260869565216E-2</v>
      </c>
      <c r="I300">
        <f>PRODUCT((Table1[[#This Row],[Num
_Encrypted_
Data_Items]]/Table1[[#This Row],[Total_Data_Items]])*100)</f>
        <v>75.909090909090907</v>
      </c>
      <c r="J300">
        <f>PRODUCT((Table1[[#This Row],[Num_Clicks]]/Table1[[#This Row],[Num_Phishing
_Emails_Sent]])*100)</f>
        <v>11.666666666666666</v>
      </c>
    </row>
    <row r="301" spans="1:10" x14ac:dyDescent="0.35">
      <c r="A301" s="4">
        <v>45226</v>
      </c>
      <c r="B301">
        <v>6</v>
      </c>
      <c r="C301">
        <v>12000</v>
      </c>
      <c r="D301">
        <v>8400</v>
      </c>
      <c r="E301">
        <v>11200</v>
      </c>
      <c r="F301">
        <v>75</v>
      </c>
      <c r="G301">
        <v>620</v>
      </c>
      <c r="H301">
        <f>PRODUCT((Table1[[#This Row],[NumOfCybersecurity
Incidents]]/Table1[[#This Row],[Total_IT
Transactions]])*100)</f>
        <v>0.05</v>
      </c>
      <c r="I301">
        <f>PRODUCT((Table1[[#This Row],[Num
_Encrypted_
Data_Items]]/Table1[[#This Row],[Total_Data_Items]])*100)</f>
        <v>75</v>
      </c>
      <c r="J301">
        <f>PRODUCT((Table1[[#This Row],[Num_Clicks]]/Table1[[#This Row],[Num_Phishing
_Emails_Sent]])*100)</f>
        <v>12.096774193548388</v>
      </c>
    </row>
    <row r="302" spans="1:10" x14ac:dyDescent="0.35">
      <c r="A302" s="4">
        <v>45227</v>
      </c>
      <c r="B302">
        <v>7</v>
      </c>
      <c r="C302">
        <v>12500</v>
      </c>
      <c r="D302">
        <v>8500</v>
      </c>
      <c r="E302">
        <v>11500</v>
      </c>
      <c r="F302">
        <v>80</v>
      </c>
      <c r="G302">
        <v>650</v>
      </c>
      <c r="H302">
        <f>PRODUCT((Table1[[#This Row],[NumOfCybersecurity
Incidents]]/Table1[[#This Row],[Total_IT
Transactions]])*100)</f>
        <v>5.5999999999999994E-2</v>
      </c>
      <c r="I302">
        <f>PRODUCT((Table1[[#This Row],[Num
_Encrypted_
Data_Items]]/Table1[[#This Row],[Total_Data_Items]])*100)</f>
        <v>73.91304347826086</v>
      </c>
      <c r="J302">
        <f>PRODUCT((Table1[[#This Row],[Num_Clicks]]/Table1[[#This Row],[Num_Phishing
_Emails_Sent]])*100)</f>
        <v>12.307692307692308</v>
      </c>
    </row>
    <row r="303" spans="1:10" x14ac:dyDescent="0.35">
      <c r="A303" s="4">
        <v>45228</v>
      </c>
      <c r="B303">
        <v>8</v>
      </c>
      <c r="C303">
        <v>13000</v>
      </c>
      <c r="D303">
        <v>8550</v>
      </c>
      <c r="E303">
        <v>11800</v>
      </c>
      <c r="F303">
        <v>85</v>
      </c>
      <c r="G303">
        <v>680</v>
      </c>
      <c r="H303">
        <f>PRODUCT((Table1[[#This Row],[NumOfCybersecurity
Incidents]]/Table1[[#This Row],[Total_IT
Transactions]])*100)</f>
        <v>6.1538461538461542E-2</v>
      </c>
      <c r="I303">
        <f>PRODUCT((Table1[[#This Row],[Num
_Encrypted_
Data_Items]]/Table1[[#This Row],[Total_Data_Items]])*100)</f>
        <v>72.457627118644069</v>
      </c>
      <c r="J303">
        <f>PRODUCT((Table1[[#This Row],[Num_Clicks]]/Table1[[#This Row],[Num_Phishing
_Emails_Sent]])*100)</f>
        <v>12.5</v>
      </c>
    </row>
    <row r="304" spans="1:10" x14ac:dyDescent="0.35">
      <c r="A304" s="4">
        <v>45229</v>
      </c>
      <c r="B304">
        <v>9</v>
      </c>
      <c r="C304">
        <v>13500</v>
      </c>
      <c r="D304">
        <v>8650</v>
      </c>
      <c r="E304">
        <v>12000</v>
      </c>
      <c r="F304">
        <v>90</v>
      </c>
      <c r="G304">
        <v>700</v>
      </c>
      <c r="H304">
        <f>PRODUCT((Table1[[#This Row],[NumOfCybersecurity
Incidents]]/Table1[[#This Row],[Total_IT
Transactions]])*100)</f>
        <v>6.6666666666666666E-2</v>
      </c>
      <c r="I304">
        <f>PRODUCT((Table1[[#This Row],[Num
_Encrypted_
Data_Items]]/Table1[[#This Row],[Total_Data_Items]])*100)</f>
        <v>72.083333333333329</v>
      </c>
      <c r="J304">
        <f>PRODUCT((Table1[[#This Row],[Num_Clicks]]/Table1[[#This Row],[Num_Phishing
_Emails_Sent]])*100)</f>
        <v>12.857142857142856</v>
      </c>
    </row>
    <row r="305" spans="1:10" x14ac:dyDescent="0.35">
      <c r="A305" s="4">
        <v>45230</v>
      </c>
      <c r="B305">
        <v>8</v>
      </c>
      <c r="C305">
        <v>13200</v>
      </c>
      <c r="D305">
        <v>8600</v>
      </c>
      <c r="E305">
        <v>11800</v>
      </c>
      <c r="F305">
        <v>85</v>
      </c>
      <c r="G305">
        <v>680</v>
      </c>
      <c r="H305">
        <f>PRODUCT((Table1[[#This Row],[NumOfCybersecurity
Incidents]]/Table1[[#This Row],[Total_IT
Transactions]])*100)</f>
        <v>6.0606060606060608E-2</v>
      </c>
      <c r="I305">
        <f>PRODUCT((Table1[[#This Row],[Num
_Encrypted_
Data_Items]]/Table1[[#This Row],[Total_Data_Items]])*100)</f>
        <v>72.881355932203391</v>
      </c>
      <c r="J305">
        <f>PRODUCT((Table1[[#This Row],[Num_Clicks]]/Table1[[#This Row],[Num_Phishing
_Emails_Sent]])*100)</f>
        <v>12.5</v>
      </c>
    </row>
    <row r="306" spans="1:10" x14ac:dyDescent="0.35">
      <c r="A306" s="4">
        <v>45231</v>
      </c>
      <c r="B306">
        <v>7</v>
      </c>
      <c r="C306">
        <v>12800</v>
      </c>
      <c r="D306">
        <v>8550</v>
      </c>
      <c r="E306">
        <v>11600</v>
      </c>
      <c r="F306">
        <v>80</v>
      </c>
      <c r="G306">
        <v>650</v>
      </c>
      <c r="H306">
        <f>PRODUCT((Table1[[#This Row],[NumOfCybersecurity
Incidents]]/Table1[[#This Row],[Total_IT
Transactions]])*100)</f>
        <v>5.4687500000000007E-2</v>
      </c>
      <c r="I306">
        <f>PRODUCT((Table1[[#This Row],[Num
_Encrypted_
Data_Items]]/Table1[[#This Row],[Total_Data_Items]])*100)</f>
        <v>73.706896551724128</v>
      </c>
      <c r="J306">
        <f>PRODUCT((Table1[[#This Row],[Num_Clicks]]/Table1[[#This Row],[Num_Phishing
_Emails_Sent]])*100)</f>
        <v>12.307692307692308</v>
      </c>
    </row>
    <row r="307" spans="1:10" x14ac:dyDescent="0.35">
      <c r="A307" s="4">
        <v>45232</v>
      </c>
      <c r="B307">
        <v>6</v>
      </c>
      <c r="C307">
        <v>12500</v>
      </c>
      <c r="D307">
        <v>8450</v>
      </c>
      <c r="E307">
        <v>11400</v>
      </c>
      <c r="F307">
        <v>75</v>
      </c>
      <c r="G307">
        <v>620</v>
      </c>
      <c r="H307">
        <f>PRODUCT((Table1[[#This Row],[NumOfCybersecurity
Incidents]]/Table1[[#This Row],[Total_IT
Transactions]])*100)</f>
        <v>4.8000000000000001E-2</v>
      </c>
      <c r="I307">
        <f>PRODUCT((Table1[[#This Row],[Num
_Encrypted_
Data_Items]]/Table1[[#This Row],[Total_Data_Items]])*100)</f>
        <v>74.122807017543863</v>
      </c>
      <c r="J307">
        <f>PRODUCT((Table1[[#This Row],[Num_Clicks]]/Table1[[#This Row],[Num_Phishing
_Emails_Sent]])*100)</f>
        <v>12.096774193548388</v>
      </c>
    </row>
    <row r="308" spans="1:10" x14ac:dyDescent="0.35">
      <c r="A308" s="4">
        <v>45233</v>
      </c>
      <c r="B308">
        <v>5</v>
      </c>
      <c r="C308">
        <v>12000</v>
      </c>
      <c r="D308">
        <v>8400</v>
      </c>
      <c r="E308">
        <v>11200</v>
      </c>
      <c r="F308">
        <v>70</v>
      </c>
      <c r="G308">
        <v>600</v>
      </c>
      <c r="H308">
        <f>PRODUCT((Table1[[#This Row],[NumOfCybersecurity
Incidents]]/Table1[[#This Row],[Total_IT
Transactions]])*100)</f>
        <v>4.1666666666666671E-2</v>
      </c>
      <c r="I308">
        <f>PRODUCT((Table1[[#This Row],[Num
_Encrypted_
Data_Items]]/Table1[[#This Row],[Total_Data_Items]])*100)</f>
        <v>75</v>
      </c>
      <c r="J308">
        <f>PRODUCT((Table1[[#This Row],[Num_Clicks]]/Table1[[#This Row],[Num_Phishing
_Emails_Sent]])*100)</f>
        <v>11.666666666666666</v>
      </c>
    </row>
    <row r="309" spans="1:10" x14ac:dyDescent="0.35">
      <c r="A309" s="4">
        <v>45234</v>
      </c>
      <c r="B309">
        <v>4</v>
      </c>
      <c r="C309">
        <v>11500</v>
      </c>
      <c r="D309">
        <v>8350</v>
      </c>
      <c r="E309">
        <v>11000</v>
      </c>
      <c r="F309">
        <v>65</v>
      </c>
      <c r="G309">
        <v>580</v>
      </c>
      <c r="H309">
        <f>PRODUCT((Table1[[#This Row],[NumOfCybersecurity
Incidents]]/Table1[[#This Row],[Total_IT
Transactions]])*100)</f>
        <v>3.4782608695652174E-2</v>
      </c>
      <c r="I309">
        <f>PRODUCT((Table1[[#This Row],[Num
_Encrypted_
Data_Items]]/Table1[[#This Row],[Total_Data_Items]])*100)</f>
        <v>75.909090909090907</v>
      </c>
      <c r="J309">
        <f>PRODUCT((Table1[[#This Row],[Num_Clicks]]/Table1[[#This Row],[Num_Phishing
_Emails_Sent]])*100)</f>
        <v>11.206896551724139</v>
      </c>
    </row>
    <row r="310" spans="1:10" x14ac:dyDescent="0.35">
      <c r="A310" s="4">
        <v>45235</v>
      </c>
      <c r="B310">
        <v>3</v>
      </c>
      <c r="C310">
        <v>11000</v>
      </c>
      <c r="D310">
        <v>8250</v>
      </c>
      <c r="E310">
        <v>10800</v>
      </c>
      <c r="F310">
        <v>60</v>
      </c>
      <c r="G310">
        <v>550</v>
      </c>
      <c r="H310">
        <f>PRODUCT((Table1[[#This Row],[NumOfCybersecurity
Incidents]]/Table1[[#This Row],[Total_IT
Transactions]])*100)</f>
        <v>2.7272727272727275E-2</v>
      </c>
      <c r="I310">
        <f>PRODUCT((Table1[[#This Row],[Num
_Encrypted_
Data_Items]]/Table1[[#This Row],[Total_Data_Items]])*100)</f>
        <v>76.388888888888886</v>
      </c>
      <c r="J310">
        <f>PRODUCT((Table1[[#This Row],[Num_Clicks]]/Table1[[#This Row],[Num_Phishing
_Emails_Sent]])*100)</f>
        <v>10.909090909090908</v>
      </c>
    </row>
    <row r="311" spans="1:10" x14ac:dyDescent="0.35">
      <c r="A311" s="4">
        <v>45236</v>
      </c>
      <c r="B311">
        <v>5</v>
      </c>
      <c r="C311">
        <v>11500</v>
      </c>
      <c r="D311">
        <v>8350</v>
      </c>
      <c r="E311">
        <v>11000</v>
      </c>
      <c r="F311">
        <v>70</v>
      </c>
      <c r="G311">
        <v>600</v>
      </c>
      <c r="H311">
        <f>PRODUCT((Table1[[#This Row],[NumOfCybersecurity
Incidents]]/Table1[[#This Row],[Total_IT
Transactions]])*100)</f>
        <v>4.3478260869565216E-2</v>
      </c>
      <c r="I311">
        <f>PRODUCT((Table1[[#This Row],[Num
_Encrypted_
Data_Items]]/Table1[[#This Row],[Total_Data_Items]])*100)</f>
        <v>75.909090909090907</v>
      </c>
      <c r="J311">
        <f>PRODUCT((Table1[[#This Row],[Num_Clicks]]/Table1[[#This Row],[Num_Phishing
_Emails_Sent]])*100)</f>
        <v>11.666666666666666</v>
      </c>
    </row>
    <row r="312" spans="1:10" x14ac:dyDescent="0.35">
      <c r="A312" s="4">
        <v>45237</v>
      </c>
      <c r="B312">
        <v>6</v>
      </c>
      <c r="C312">
        <v>12000</v>
      </c>
      <c r="D312">
        <v>8400</v>
      </c>
      <c r="E312">
        <v>11200</v>
      </c>
      <c r="F312">
        <v>75</v>
      </c>
      <c r="G312">
        <v>620</v>
      </c>
      <c r="H312">
        <f>PRODUCT((Table1[[#This Row],[NumOfCybersecurity
Incidents]]/Table1[[#This Row],[Total_IT
Transactions]])*100)</f>
        <v>0.05</v>
      </c>
      <c r="I312">
        <f>PRODUCT((Table1[[#This Row],[Num
_Encrypted_
Data_Items]]/Table1[[#This Row],[Total_Data_Items]])*100)</f>
        <v>75</v>
      </c>
      <c r="J312">
        <f>PRODUCT((Table1[[#This Row],[Num_Clicks]]/Table1[[#This Row],[Num_Phishing
_Emails_Sent]])*100)</f>
        <v>12.096774193548388</v>
      </c>
    </row>
    <row r="313" spans="1:10" x14ac:dyDescent="0.35">
      <c r="A313" s="4">
        <v>45238</v>
      </c>
      <c r="B313">
        <v>7</v>
      </c>
      <c r="C313">
        <v>12500</v>
      </c>
      <c r="D313">
        <v>8500</v>
      </c>
      <c r="E313">
        <v>11500</v>
      </c>
      <c r="F313">
        <v>80</v>
      </c>
      <c r="G313">
        <v>650</v>
      </c>
      <c r="H313">
        <f>PRODUCT((Table1[[#This Row],[NumOfCybersecurity
Incidents]]/Table1[[#This Row],[Total_IT
Transactions]])*100)</f>
        <v>5.5999999999999994E-2</v>
      </c>
      <c r="I313">
        <f>PRODUCT((Table1[[#This Row],[Num
_Encrypted_
Data_Items]]/Table1[[#This Row],[Total_Data_Items]])*100)</f>
        <v>73.91304347826086</v>
      </c>
      <c r="J313">
        <f>PRODUCT((Table1[[#This Row],[Num_Clicks]]/Table1[[#This Row],[Num_Phishing
_Emails_Sent]])*100)</f>
        <v>12.307692307692308</v>
      </c>
    </row>
    <row r="314" spans="1:10" x14ac:dyDescent="0.35">
      <c r="A314" s="4">
        <v>45239</v>
      </c>
      <c r="B314">
        <v>8</v>
      </c>
      <c r="C314">
        <v>13000</v>
      </c>
      <c r="D314">
        <v>8550</v>
      </c>
      <c r="E314">
        <v>11800</v>
      </c>
      <c r="F314">
        <v>85</v>
      </c>
      <c r="G314">
        <v>680</v>
      </c>
      <c r="H314">
        <f>PRODUCT((Table1[[#This Row],[NumOfCybersecurity
Incidents]]/Table1[[#This Row],[Total_IT
Transactions]])*100)</f>
        <v>6.1538461538461542E-2</v>
      </c>
      <c r="I314">
        <f>PRODUCT((Table1[[#This Row],[Num
_Encrypted_
Data_Items]]/Table1[[#This Row],[Total_Data_Items]])*100)</f>
        <v>72.457627118644069</v>
      </c>
      <c r="J314">
        <f>PRODUCT((Table1[[#This Row],[Num_Clicks]]/Table1[[#This Row],[Num_Phishing
_Emails_Sent]])*100)</f>
        <v>12.5</v>
      </c>
    </row>
    <row r="315" spans="1:10" x14ac:dyDescent="0.35">
      <c r="A315" s="4">
        <v>45240</v>
      </c>
      <c r="B315">
        <v>9</v>
      </c>
      <c r="C315">
        <v>13500</v>
      </c>
      <c r="D315">
        <v>8650</v>
      </c>
      <c r="E315">
        <v>12000</v>
      </c>
      <c r="F315">
        <v>90</v>
      </c>
      <c r="G315">
        <v>700</v>
      </c>
      <c r="H315">
        <f>PRODUCT((Table1[[#This Row],[NumOfCybersecurity
Incidents]]/Table1[[#This Row],[Total_IT
Transactions]])*100)</f>
        <v>6.6666666666666666E-2</v>
      </c>
      <c r="I315">
        <f>PRODUCT((Table1[[#This Row],[Num
_Encrypted_
Data_Items]]/Table1[[#This Row],[Total_Data_Items]])*100)</f>
        <v>72.083333333333329</v>
      </c>
      <c r="J315">
        <f>PRODUCT((Table1[[#This Row],[Num_Clicks]]/Table1[[#This Row],[Num_Phishing
_Emails_Sent]])*100)</f>
        <v>12.857142857142856</v>
      </c>
    </row>
    <row r="316" spans="1:10" x14ac:dyDescent="0.35">
      <c r="A316" s="4"/>
    </row>
    <row r="317" spans="1:10" x14ac:dyDescent="0.35">
      <c r="A317" s="4"/>
    </row>
    <row r="318" spans="1:10" x14ac:dyDescent="0.35">
      <c r="A318" s="4"/>
    </row>
    <row r="319" spans="1:10" x14ac:dyDescent="0.35">
      <c r="A319" s="4"/>
    </row>
    <row r="320" spans="1:10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</sheetData>
  <sortState xmlns:xlrd2="http://schemas.microsoft.com/office/spreadsheetml/2017/richdata2" ref="A2:I88">
    <sortCondition ref="A2:A88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EE28-34FC-45FD-B17D-DD8D2D396B59}">
  <dimension ref="A1:D23"/>
  <sheetViews>
    <sheetView workbookViewId="0">
      <selection activeCell="H8" sqref="H8"/>
    </sheetView>
  </sheetViews>
  <sheetFormatPr defaultRowHeight="14.5" x14ac:dyDescent="0.35"/>
  <cols>
    <col min="1" max="1" width="16.54296875" customWidth="1"/>
    <col min="2" max="2" width="13.54296875" customWidth="1"/>
    <col min="3" max="3" width="11" customWidth="1"/>
    <col min="4" max="4" width="20.1796875" customWidth="1"/>
  </cols>
  <sheetData>
    <row r="1" spans="1:4" ht="29" x14ac:dyDescent="0.35">
      <c r="A1" t="s">
        <v>0</v>
      </c>
      <c r="B1" s="7" t="s">
        <v>24</v>
      </c>
      <c r="C1" s="7" t="s">
        <v>25</v>
      </c>
      <c r="D1" t="s">
        <v>66</v>
      </c>
    </row>
    <row r="2" spans="1:4" x14ac:dyDescent="0.35">
      <c r="A2" s="6">
        <v>44592</v>
      </c>
      <c r="B2">
        <v>500</v>
      </c>
      <c r="C2">
        <v>30</v>
      </c>
      <c r="D2">
        <f>PRODUCT(Table3[[#This Row],[Num_
Days_Data]]*(Table3[[#This Row],[Num_
Variables]]/(Table3[[#This Row],[Num_
Variables]]-1)))</f>
        <v>30.060120240480959</v>
      </c>
    </row>
    <row r="3" spans="1:4" x14ac:dyDescent="0.35">
      <c r="A3" s="6">
        <v>44620</v>
      </c>
      <c r="B3">
        <v>520</v>
      </c>
      <c r="C3">
        <v>30</v>
      </c>
      <c r="D3">
        <f>PRODUCT(Table3[[#This Row],[Num_
Days_Data]]*(Table3[[#This Row],[Num_
Variables]]/(Table3[[#This Row],[Num_
Variables]]-1)))</f>
        <v>30.057803468208093</v>
      </c>
    </row>
    <row r="4" spans="1:4" x14ac:dyDescent="0.35">
      <c r="A4" s="6">
        <v>44651</v>
      </c>
      <c r="B4">
        <v>490</v>
      </c>
      <c r="C4">
        <v>30</v>
      </c>
      <c r="D4">
        <f>PRODUCT(Table3[[#This Row],[Num_
Days_Data]]*(Table3[[#This Row],[Num_
Variables]]/(Table3[[#This Row],[Num_
Variables]]-1)))</f>
        <v>30.061349693251536</v>
      </c>
    </row>
    <row r="5" spans="1:4" x14ac:dyDescent="0.35">
      <c r="A5" s="6">
        <v>44681</v>
      </c>
      <c r="B5">
        <v>510</v>
      </c>
      <c r="C5">
        <v>30</v>
      </c>
      <c r="D5">
        <f>PRODUCT(Table3[[#This Row],[Num_
Days_Data]]*(Table3[[#This Row],[Num_
Variables]]/(Table3[[#This Row],[Num_
Variables]]-1)))</f>
        <v>30.058939096267189</v>
      </c>
    </row>
    <row r="6" spans="1:4" x14ac:dyDescent="0.35">
      <c r="A6" s="6">
        <v>44712</v>
      </c>
      <c r="B6">
        <v>530</v>
      </c>
      <c r="C6">
        <v>30</v>
      </c>
      <c r="D6">
        <f>PRODUCT(Table3[[#This Row],[Num_
Days_Data]]*(Table3[[#This Row],[Num_
Variables]]/(Table3[[#This Row],[Num_
Variables]]-1)))</f>
        <v>30.056710775047261</v>
      </c>
    </row>
    <row r="7" spans="1:4" x14ac:dyDescent="0.35">
      <c r="A7" s="6">
        <v>44742</v>
      </c>
      <c r="B7">
        <v>480</v>
      </c>
      <c r="C7">
        <v>30</v>
      </c>
      <c r="D7">
        <f>PRODUCT(Table3[[#This Row],[Num_
Days_Data]]*(Table3[[#This Row],[Num_
Variables]]/(Table3[[#This Row],[Num_
Variables]]-1)))</f>
        <v>30.062630480167016</v>
      </c>
    </row>
    <row r="8" spans="1:4" x14ac:dyDescent="0.35">
      <c r="A8" s="6">
        <v>44773</v>
      </c>
      <c r="B8">
        <v>490</v>
      </c>
      <c r="C8">
        <v>30</v>
      </c>
      <c r="D8">
        <f>PRODUCT(Table3[[#This Row],[Num_
Days_Data]]*(Table3[[#This Row],[Num_
Variables]]/(Table3[[#This Row],[Num_
Variables]]-1)))</f>
        <v>30.061349693251536</v>
      </c>
    </row>
    <row r="9" spans="1:4" x14ac:dyDescent="0.35">
      <c r="A9" s="6">
        <v>44804</v>
      </c>
      <c r="B9">
        <v>500</v>
      </c>
      <c r="C9">
        <v>30</v>
      </c>
      <c r="D9">
        <f>PRODUCT(Table3[[#This Row],[Num_
Days_Data]]*(Table3[[#This Row],[Num_
Variables]]/(Table3[[#This Row],[Num_
Variables]]-1)))</f>
        <v>30.060120240480959</v>
      </c>
    </row>
    <row r="10" spans="1:4" x14ac:dyDescent="0.35">
      <c r="A10" s="6">
        <v>44834</v>
      </c>
      <c r="B10">
        <v>520</v>
      </c>
      <c r="C10">
        <v>30</v>
      </c>
      <c r="D10">
        <f>PRODUCT(Table3[[#This Row],[Num_
Days_Data]]*(Table3[[#This Row],[Num_
Variables]]/(Table3[[#This Row],[Num_
Variables]]-1)))</f>
        <v>30.057803468208093</v>
      </c>
    </row>
    <row r="11" spans="1:4" x14ac:dyDescent="0.35">
      <c r="A11" s="6">
        <v>44865</v>
      </c>
      <c r="B11">
        <v>510</v>
      </c>
      <c r="C11">
        <v>30</v>
      </c>
      <c r="D11">
        <f>PRODUCT(Table3[[#This Row],[Num_
Days_Data]]*(Table3[[#This Row],[Num_
Variables]]/(Table3[[#This Row],[Num_
Variables]]-1)))</f>
        <v>30.058939096267189</v>
      </c>
    </row>
    <row r="12" spans="1:4" x14ac:dyDescent="0.35">
      <c r="A12" s="6">
        <v>44895</v>
      </c>
      <c r="B12">
        <v>530</v>
      </c>
      <c r="C12">
        <v>30</v>
      </c>
      <c r="D12">
        <f>PRODUCT(Table3[[#This Row],[Num_
Days_Data]]*(Table3[[#This Row],[Num_
Variables]]/(Table3[[#This Row],[Num_
Variables]]-1)))</f>
        <v>30.056710775047261</v>
      </c>
    </row>
    <row r="13" spans="1:4" x14ac:dyDescent="0.35">
      <c r="A13" s="6">
        <v>44926</v>
      </c>
      <c r="B13">
        <v>480</v>
      </c>
      <c r="C13">
        <v>30</v>
      </c>
      <c r="D13">
        <f>PRODUCT(Table3[[#This Row],[Num_
Days_Data]]*(Table3[[#This Row],[Num_
Variables]]/(Table3[[#This Row],[Num_
Variables]]-1)))</f>
        <v>30.062630480167016</v>
      </c>
    </row>
    <row r="14" spans="1:4" x14ac:dyDescent="0.35">
      <c r="A14" s="6">
        <v>44957</v>
      </c>
      <c r="B14">
        <v>490</v>
      </c>
      <c r="C14">
        <v>30</v>
      </c>
      <c r="D14">
        <f>PRODUCT(Table3[[#This Row],[Num_
Days_Data]]*(Table3[[#This Row],[Num_
Variables]]/(Table3[[#This Row],[Num_
Variables]]-1)))</f>
        <v>30.061349693251536</v>
      </c>
    </row>
    <row r="15" spans="1:4" x14ac:dyDescent="0.35">
      <c r="A15" s="6">
        <v>44985</v>
      </c>
      <c r="B15">
        <v>500</v>
      </c>
      <c r="C15">
        <v>30</v>
      </c>
      <c r="D15">
        <f>PRODUCT(Table3[[#This Row],[Num_
Days_Data]]*(Table3[[#This Row],[Num_
Variables]]/(Table3[[#This Row],[Num_
Variables]]-1)))</f>
        <v>30.060120240480959</v>
      </c>
    </row>
    <row r="16" spans="1:4" x14ac:dyDescent="0.35">
      <c r="A16" s="6">
        <v>45016</v>
      </c>
      <c r="B16">
        <v>520</v>
      </c>
      <c r="C16">
        <v>30</v>
      </c>
      <c r="D16">
        <f>PRODUCT(Table3[[#This Row],[Num_
Days_Data]]*(Table3[[#This Row],[Num_
Variables]]/(Table3[[#This Row],[Num_
Variables]]-1)))</f>
        <v>30.057803468208093</v>
      </c>
    </row>
    <row r="17" spans="1:4" x14ac:dyDescent="0.35">
      <c r="A17" s="6">
        <v>45046</v>
      </c>
      <c r="B17">
        <v>510</v>
      </c>
      <c r="C17">
        <v>30</v>
      </c>
      <c r="D17">
        <f>PRODUCT(Table3[[#This Row],[Num_
Days_Data]]*(Table3[[#This Row],[Num_
Variables]]/(Table3[[#This Row],[Num_
Variables]]-1)))</f>
        <v>30.058939096267189</v>
      </c>
    </row>
    <row r="18" spans="1:4" x14ac:dyDescent="0.35">
      <c r="A18" s="6">
        <v>45077</v>
      </c>
      <c r="B18">
        <v>530</v>
      </c>
      <c r="C18">
        <v>30</v>
      </c>
      <c r="D18">
        <f>PRODUCT(Table3[[#This Row],[Num_
Days_Data]]*(Table3[[#This Row],[Num_
Variables]]/(Table3[[#This Row],[Num_
Variables]]-1)))</f>
        <v>30.056710775047261</v>
      </c>
    </row>
    <row r="19" spans="1:4" x14ac:dyDescent="0.35">
      <c r="A19" s="6">
        <v>45107</v>
      </c>
      <c r="B19">
        <v>480</v>
      </c>
      <c r="C19">
        <v>30</v>
      </c>
      <c r="D19">
        <f>PRODUCT(Table3[[#This Row],[Num_
Days_Data]]*(Table3[[#This Row],[Num_
Variables]]/(Table3[[#This Row],[Num_
Variables]]-1)))</f>
        <v>30.062630480167016</v>
      </c>
    </row>
    <row r="20" spans="1:4" x14ac:dyDescent="0.35">
      <c r="A20" s="6">
        <v>45138</v>
      </c>
      <c r="B20">
        <v>490</v>
      </c>
      <c r="C20">
        <v>30</v>
      </c>
      <c r="D20">
        <f>PRODUCT(Table3[[#This Row],[Num_
Days_Data]]*(Table3[[#This Row],[Num_
Variables]]/(Table3[[#This Row],[Num_
Variables]]-1)))</f>
        <v>30.061349693251536</v>
      </c>
    </row>
    <row r="21" spans="1:4" x14ac:dyDescent="0.35">
      <c r="A21" s="6">
        <v>45169</v>
      </c>
      <c r="B21">
        <v>500</v>
      </c>
      <c r="C21">
        <v>30</v>
      </c>
      <c r="D21">
        <f>PRODUCT(Table3[[#This Row],[Num_
Days_Data]]*(Table3[[#This Row],[Num_
Variables]]/(Table3[[#This Row],[Num_
Variables]]-1)))</f>
        <v>30.060120240480959</v>
      </c>
    </row>
    <row r="22" spans="1:4" x14ac:dyDescent="0.35">
      <c r="A22" s="6">
        <v>45199</v>
      </c>
      <c r="B22">
        <v>510</v>
      </c>
      <c r="C22">
        <v>30</v>
      </c>
      <c r="D22">
        <f>PRODUCT(Table3[[#This Row],[Num_
Days_Data]]*(Table3[[#This Row],[Num_
Variables]]/(Table3[[#This Row],[Num_
Variables]]-1)))</f>
        <v>30.058939096267189</v>
      </c>
    </row>
    <row r="23" spans="1:4" x14ac:dyDescent="0.35">
      <c r="A23" s="6">
        <v>45230</v>
      </c>
      <c r="B23">
        <v>530</v>
      </c>
      <c r="C23">
        <v>30</v>
      </c>
      <c r="D23">
        <f>PRODUCT(Table3[[#This Row],[Num_
Days_Data]]*(Table3[[#This Row],[Num_
Variables]]/(Table3[[#This Row],[Num_
Variables]]-1)))</f>
        <v>30.056710775047261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25CE-73E0-450B-887F-F04ADFD29C9A}">
  <dimension ref="A1:H501"/>
  <sheetViews>
    <sheetView workbookViewId="0">
      <selection sqref="A1:H501"/>
    </sheetView>
  </sheetViews>
  <sheetFormatPr defaultRowHeight="14.5" x14ac:dyDescent="0.35"/>
  <cols>
    <col min="3" max="3" width="18.54296875" customWidth="1"/>
    <col min="4" max="4" width="15.81640625" customWidth="1"/>
    <col min="5" max="5" width="17.1796875" customWidth="1"/>
    <col min="6" max="6" width="16.54296875" customWidth="1"/>
  </cols>
  <sheetData>
    <row r="1" spans="1:8" x14ac:dyDescent="0.3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8" x14ac:dyDescent="0.35">
      <c r="A2" t="s">
        <v>75</v>
      </c>
      <c r="B2">
        <v>44</v>
      </c>
      <c r="C2">
        <v>0</v>
      </c>
      <c r="D2">
        <v>605</v>
      </c>
      <c r="E2">
        <v>267</v>
      </c>
      <c r="F2">
        <v>11</v>
      </c>
      <c r="G2" t="s">
        <v>76</v>
      </c>
      <c r="H2" s="17">
        <f>(D2*E2*F2)/100000</f>
        <v>17.76885</v>
      </c>
    </row>
    <row r="3" spans="1:8" x14ac:dyDescent="0.35">
      <c r="A3" t="s">
        <v>77</v>
      </c>
      <c r="B3">
        <v>68</v>
      </c>
      <c r="C3">
        <v>0</v>
      </c>
      <c r="D3">
        <v>665</v>
      </c>
      <c r="E3">
        <v>40</v>
      </c>
      <c r="F3">
        <v>12</v>
      </c>
      <c r="G3" t="s">
        <v>78</v>
      </c>
      <c r="H3" s="17">
        <f t="shared" ref="H3:H66" si="0">(D3*E3*F3)/100000</f>
        <v>3.1920000000000002</v>
      </c>
    </row>
    <row r="4" spans="1:8" x14ac:dyDescent="0.35">
      <c r="A4" t="s">
        <v>79</v>
      </c>
      <c r="B4">
        <v>23</v>
      </c>
      <c r="C4">
        <v>0</v>
      </c>
      <c r="D4">
        <v>888</v>
      </c>
      <c r="E4">
        <v>245</v>
      </c>
      <c r="F4">
        <v>6</v>
      </c>
      <c r="G4" t="s">
        <v>80</v>
      </c>
      <c r="H4" s="17">
        <f t="shared" si="0"/>
        <v>13.053599999999999</v>
      </c>
    </row>
    <row r="5" spans="1:8" x14ac:dyDescent="0.35">
      <c r="A5" t="s">
        <v>81</v>
      </c>
      <c r="B5">
        <v>17</v>
      </c>
      <c r="C5">
        <v>-1</v>
      </c>
      <c r="D5">
        <v>729</v>
      </c>
      <c r="E5">
        <v>375</v>
      </c>
      <c r="F5">
        <v>11</v>
      </c>
      <c r="G5" t="s">
        <v>82</v>
      </c>
      <c r="H5" s="17">
        <f t="shared" si="0"/>
        <v>30.071249999999999</v>
      </c>
    </row>
    <row r="6" spans="1:8" x14ac:dyDescent="0.35">
      <c r="A6" t="s">
        <v>83</v>
      </c>
      <c r="B6">
        <v>75</v>
      </c>
      <c r="C6">
        <v>-1</v>
      </c>
      <c r="D6">
        <v>900</v>
      </c>
      <c r="E6">
        <v>126</v>
      </c>
      <c r="F6">
        <v>13</v>
      </c>
      <c r="G6" t="s">
        <v>84</v>
      </c>
      <c r="H6" s="17">
        <f t="shared" si="0"/>
        <v>14.742000000000001</v>
      </c>
    </row>
    <row r="7" spans="1:8" x14ac:dyDescent="0.35">
      <c r="A7" t="s">
        <v>85</v>
      </c>
      <c r="B7">
        <v>32</v>
      </c>
      <c r="C7">
        <v>1</v>
      </c>
      <c r="D7">
        <v>957</v>
      </c>
      <c r="E7">
        <v>485</v>
      </c>
      <c r="F7">
        <v>13</v>
      </c>
      <c r="G7" t="s">
        <v>84</v>
      </c>
      <c r="H7" s="17">
        <f t="shared" si="0"/>
        <v>60.338850000000001</v>
      </c>
    </row>
    <row r="8" spans="1:8" x14ac:dyDescent="0.35">
      <c r="A8" t="s">
        <v>86</v>
      </c>
      <c r="B8">
        <v>58</v>
      </c>
      <c r="C8">
        <v>0</v>
      </c>
      <c r="D8">
        <v>346</v>
      </c>
      <c r="E8">
        <v>151</v>
      </c>
      <c r="F8">
        <v>14</v>
      </c>
      <c r="G8" t="s">
        <v>84</v>
      </c>
      <c r="H8" s="17">
        <f t="shared" si="0"/>
        <v>7.3144400000000003</v>
      </c>
    </row>
    <row r="9" spans="1:8" x14ac:dyDescent="0.35">
      <c r="A9" t="s">
        <v>87</v>
      </c>
      <c r="B9">
        <v>76</v>
      </c>
      <c r="C9">
        <v>0</v>
      </c>
      <c r="D9">
        <v>351</v>
      </c>
      <c r="E9">
        <v>73</v>
      </c>
      <c r="F9">
        <v>5</v>
      </c>
      <c r="G9" t="s">
        <v>84</v>
      </c>
      <c r="H9" s="17">
        <f t="shared" si="0"/>
        <v>1.28115</v>
      </c>
    </row>
    <row r="10" spans="1:8" x14ac:dyDescent="0.35">
      <c r="A10" t="s">
        <v>88</v>
      </c>
      <c r="B10">
        <v>69</v>
      </c>
      <c r="C10">
        <v>-1</v>
      </c>
      <c r="D10">
        <v>117</v>
      </c>
      <c r="E10">
        <v>22</v>
      </c>
      <c r="F10">
        <v>7</v>
      </c>
      <c r="G10" t="s">
        <v>84</v>
      </c>
      <c r="H10" s="17">
        <f t="shared" si="0"/>
        <v>0.18018000000000001</v>
      </c>
    </row>
    <row r="11" spans="1:8" x14ac:dyDescent="0.35">
      <c r="A11" t="s">
        <v>89</v>
      </c>
      <c r="B11">
        <v>75</v>
      </c>
      <c r="C11">
        <v>0</v>
      </c>
      <c r="D11">
        <v>777</v>
      </c>
      <c r="E11">
        <v>21</v>
      </c>
      <c r="F11">
        <v>10</v>
      </c>
      <c r="G11" t="s">
        <v>84</v>
      </c>
      <c r="H11" s="17">
        <f t="shared" si="0"/>
        <v>1.6316999999999999</v>
      </c>
    </row>
    <row r="12" spans="1:8" x14ac:dyDescent="0.35">
      <c r="A12" t="s">
        <v>90</v>
      </c>
      <c r="B12">
        <v>71</v>
      </c>
      <c r="C12">
        <v>1</v>
      </c>
      <c r="D12">
        <v>436</v>
      </c>
      <c r="E12">
        <v>73</v>
      </c>
      <c r="F12">
        <v>9</v>
      </c>
      <c r="G12" t="s">
        <v>78</v>
      </c>
      <c r="H12" s="17">
        <f t="shared" si="0"/>
        <v>2.8645200000000002</v>
      </c>
    </row>
    <row r="13" spans="1:8" x14ac:dyDescent="0.35">
      <c r="A13" t="s">
        <v>91</v>
      </c>
      <c r="B13">
        <v>32</v>
      </c>
      <c r="C13">
        <v>0</v>
      </c>
      <c r="D13">
        <v>27</v>
      </c>
      <c r="E13">
        <v>459</v>
      </c>
      <c r="F13">
        <v>11</v>
      </c>
      <c r="G13" t="s">
        <v>92</v>
      </c>
      <c r="H13" s="17">
        <f t="shared" si="0"/>
        <v>1.3632299999999999</v>
      </c>
    </row>
    <row r="14" spans="1:8" x14ac:dyDescent="0.35">
      <c r="A14" t="s">
        <v>93</v>
      </c>
      <c r="B14">
        <v>48</v>
      </c>
      <c r="C14">
        <v>1</v>
      </c>
      <c r="D14">
        <v>722</v>
      </c>
      <c r="E14">
        <v>96</v>
      </c>
      <c r="F14">
        <v>11</v>
      </c>
      <c r="G14" t="s">
        <v>92</v>
      </c>
      <c r="H14" s="17">
        <f t="shared" si="0"/>
        <v>7.62432</v>
      </c>
    </row>
    <row r="15" spans="1:8" x14ac:dyDescent="0.35">
      <c r="A15" t="s">
        <v>94</v>
      </c>
      <c r="B15">
        <v>64</v>
      </c>
      <c r="C15">
        <v>0</v>
      </c>
      <c r="D15">
        <v>34</v>
      </c>
      <c r="E15">
        <v>154</v>
      </c>
      <c r="F15">
        <v>1</v>
      </c>
      <c r="G15" t="s">
        <v>95</v>
      </c>
      <c r="H15" s="17">
        <f t="shared" si="0"/>
        <v>5.2359999999999997E-2</v>
      </c>
    </row>
    <row r="16" spans="1:8" x14ac:dyDescent="0.35">
      <c r="A16" t="s">
        <v>96</v>
      </c>
      <c r="B16">
        <v>34</v>
      </c>
      <c r="C16">
        <v>0</v>
      </c>
      <c r="D16">
        <v>852</v>
      </c>
      <c r="E16">
        <v>369</v>
      </c>
      <c r="F16">
        <v>6</v>
      </c>
      <c r="G16" t="s">
        <v>95</v>
      </c>
      <c r="H16" s="17">
        <f t="shared" si="0"/>
        <v>18.86328</v>
      </c>
    </row>
    <row r="17" spans="1:8" x14ac:dyDescent="0.35">
      <c r="A17" t="s">
        <v>97</v>
      </c>
      <c r="B17">
        <v>28</v>
      </c>
      <c r="C17">
        <v>1</v>
      </c>
      <c r="D17">
        <v>0</v>
      </c>
      <c r="E17">
        <v>126</v>
      </c>
      <c r="F17">
        <v>5</v>
      </c>
      <c r="G17" t="s">
        <v>98</v>
      </c>
      <c r="H17" s="17">
        <f t="shared" si="0"/>
        <v>0</v>
      </c>
    </row>
    <row r="18" spans="1:8" x14ac:dyDescent="0.35">
      <c r="A18" t="s">
        <v>99</v>
      </c>
      <c r="B18">
        <v>26</v>
      </c>
      <c r="C18">
        <v>1</v>
      </c>
      <c r="D18">
        <v>969</v>
      </c>
      <c r="E18">
        <v>47</v>
      </c>
      <c r="F18">
        <v>10</v>
      </c>
      <c r="G18" t="s">
        <v>76</v>
      </c>
      <c r="H18" s="17">
        <f t="shared" si="0"/>
        <v>4.5542999999999996</v>
      </c>
    </row>
    <row r="19" spans="1:8" x14ac:dyDescent="0.35">
      <c r="A19" t="s">
        <v>100</v>
      </c>
      <c r="B19">
        <v>76</v>
      </c>
      <c r="C19">
        <v>1</v>
      </c>
      <c r="D19">
        <v>74</v>
      </c>
      <c r="E19">
        <v>245</v>
      </c>
      <c r="F19">
        <v>4</v>
      </c>
      <c r="G19" t="s">
        <v>95</v>
      </c>
      <c r="H19" s="17">
        <f t="shared" si="0"/>
        <v>0.72519999999999996</v>
      </c>
    </row>
    <row r="20" spans="1:8" x14ac:dyDescent="0.35">
      <c r="A20" t="s">
        <v>101</v>
      </c>
      <c r="B20">
        <v>22</v>
      </c>
      <c r="C20">
        <v>-1</v>
      </c>
      <c r="D20">
        <v>557</v>
      </c>
      <c r="E20">
        <v>55</v>
      </c>
      <c r="F20">
        <v>11</v>
      </c>
      <c r="G20" t="s">
        <v>80</v>
      </c>
      <c r="H20" s="17">
        <f t="shared" si="0"/>
        <v>3.36985</v>
      </c>
    </row>
    <row r="21" spans="1:8" x14ac:dyDescent="0.35">
      <c r="A21" t="s">
        <v>102</v>
      </c>
      <c r="B21">
        <v>33</v>
      </c>
      <c r="C21">
        <v>1</v>
      </c>
      <c r="D21">
        <v>724</v>
      </c>
      <c r="E21">
        <v>391</v>
      </c>
      <c r="F21">
        <v>8</v>
      </c>
      <c r="G21" t="s">
        <v>80</v>
      </c>
      <c r="H21" s="17">
        <f t="shared" si="0"/>
        <v>22.646719999999998</v>
      </c>
    </row>
    <row r="22" spans="1:8" x14ac:dyDescent="0.35">
      <c r="A22" t="s">
        <v>103</v>
      </c>
      <c r="B22">
        <v>63</v>
      </c>
      <c r="C22">
        <v>1</v>
      </c>
      <c r="D22">
        <v>713</v>
      </c>
      <c r="E22">
        <v>366</v>
      </c>
      <c r="F22">
        <v>5</v>
      </c>
      <c r="G22" t="s">
        <v>82</v>
      </c>
      <c r="H22" s="17">
        <f t="shared" si="0"/>
        <v>13.0479</v>
      </c>
    </row>
    <row r="23" spans="1:8" x14ac:dyDescent="0.35">
      <c r="A23" t="s">
        <v>104</v>
      </c>
      <c r="B23">
        <v>31</v>
      </c>
      <c r="C23">
        <v>1</v>
      </c>
      <c r="D23">
        <v>197</v>
      </c>
      <c r="E23">
        <v>88</v>
      </c>
      <c r="F23">
        <v>0</v>
      </c>
      <c r="G23" t="s">
        <v>105</v>
      </c>
      <c r="H23" s="17">
        <f t="shared" si="0"/>
        <v>0</v>
      </c>
    </row>
    <row r="24" spans="1:8" x14ac:dyDescent="0.35">
      <c r="A24" t="s">
        <v>106</v>
      </c>
      <c r="B24">
        <v>64</v>
      </c>
      <c r="C24">
        <v>1</v>
      </c>
      <c r="D24">
        <v>287</v>
      </c>
      <c r="E24">
        <v>84</v>
      </c>
      <c r="F24">
        <v>8</v>
      </c>
      <c r="G24" t="s">
        <v>98</v>
      </c>
      <c r="H24" s="17">
        <f t="shared" si="0"/>
        <v>1.9286399999999999</v>
      </c>
    </row>
    <row r="25" spans="1:8" x14ac:dyDescent="0.35">
      <c r="A25" t="s">
        <v>107</v>
      </c>
      <c r="B25">
        <v>31</v>
      </c>
      <c r="C25">
        <v>0</v>
      </c>
      <c r="D25">
        <v>788</v>
      </c>
      <c r="E25">
        <v>302</v>
      </c>
      <c r="F25">
        <v>1</v>
      </c>
      <c r="G25" t="s">
        <v>82</v>
      </c>
      <c r="H25" s="17">
        <f t="shared" si="0"/>
        <v>2.3797600000000001</v>
      </c>
    </row>
    <row r="26" spans="1:8" x14ac:dyDescent="0.35">
      <c r="A26" t="s">
        <v>108</v>
      </c>
      <c r="B26">
        <v>66</v>
      </c>
      <c r="C26">
        <v>-1</v>
      </c>
      <c r="D26">
        <v>711</v>
      </c>
      <c r="E26">
        <v>481</v>
      </c>
      <c r="F26">
        <v>14</v>
      </c>
      <c r="G26" t="s">
        <v>95</v>
      </c>
      <c r="H26" s="17">
        <f t="shared" si="0"/>
        <v>47.878740000000001</v>
      </c>
    </row>
    <row r="27" spans="1:8" x14ac:dyDescent="0.35">
      <c r="A27" t="s">
        <v>109</v>
      </c>
      <c r="B27">
        <v>79</v>
      </c>
      <c r="C27">
        <v>-1</v>
      </c>
      <c r="D27">
        <v>480</v>
      </c>
      <c r="E27">
        <v>143</v>
      </c>
      <c r="F27">
        <v>9</v>
      </c>
      <c r="G27" t="s">
        <v>110</v>
      </c>
      <c r="H27" s="17">
        <f t="shared" si="0"/>
        <v>6.1776</v>
      </c>
    </row>
    <row r="28" spans="1:8" x14ac:dyDescent="0.35">
      <c r="A28" t="s">
        <v>111</v>
      </c>
      <c r="B28">
        <v>76</v>
      </c>
      <c r="C28">
        <v>0</v>
      </c>
      <c r="D28">
        <v>561</v>
      </c>
      <c r="E28">
        <v>41</v>
      </c>
      <c r="F28">
        <v>6</v>
      </c>
      <c r="G28" t="s">
        <v>95</v>
      </c>
      <c r="H28" s="17">
        <f t="shared" si="0"/>
        <v>1.3800600000000001</v>
      </c>
    </row>
    <row r="29" spans="1:8" x14ac:dyDescent="0.35">
      <c r="A29" t="s">
        <v>112</v>
      </c>
      <c r="B29">
        <v>19</v>
      </c>
      <c r="C29">
        <v>-1</v>
      </c>
      <c r="D29">
        <v>801</v>
      </c>
      <c r="E29">
        <v>462</v>
      </c>
      <c r="F29">
        <v>6</v>
      </c>
      <c r="G29" t="s">
        <v>98</v>
      </c>
      <c r="H29" s="17">
        <f t="shared" si="0"/>
        <v>22.203720000000001</v>
      </c>
    </row>
    <row r="30" spans="1:8" x14ac:dyDescent="0.35">
      <c r="A30" t="s">
        <v>113</v>
      </c>
      <c r="B30">
        <v>22</v>
      </c>
      <c r="C30">
        <v>0</v>
      </c>
      <c r="D30">
        <v>165</v>
      </c>
      <c r="E30">
        <v>87</v>
      </c>
      <c r="F30">
        <v>9</v>
      </c>
      <c r="G30" t="s">
        <v>98</v>
      </c>
      <c r="H30" s="17">
        <f t="shared" si="0"/>
        <v>1.2919499999999999</v>
      </c>
    </row>
    <row r="31" spans="1:8" x14ac:dyDescent="0.35">
      <c r="A31" t="s">
        <v>114</v>
      </c>
      <c r="B31">
        <v>19</v>
      </c>
      <c r="C31">
        <v>1</v>
      </c>
      <c r="D31">
        <v>720</v>
      </c>
      <c r="E31">
        <v>9</v>
      </c>
      <c r="F31">
        <v>9</v>
      </c>
      <c r="G31" t="s">
        <v>76</v>
      </c>
      <c r="H31" s="17">
        <f t="shared" si="0"/>
        <v>0.58320000000000005</v>
      </c>
    </row>
    <row r="32" spans="1:8" x14ac:dyDescent="0.35">
      <c r="A32" t="s">
        <v>115</v>
      </c>
      <c r="B32">
        <v>52</v>
      </c>
      <c r="C32">
        <v>0</v>
      </c>
      <c r="D32">
        <v>95</v>
      </c>
      <c r="E32">
        <v>240</v>
      </c>
      <c r="F32">
        <v>0</v>
      </c>
      <c r="G32" t="s">
        <v>80</v>
      </c>
      <c r="H32" s="17">
        <f t="shared" si="0"/>
        <v>0</v>
      </c>
    </row>
    <row r="33" spans="1:8" x14ac:dyDescent="0.35">
      <c r="A33" t="s">
        <v>116</v>
      </c>
      <c r="B33">
        <v>45</v>
      </c>
      <c r="C33">
        <v>0</v>
      </c>
      <c r="D33">
        <v>379</v>
      </c>
      <c r="E33">
        <v>372</v>
      </c>
      <c r="F33">
        <v>2</v>
      </c>
      <c r="G33" t="s">
        <v>78</v>
      </c>
      <c r="H33" s="17">
        <f t="shared" si="0"/>
        <v>2.81976</v>
      </c>
    </row>
    <row r="34" spans="1:8" x14ac:dyDescent="0.35">
      <c r="A34" t="s">
        <v>117</v>
      </c>
      <c r="B34">
        <v>73</v>
      </c>
      <c r="C34">
        <v>0</v>
      </c>
      <c r="D34">
        <v>242</v>
      </c>
      <c r="E34">
        <v>487</v>
      </c>
      <c r="F34">
        <v>13</v>
      </c>
      <c r="G34" t="s">
        <v>76</v>
      </c>
      <c r="H34" s="17">
        <f t="shared" si="0"/>
        <v>15.321020000000001</v>
      </c>
    </row>
    <row r="35" spans="1:8" x14ac:dyDescent="0.35">
      <c r="A35" t="s">
        <v>118</v>
      </c>
      <c r="B35">
        <v>48</v>
      </c>
      <c r="C35">
        <v>0</v>
      </c>
      <c r="D35">
        <v>301</v>
      </c>
      <c r="E35">
        <v>409</v>
      </c>
      <c r="F35">
        <v>3</v>
      </c>
      <c r="G35" t="s">
        <v>105</v>
      </c>
      <c r="H35" s="17">
        <f t="shared" si="0"/>
        <v>3.6932700000000001</v>
      </c>
    </row>
    <row r="36" spans="1:8" x14ac:dyDescent="0.35">
      <c r="A36" t="s">
        <v>119</v>
      </c>
      <c r="B36">
        <v>32</v>
      </c>
      <c r="C36">
        <v>-1</v>
      </c>
      <c r="D36">
        <v>922</v>
      </c>
      <c r="E36">
        <v>40</v>
      </c>
      <c r="F36">
        <v>3</v>
      </c>
      <c r="G36" t="s">
        <v>76</v>
      </c>
      <c r="H36" s="17">
        <f t="shared" si="0"/>
        <v>1.1064000000000001</v>
      </c>
    </row>
    <row r="37" spans="1:8" x14ac:dyDescent="0.35">
      <c r="A37" t="s">
        <v>120</v>
      </c>
      <c r="B37">
        <v>29</v>
      </c>
      <c r="C37">
        <v>0</v>
      </c>
      <c r="D37">
        <v>864</v>
      </c>
      <c r="E37">
        <v>276</v>
      </c>
      <c r="F37">
        <v>2</v>
      </c>
      <c r="G37" t="s">
        <v>110</v>
      </c>
      <c r="H37" s="17">
        <f t="shared" si="0"/>
        <v>4.7692800000000002</v>
      </c>
    </row>
    <row r="38" spans="1:8" x14ac:dyDescent="0.35">
      <c r="A38" t="s">
        <v>121</v>
      </c>
      <c r="B38">
        <v>52</v>
      </c>
      <c r="C38">
        <v>-1</v>
      </c>
      <c r="D38">
        <v>893</v>
      </c>
      <c r="E38">
        <v>354</v>
      </c>
      <c r="F38">
        <v>8</v>
      </c>
      <c r="G38" t="s">
        <v>78</v>
      </c>
      <c r="H38" s="17">
        <f t="shared" si="0"/>
        <v>25.289760000000001</v>
      </c>
    </row>
    <row r="39" spans="1:8" x14ac:dyDescent="0.35">
      <c r="A39" t="s">
        <v>122</v>
      </c>
      <c r="B39">
        <v>77</v>
      </c>
      <c r="C39">
        <v>1</v>
      </c>
      <c r="D39">
        <v>941</v>
      </c>
      <c r="E39">
        <v>241</v>
      </c>
      <c r="F39">
        <v>1</v>
      </c>
      <c r="G39" t="s">
        <v>76</v>
      </c>
      <c r="H39" s="17">
        <f t="shared" si="0"/>
        <v>2.2678099999999999</v>
      </c>
    </row>
    <row r="40" spans="1:8" x14ac:dyDescent="0.35">
      <c r="A40" t="s">
        <v>123</v>
      </c>
      <c r="B40">
        <v>35</v>
      </c>
      <c r="C40">
        <v>1</v>
      </c>
      <c r="D40">
        <v>46</v>
      </c>
      <c r="E40">
        <v>117</v>
      </c>
      <c r="F40">
        <v>14</v>
      </c>
      <c r="G40" t="s">
        <v>110</v>
      </c>
      <c r="H40" s="17">
        <f t="shared" si="0"/>
        <v>0.75348000000000004</v>
      </c>
    </row>
    <row r="41" spans="1:8" x14ac:dyDescent="0.35">
      <c r="A41" t="s">
        <v>124</v>
      </c>
      <c r="B41">
        <v>54</v>
      </c>
      <c r="C41">
        <v>0</v>
      </c>
      <c r="D41">
        <v>749</v>
      </c>
      <c r="E41">
        <v>292</v>
      </c>
      <c r="F41">
        <v>12</v>
      </c>
      <c r="G41" t="s">
        <v>125</v>
      </c>
      <c r="H41" s="17">
        <f t="shared" si="0"/>
        <v>26.244959999999999</v>
      </c>
    </row>
    <row r="42" spans="1:8" x14ac:dyDescent="0.35">
      <c r="A42" t="s">
        <v>126</v>
      </c>
      <c r="B42">
        <v>25</v>
      </c>
      <c r="C42">
        <v>0</v>
      </c>
      <c r="D42">
        <v>150</v>
      </c>
      <c r="E42">
        <v>318</v>
      </c>
      <c r="F42">
        <v>8</v>
      </c>
      <c r="G42" t="s">
        <v>127</v>
      </c>
      <c r="H42" s="17">
        <f t="shared" si="0"/>
        <v>3.8159999999999998</v>
      </c>
    </row>
    <row r="43" spans="1:8" x14ac:dyDescent="0.35">
      <c r="A43" t="s">
        <v>128</v>
      </c>
      <c r="B43">
        <v>36</v>
      </c>
      <c r="C43">
        <v>0</v>
      </c>
      <c r="D43">
        <v>551</v>
      </c>
      <c r="E43">
        <v>305</v>
      </c>
      <c r="F43">
        <v>9</v>
      </c>
      <c r="G43" t="s">
        <v>105</v>
      </c>
      <c r="H43" s="17">
        <f t="shared" si="0"/>
        <v>15.12495</v>
      </c>
    </row>
    <row r="44" spans="1:8" x14ac:dyDescent="0.35">
      <c r="A44" t="s">
        <v>129</v>
      </c>
      <c r="B44">
        <v>40</v>
      </c>
      <c r="C44">
        <v>1</v>
      </c>
      <c r="D44">
        <v>347</v>
      </c>
      <c r="E44">
        <v>96</v>
      </c>
      <c r="F44">
        <v>10</v>
      </c>
      <c r="G44" t="s">
        <v>98</v>
      </c>
      <c r="H44" s="17">
        <f t="shared" si="0"/>
        <v>3.3311999999999999</v>
      </c>
    </row>
    <row r="45" spans="1:8" x14ac:dyDescent="0.35">
      <c r="A45" t="s">
        <v>130</v>
      </c>
      <c r="B45">
        <v>23</v>
      </c>
      <c r="C45">
        <v>1</v>
      </c>
      <c r="D45">
        <v>605</v>
      </c>
      <c r="E45">
        <v>222</v>
      </c>
      <c r="F45">
        <v>1</v>
      </c>
      <c r="G45" t="s">
        <v>78</v>
      </c>
      <c r="H45" s="17">
        <f t="shared" si="0"/>
        <v>1.3431</v>
      </c>
    </row>
    <row r="46" spans="1:8" x14ac:dyDescent="0.35">
      <c r="A46" t="s">
        <v>131</v>
      </c>
      <c r="B46">
        <v>16</v>
      </c>
      <c r="C46">
        <v>0</v>
      </c>
      <c r="D46">
        <v>219</v>
      </c>
      <c r="E46">
        <v>446</v>
      </c>
      <c r="F46">
        <v>5</v>
      </c>
      <c r="G46" t="s">
        <v>110</v>
      </c>
      <c r="H46" s="17">
        <f t="shared" si="0"/>
        <v>4.8837000000000002</v>
      </c>
    </row>
    <row r="47" spans="1:8" x14ac:dyDescent="0.35">
      <c r="A47" t="s">
        <v>132</v>
      </c>
      <c r="B47">
        <v>65</v>
      </c>
      <c r="C47">
        <v>1</v>
      </c>
      <c r="D47">
        <v>159</v>
      </c>
      <c r="E47">
        <v>202</v>
      </c>
      <c r="F47">
        <v>14</v>
      </c>
      <c r="G47" t="s">
        <v>110</v>
      </c>
      <c r="H47" s="17">
        <f t="shared" si="0"/>
        <v>4.4965200000000003</v>
      </c>
    </row>
    <row r="48" spans="1:8" x14ac:dyDescent="0.35">
      <c r="A48" t="s">
        <v>133</v>
      </c>
      <c r="B48">
        <v>34</v>
      </c>
      <c r="C48">
        <v>0</v>
      </c>
      <c r="D48">
        <v>312</v>
      </c>
      <c r="E48">
        <v>273</v>
      </c>
      <c r="F48">
        <v>2</v>
      </c>
      <c r="G48" t="s">
        <v>125</v>
      </c>
      <c r="H48" s="17">
        <f t="shared" si="0"/>
        <v>1.7035199999999999</v>
      </c>
    </row>
    <row r="49" spans="1:8" x14ac:dyDescent="0.35">
      <c r="A49" t="s">
        <v>134</v>
      </c>
      <c r="B49">
        <v>33</v>
      </c>
      <c r="C49">
        <v>1</v>
      </c>
      <c r="D49">
        <v>901</v>
      </c>
      <c r="E49">
        <v>120</v>
      </c>
      <c r="F49">
        <v>2</v>
      </c>
      <c r="G49" t="s">
        <v>105</v>
      </c>
      <c r="H49" s="17">
        <f t="shared" si="0"/>
        <v>2.1623999999999999</v>
      </c>
    </row>
    <row r="50" spans="1:8" x14ac:dyDescent="0.35">
      <c r="A50" t="s">
        <v>135</v>
      </c>
      <c r="B50">
        <v>76</v>
      </c>
      <c r="C50">
        <v>0</v>
      </c>
      <c r="D50">
        <v>612</v>
      </c>
      <c r="E50">
        <v>355</v>
      </c>
      <c r="F50">
        <v>8</v>
      </c>
      <c r="G50" t="s">
        <v>84</v>
      </c>
      <c r="H50" s="17">
        <f t="shared" si="0"/>
        <v>17.380800000000001</v>
      </c>
    </row>
    <row r="51" spans="1:8" x14ac:dyDescent="0.35">
      <c r="A51" t="s">
        <v>136</v>
      </c>
      <c r="B51">
        <v>69</v>
      </c>
      <c r="C51">
        <v>0</v>
      </c>
      <c r="D51">
        <v>707</v>
      </c>
      <c r="E51">
        <v>312</v>
      </c>
      <c r="F51">
        <v>7</v>
      </c>
      <c r="G51" t="s">
        <v>125</v>
      </c>
      <c r="H51" s="17">
        <f t="shared" si="0"/>
        <v>15.44088</v>
      </c>
    </row>
    <row r="52" spans="1:8" x14ac:dyDescent="0.35">
      <c r="A52" t="s">
        <v>137</v>
      </c>
      <c r="B52">
        <v>62</v>
      </c>
      <c r="C52">
        <v>-1</v>
      </c>
      <c r="D52">
        <v>688</v>
      </c>
      <c r="E52">
        <v>19</v>
      </c>
      <c r="F52">
        <v>11</v>
      </c>
      <c r="G52" t="s">
        <v>125</v>
      </c>
      <c r="H52" s="17">
        <f t="shared" si="0"/>
        <v>1.4379200000000001</v>
      </c>
    </row>
    <row r="53" spans="1:8" x14ac:dyDescent="0.35">
      <c r="A53" t="s">
        <v>138</v>
      </c>
      <c r="B53">
        <v>61</v>
      </c>
      <c r="C53">
        <v>0</v>
      </c>
      <c r="D53">
        <v>634</v>
      </c>
      <c r="E53">
        <v>47</v>
      </c>
      <c r="F53">
        <v>3</v>
      </c>
      <c r="G53" t="s">
        <v>78</v>
      </c>
      <c r="H53" s="17">
        <f t="shared" si="0"/>
        <v>0.89393999999999996</v>
      </c>
    </row>
    <row r="54" spans="1:8" x14ac:dyDescent="0.35">
      <c r="A54" t="s">
        <v>139</v>
      </c>
      <c r="B54">
        <v>46</v>
      </c>
      <c r="C54">
        <v>1</v>
      </c>
      <c r="D54">
        <v>757</v>
      </c>
      <c r="E54">
        <v>334</v>
      </c>
      <c r="F54">
        <v>14</v>
      </c>
      <c r="G54" t="s">
        <v>80</v>
      </c>
      <c r="H54" s="17">
        <f t="shared" si="0"/>
        <v>35.397320000000001</v>
      </c>
    </row>
    <row r="55" spans="1:8" x14ac:dyDescent="0.35">
      <c r="A55" t="s">
        <v>140</v>
      </c>
      <c r="B55">
        <v>50</v>
      </c>
      <c r="C55">
        <v>1</v>
      </c>
      <c r="D55">
        <v>292</v>
      </c>
      <c r="E55">
        <v>392</v>
      </c>
      <c r="F55">
        <v>11</v>
      </c>
      <c r="G55" t="s">
        <v>98</v>
      </c>
      <c r="H55" s="17">
        <f t="shared" si="0"/>
        <v>12.59104</v>
      </c>
    </row>
    <row r="56" spans="1:8" x14ac:dyDescent="0.35">
      <c r="A56" t="s">
        <v>141</v>
      </c>
      <c r="B56">
        <v>18</v>
      </c>
      <c r="C56">
        <v>-1</v>
      </c>
      <c r="D56">
        <v>104</v>
      </c>
      <c r="E56">
        <v>500</v>
      </c>
      <c r="F56">
        <v>15</v>
      </c>
      <c r="G56" t="s">
        <v>84</v>
      </c>
      <c r="H56" s="17">
        <f t="shared" si="0"/>
        <v>7.8</v>
      </c>
    </row>
    <row r="57" spans="1:8" x14ac:dyDescent="0.35">
      <c r="A57" t="s">
        <v>142</v>
      </c>
      <c r="B57">
        <v>60</v>
      </c>
      <c r="C57">
        <v>1</v>
      </c>
      <c r="D57">
        <v>402</v>
      </c>
      <c r="E57">
        <v>395</v>
      </c>
      <c r="F57">
        <v>1</v>
      </c>
      <c r="G57" t="s">
        <v>84</v>
      </c>
      <c r="H57" s="17">
        <f t="shared" si="0"/>
        <v>1.5879000000000001</v>
      </c>
    </row>
    <row r="58" spans="1:8" x14ac:dyDescent="0.35">
      <c r="A58" t="s">
        <v>143</v>
      </c>
      <c r="B58">
        <v>55</v>
      </c>
      <c r="C58">
        <v>-1</v>
      </c>
      <c r="D58">
        <v>558</v>
      </c>
      <c r="E58">
        <v>199</v>
      </c>
      <c r="F58">
        <v>8</v>
      </c>
      <c r="G58" t="s">
        <v>84</v>
      </c>
      <c r="H58" s="17">
        <f t="shared" si="0"/>
        <v>8.8833599999999997</v>
      </c>
    </row>
    <row r="59" spans="1:8" x14ac:dyDescent="0.35">
      <c r="A59" t="s">
        <v>144</v>
      </c>
      <c r="B59">
        <v>16</v>
      </c>
      <c r="C59">
        <v>0</v>
      </c>
      <c r="D59">
        <v>772</v>
      </c>
      <c r="E59">
        <v>126</v>
      </c>
      <c r="F59">
        <v>8</v>
      </c>
      <c r="G59" t="s">
        <v>84</v>
      </c>
      <c r="H59" s="17">
        <f t="shared" si="0"/>
        <v>7.7817600000000002</v>
      </c>
    </row>
    <row r="60" spans="1:8" x14ac:dyDescent="0.35">
      <c r="A60" t="s">
        <v>145</v>
      </c>
      <c r="B60">
        <v>16</v>
      </c>
      <c r="C60">
        <v>0</v>
      </c>
      <c r="D60">
        <v>955</v>
      </c>
      <c r="E60">
        <v>372</v>
      </c>
      <c r="F60">
        <v>13</v>
      </c>
      <c r="G60" t="s">
        <v>84</v>
      </c>
      <c r="H60" s="17">
        <f t="shared" si="0"/>
        <v>46.183799999999998</v>
      </c>
    </row>
    <row r="61" spans="1:8" x14ac:dyDescent="0.35">
      <c r="A61" t="s">
        <v>146</v>
      </c>
      <c r="B61">
        <v>60</v>
      </c>
      <c r="C61">
        <v>1</v>
      </c>
      <c r="D61">
        <v>859</v>
      </c>
      <c r="E61">
        <v>291</v>
      </c>
      <c r="F61">
        <v>8</v>
      </c>
      <c r="G61" t="s">
        <v>110</v>
      </c>
      <c r="H61" s="17">
        <f t="shared" si="0"/>
        <v>19.997520000000002</v>
      </c>
    </row>
    <row r="62" spans="1:8" x14ac:dyDescent="0.35">
      <c r="A62" t="s">
        <v>147</v>
      </c>
      <c r="B62">
        <v>53</v>
      </c>
      <c r="C62">
        <v>0</v>
      </c>
      <c r="D62">
        <v>29</v>
      </c>
      <c r="E62">
        <v>365</v>
      </c>
      <c r="F62">
        <v>4</v>
      </c>
      <c r="G62" t="s">
        <v>110</v>
      </c>
      <c r="H62" s="17">
        <f t="shared" si="0"/>
        <v>0.4234</v>
      </c>
    </row>
    <row r="63" spans="1:8" x14ac:dyDescent="0.35">
      <c r="A63" t="s">
        <v>148</v>
      </c>
      <c r="B63">
        <v>16</v>
      </c>
      <c r="C63">
        <v>0</v>
      </c>
      <c r="D63">
        <v>235</v>
      </c>
      <c r="E63">
        <v>60</v>
      </c>
      <c r="F63">
        <v>10</v>
      </c>
      <c r="G63" t="s">
        <v>92</v>
      </c>
      <c r="H63" s="17">
        <f t="shared" si="0"/>
        <v>1.41</v>
      </c>
    </row>
    <row r="64" spans="1:8" x14ac:dyDescent="0.35">
      <c r="A64" t="s">
        <v>149</v>
      </c>
      <c r="B64">
        <v>30</v>
      </c>
      <c r="C64">
        <v>1</v>
      </c>
      <c r="D64">
        <v>623</v>
      </c>
      <c r="E64">
        <v>290</v>
      </c>
      <c r="F64">
        <v>13</v>
      </c>
      <c r="G64" t="s">
        <v>76</v>
      </c>
      <c r="H64" s="17">
        <f t="shared" si="0"/>
        <v>23.487100000000002</v>
      </c>
    </row>
    <row r="65" spans="1:8" x14ac:dyDescent="0.35">
      <c r="A65" t="s">
        <v>150</v>
      </c>
      <c r="B65">
        <v>73</v>
      </c>
      <c r="C65">
        <v>-1</v>
      </c>
      <c r="D65">
        <v>361</v>
      </c>
      <c r="E65">
        <v>391</v>
      </c>
      <c r="F65">
        <v>9</v>
      </c>
      <c r="G65" t="s">
        <v>84</v>
      </c>
      <c r="H65" s="17">
        <f t="shared" si="0"/>
        <v>12.70359</v>
      </c>
    </row>
    <row r="66" spans="1:8" x14ac:dyDescent="0.35">
      <c r="A66" t="s">
        <v>151</v>
      </c>
      <c r="B66">
        <v>76</v>
      </c>
      <c r="C66">
        <v>0</v>
      </c>
      <c r="D66">
        <v>287</v>
      </c>
      <c r="E66">
        <v>57</v>
      </c>
      <c r="F66">
        <v>8</v>
      </c>
      <c r="G66" t="s">
        <v>84</v>
      </c>
      <c r="H66" s="17">
        <f t="shared" si="0"/>
        <v>1.3087200000000001</v>
      </c>
    </row>
    <row r="67" spans="1:8" x14ac:dyDescent="0.35">
      <c r="A67" t="s">
        <v>152</v>
      </c>
      <c r="B67">
        <v>32</v>
      </c>
      <c r="C67">
        <v>0</v>
      </c>
      <c r="D67">
        <v>570</v>
      </c>
      <c r="E67">
        <v>179</v>
      </c>
      <c r="F67">
        <v>11</v>
      </c>
      <c r="G67" t="s">
        <v>84</v>
      </c>
      <c r="H67" s="17">
        <f t="shared" ref="H67:H130" si="1">(D67*E67*F67)/100000</f>
        <v>11.2233</v>
      </c>
    </row>
    <row r="68" spans="1:8" x14ac:dyDescent="0.35">
      <c r="A68" t="s">
        <v>153</v>
      </c>
      <c r="B68">
        <v>31</v>
      </c>
      <c r="C68">
        <v>1</v>
      </c>
      <c r="D68">
        <v>450</v>
      </c>
      <c r="E68">
        <v>227</v>
      </c>
      <c r="F68">
        <v>5</v>
      </c>
      <c r="G68" t="s">
        <v>84</v>
      </c>
      <c r="H68" s="17">
        <f t="shared" si="1"/>
        <v>5.1074999999999999</v>
      </c>
    </row>
    <row r="69" spans="1:8" x14ac:dyDescent="0.35">
      <c r="A69" t="s">
        <v>154</v>
      </c>
      <c r="B69">
        <v>17</v>
      </c>
      <c r="C69">
        <v>0</v>
      </c>
      <c r="D69">
        <v>909</v>
      </c>
      <c r="E69">
        <v>296</v>
      </c>
      <c r="F69">
        <v>10</v>
      </c>
      <c r="G69" t="s">
        <v>84</v>
      </c>
      <c r="H69" s="17">
        <f t="shared" si="1"/>
        <v>26.906400000000001</v>
      </c>
    </row>
    <row r="70" spans="1:8" x14ac:dyDescent="0.35">
      <c r="A70" t="s">
        <v>155</v>
      </c>
      <c r="B70">
        <v>78</v>
      </c>
      <c r="C70">
        <v>0</v>
      </c>
      <c r="D70">
        <v>419</v>
      </c>
      <c r="E70">
        <v>117</v>
      </c>
      <c r="F70">
        <v>9</v>
      </c>
      <c r="G70" t="s">
        <v>125</v>
      </c>
      <c r="H70" s="17">
        <f t="shared" si="1"/>
        <v>4.4120699999999999</v>
      </c>
    </row>
    <row r="71" spans="1:8" x14ac:dyDescent="0.35">
      <c r="A71" t="s">
        <v>156</v>
      </c>
      <c r="B71">
        <v>67</v>
      </c>
      <c r="C71">
        <v>1</v>
      </c>
      <c r="D71">
        <v>406</v>
      </c>
      <c r="E71">
        <v>317</v>
      </c>
      <c r="F71">
        <v>15</v>
      </c>
      <c r="G71" t="s">
        <v>78</v>
      </c>
      <c r="H71" s="17">
        <f t="shared" si="1"/>
        <v>19.305299999999999</v>
      </c>
    </row>
    <row r="72" spans="1:8" x14ac:dyDescent="0.35">
      <c r="A72" t="s">
        <v>157</v>
      </c>
      <c r="B72">
        <v>24</v>
      </c>
      <c r="C72">
        <v>0</v>
      </c>
      <c r="D72">
        <v>939</v>
      </c>
      <c r="E72">
        <v>25</v>
      </c>
      <c r="F72">
        <v>8</v>
      </c>
      <c r="G72" t="s">
        <v>98</v>
      </c>
      <c r="H72" s="17">
        <f t="shared" si="1"/>
        <v>1.8779999999999999</v>
      </c>
    </row>
    <row r="73" spans="1:8" x14ac:dyDescent="0.35">
      <c r="A73" t="s">
        <v>158</v>
      </c>
      <c r="B73">
        <v>29</v>
      </c>
      <c r="C73">
        <v>0</v>
      </c>
      <c r="D73">
        <v>109</v>
      </c>
      <c r="E73">
        <v>338</v>
      </c>
      <c r="F73">
        <v>5</v>
      </c>
      <c r="G73" t="s">
        <v>82</v>
      </c>
      <c r="H73" s="17">
        <f t="shared" si="1"/>
        <v>1.8421000000000001</v>
      </c>
    </row>
    <row r="74" spans="1:8" x14ac:dyDescent="0.35">
      <c r="A74" t="s">
        <v>159</v>
      </c>
      <c r="B74">
        <v>45</v>
      </c>
      <c r="C74">
        <v>0</v>
      </c>
      <c r="D74">
        <v>442</v>
      </c>
      <c r="E74">
        <v>335</v>
      </c>
      <c r="F74">
        <v>8</v>
      </c>
      <c r="G74" t="s">
        <v>92</v>
      </c>
      <c r="H74" s="17">
        <f t="shared" si="1"/>
        <v>11.845599999999999</v>
      </c>
    </row>
    <row r="75" spans="1:8" x14ac:dyDescent="0.35">
      <c r="A75" t="s">
        <v>160</v>
      </c>
      <c r="B75">
        <v>48</v>
      </c>
      <c r="C75">
        <v>0</v>
      </c>
      <c r="D75">
        <v>729</v>
      </c>
      <c r="E75">
        <v>457</v>
      </c>
      <c r="F75">
        <v>3</v>
      </c>
      <c r="G75" t="s">
        <v>105</v>
      </c>
      <c r="H75" s="17">
        <f t="shared" si="1"/>
        <v>9.9945900000000005</v>
      </c>
    </row>
    <row r="76" spans="1:8" x14ac:dyDescent="0.35">
      <c r="A76" t="s">
        <v>161</v>
      </c>
      <c r="B76">
        <v>22</v>
      </c>
      <c r="C76">
        <v>0</v>
      </c>
      <c r="D76">
        <v>864</v>
      </c>
      <c r="E76">
        <v>13</v>
      </c>
      <c r="F76">
        <v>14</v>
      </c>
      <c r="G76" t="s">
        <v>95</v>
      </c>
      <c r="H76" s="17">
        <f t="shared" si="1"/>
        <v>1.5724800000000001</v>
      </c>
    </row>
    <row r="77" spans="1:8" x14ac:dyDescent="0.35">
      <c r="A77" t="s">
        <v>162</v>
      </c>
      <c r="B77">
        <v>23</v>
      </c>
      <c r="C77">
        <v>1</v>
      </c>
      <c r="D77">
        <v>712</v>
      </c>
      <c r="E77">
        <v>329</v>
      </c>
      <c r="F77">
        <v>4</v>
      </c>
      <c r="G77" t="s">
        <v>95</v>
      </c>
      <c r="H77" s="17">
        <f t="shared" si="1"/>
        <v>9.3699200000000005</v>
      </c>
    </row>
    <row r="78" spans="1:8" x14ac:dyDescent="0.35">
      <c r="A78" t="s">
        <v>163</v>
      </c>
      <c r="B78">
        <v>31</v>
      </c>
      <c r="C78">
        <v>1</v>
      </c>
      <c r="D78">
        <v>288</v>
      </c>
      <c r="E78">
        <v>52</v>
      </c>
      <c r="F78">
        <v>14</v>
      </c>
      <c r="G78" t="s">
        <v>95</v>
      </c>
      <c r="H78" s="17">
        <f t="shared" si="1"/>
        <v>2.0966399999999998</v>
      </c>
    </row>
    <row r="79" spans="1:8" x14ac:dyDescent="0.35">
      <c r="A79" t="s">
        <v>164</v>
      </c>
      <c r="B79">
        <v>36</v>
      </c>
      <c r="C79">
        <v>0</v>
      </c>
      <c r="D79">
        <v>187</v>
      </c>
      <c r="E79">
        <v>313</v>
      </c>
      <c r="F79">
        <v>7</v>
      </c>
      <c r="G79" t="s">
        <v>98</v>
      </c>
      <c r="H79" s="17">
        <f t="shared" si="1"/>
        <v>4.0971700000000002</v>
      </c>
    </row>
    <row r="80" spans="1:8" x14ac:dyDescent="0.35">
      <c r="A80" t="s">
        <v>165</v>
      </c>
      <c r="B80">
        <v>26</v>
      </c>
      <c r="C80">
        <v>1</v>
      </c>
      <c r="D80">
        <v>893</v>
      </c>
      <c r="E80">
        <v>91</v>
      </c>
      <c r="F80">
        <v>2</v>
      </c>
      <c r="G80" t="s">
        <v>80</v>
      </c>
      <c r="H80" s="17">
        <f t="shared" si="1"/>
        <v>1.6252599999999999</v>
      </c>
    </row>
    <row r="81" spans="1:8" x14ac:dyDescent="0.35">
      <c r="A81" t="s">
        <v>166</v>
      </c>
      <c r="B81">
        <v>27</v>
      </c>
      <c r="C81">
        <v>0</v>
      </c>
      <c r="D81">
        <v>362</v>
      </c>
      <c r="E81">
        <v>398</v>
      </c>
      <c r="F81">
        <v>8</v>
      </c>
      <c r="G81" t="s">
        <v>95</v>
      </c>
      <c r="H81" s="17">
        <f t="shared" si="1"/>
        <v>11.52608</v>
      </c>
    </row>
    <row r="82" spans="1:8" x14ac:dyDescent="0.35">
      <c r="A82" t="s">
        <v>167</v>
      </c>
      <c r="B82">
        <v>22</v>
      </c>
      <c r="C82">
        <v>0</v>
      </c>
      <c r="D82">
        <v>214</v>
      </c>
      <c r="E82">
        <v>31</v>
      </c>
      <c r="F82">
        <v>14</v>
      </c>
      <c r="G82" t="s">
        <v>84</v>
      </c>
      <c r="H82" s="17">
        <f t="shared" si="1"/>
        <v>0.92876000000000003</v>
      </c>
    </row>
    <row r="83" spans="1:8" x14ac:dyDescent="0.35">
      <c r="A83" t="s">
        <v>168</v>
      </c>
      <c r="B83">
        <v>76</v>
      </c>
      <c r="C83">
        <v>1</v>
      </c>
      <c r="D83">
        <v>504</v>
      </c>
      <c r="E83">
        <v>119</v>
      </c>
      <c r="F83">
        <v>13</v>
      </c>
      <c r="G83" t="s">
        <v>84</v>
      </c>
      <c r="H83" s="17">
        <f t="shared" si="1"/>
        <v>7.7968799999999998</v>
      </c>
    </row>
    <row r="84" spans="1:8" x14ac:dyDescent="0.35">
      <c r="A84" t="s">
        <v>169</v>
      </c>
      <c r="B84">
        <v>69</v>
      </c>
      <c r="C84">
        <v>0</v>
      </c>
      <c r="D84">
        <v>343</v>
      </c>
      <c r="E84">
        <v>221</v>
      </c>
      <c r="F84">
        <v>12</v>
      </c>
      <c r="G84" t="s">
        <v>84</v>
      </c>
      <c r="H84" s="17">
        <f t="shared" si="1"/>
        <v>9.0963600000000007</v>
      </c>
    </row>
    <row r="85" spans="1:8" x14ac:dyDescent="0.35">
      <c r="A85" t="s">
        <v>170</v>
      </c>
      <c r="B85">
        <v>31</v>
      </c>
      <c r="C85">
        <v>-1</v>
      </c>
      <c r="D85">
        <v>97</v>
      </c>
      <c r="E85">
        <v>484</v>
      </c>
      <c r="F85">
        <v>2</v>
      </c>
      <c r="G85" t="s">
        <v>84</v>
      </c>
      <c r="H85" s="17">
        <f t="shared" si="1"/>
        <v>0.93896000000000002</v>
      </c>
    </row>
    <row r="86" spans="1:8" x14ac:dyDescent="0.35">
      <c r="A86" t="s">
        <v>171</v>
      </c>
      <c r="B86">
        <v>35</v>
      </c>
      <c r="C86">
        <v>0</v>
      </c>
      <c r="D86">
        <v>700</v>
      </c>
      <c r="E86">
        <v>422</v>
      </c>
      <c r="F86">
        <v>2</v>
      </c>
      <c r="G86" t="s">
        <v>84</v>
      </c>
      <c r="H86" s="17">
        <f t="shared" si="1"/>
        <v>5.9080000000000004</v>
      </c>
    </row>
    <row r="87" spans="1:8" x14ac:dyDescent="0.35">
      <c r="A87" t="s">
        <v>172</v>
      </c>
      <c r="B87">
        <v>38</v>
      </c>
      <c r="C87">
        <v>-1</v>
      </c>
      <c r="D87">
        <v>183</v>
      </c>
      <c r="E87">
        <v>94</v>
      </c>
      <c r="F87">
        <v>14</v>
      </c>
      <c r="G87" t="s">
        <v>125</v>
      </c>
      <c r="H87" s="17">
        <f t="shared" si="1"/>
        <v>2.40828</v>
      </c>
    </row>
    <row r="88" spans="1:8" x14ac:dyDescent="0.35">
      <c r="A88" t="s">
        <v>173</v>
      </c>
      <c r="B88">
        <v>76</v>
      </c>
      <c r="C88">
        <v>0</v>
      </c>
      <c r="D88">
        <v>404</v>
      </c>
      <c r="E88">
        <v>90</v>
      </c>
      <c r="F88">
        <v>4</v>
      </c>
      <c r="G88" t="s">
        <v>174</v>
      </c>
      <c r="H88" s="17">
        <f t="shared" si="1"/>
        <v>1.4543999999999999</v>
      </c>
    </row>
    <row r="89" spans="1:8" x14ac:dyDescent="0.35">
      <c r="A89" t="s">
        <v>175</v>
      </c>
      <c r="B89">
        <v>38</v>
      </c>
      <c r="C89">
        <v>-1</v>
      </c>
      <c r="D89">
        <v>897</v>
      </c>
      <c r="E89">
        <v>165</v>
      </c>
      <c r="F89">
        <v>3</v>
      </c>
      <c r="G89" t="s">
        <v>78</v>
      </c>
      <c r="H89" s="17">
        <f t="shared" si="1"/>
        <v>4.44015</v>
      </c>
    </row>
    <row r="90" spans="1:8" x14ac:dyDescent="0.35">
      <c r="A90" t="s">
        <v>176</v>
      </c>
      <c r="B90">
        <v>33</v>
      </c>
      <c r="C90">
        <v>0</v>
      </c>
      <c r="D90">
        <v>992</v>
      </c>
      <c r="E90">
        <v>174</v>
      </c>
      <c r="F90">
        <v>14</v>
      </c>
      <c r="G90" t="s">
        <v>82</v>
      </c>
      <c r="H90" s="17">
        <f t="shared" si="1"/>
        <v>24.165120000000002</v>
      </c>
    </row>
    <row r="91" spans="1:8" x14ac:dyDescent="0.35">
      <c r="A91" t="s">
        <v>177</v>
      </c>
      <c r="B91">
        <v>31</v>
      </c>
      <c r="C91">
        <v>0</v>
      </c>
      <c r="D91">
        <v>707</v>
      </c>
      <c r="E91">
        <v>74</v>
      </c>
      <c r="F91">
        <v>6</v>
      </c>
      <c r="G91" t="s">
        <v>95</v>
      </c>
      <c r="H91" s="17">
        <f t="shared" si="1"/>
        <v>3.1390799999999999</v>
      </c>
    </row>
    <row r="92" spans="1:8" x14ac:dyDescent="0.35">
      <c r="A92" t="s">
        <v>178</v>
      </c>
      <c r="B92">
        <v>43</v>
      </c>
      <c r="C92">
        <v>1</v>
      </c>
      <c r="D92">
        <v>35</v>
      </c>
      <c r="E92">
        <v>396</v>
      </c>
      <c r="F92">
        <v>5</v>
      </c>
      <c r="G92" t="s">
        <v>92</v>
      </c>
      <c r="H92" s="17">
        <f t="shared" si="1"/>
        <v>0.69299999999999995</v>
      </c>
    </row>
    <row r="93" spans="1:8" x14ac:dyDescent="0.35">
      <c r="A93" t="s">
        <v>179</v>
      </c>
      <c r="B93">
        <v>54</v>
      </c>
      <c r="C93">
        <v>0</v>
      </c>
      <c r="D93">
        <v>993</v>
      </c>
      <c r="E93">
        <v>88</v>
      </c>
      <c r="F93">
        <v>12</v>
      </c>
      <c r="G93" t="s">
        <v>174</v>
      </c>
      <c r="H93" s="17">
        <f t="shared" si="1"/>
        <v>10.486079999999999</v>
      </c>
    </row>
    <row r="94" spans="1:8" x14ac:dyDescent="0.35">
      <c r="A94" t="s">
        <v>180</v>
      </c>
      <c r="B94">
        <v>55</v>
      </c>
      <c r="C94">
        <v>0</v>
      </c>
      <c r="D94">
        <v>564</v>
      </c>
      <c r="E94">
        <v>473</v>
      </c>
      <c r="F94">
        <v>0</v>
      </c>
      <c r="G94" t="s">
        <v>92</v>
      </c>
      <c r="H94" s="17">
        <f t="shared" si="1"/>
        <v>0</v>
      </c>
    </row>
    <row r="95" spans="1:8" x14ac:dyDescent="0.35">
      <c r="A95" t="s">
        <v>181</v>
      </c>
      <c r="B95">
        <v>72</v>
      </c>
      <c r="C95">
        <v>-1</v>
      </c>
      <c r="D95">
        <v>246</v>
      </c>
      <c r="E95">
        <v>416</v>
      </c>
      <c r="F95">
        <v>5</v>
      </c>
      <c r="G95" t="s">
        <v>92</v>
      </c>
      <c r="H95" s="17">
        <f t="shared" si="1"/>
        <v>5.1167999999999996</v>
      </c>
    </row>
    <row r="96" spans="1:8" x14ac:dyDescent="0.35">
      <c r="A96" t="s">
        <v>182</v>
      </c>
      <c r="B96">
        <v>55</v>
      </c>
      <c r="C96">
        <v>1</v>
      </c>
      <c r="D96">
        <v>846</v>
      </c>
      <c r="E96">
        <v>63</v>
      </c>
      <c r="F96">
        <v>5</v>
      </c>
      <c r="G96" t="s">
        <v>78</v>
      </c>
      <c r="H96" s="17">
        <f t="shared" si="1"/>
        <v>2.6648999999999998</v>
      </c>
    </row>
    <row r="97" spans="1:8" x14ac:dyDescent="0.35">
      <c r="A97" t="s">
        <v>183</v>
      </c>
      <c r="B97">
        <v>23</v>
      </c>
      <c r="C97">
        <v>0</v>
      </c>
      <c r="D97">
        <v>308</v>
      </c>
      <c r="E97">
        <v>254</v>
      </c>
      <c r="F97">
        <v>2</v>
      </c>
      <c r="G97" t="s">
        <v>105</v>
      </c>
      <c r="H97" s="17">
        <f t="shared" si="1"/>
        <v>1.56464</v>
      </c>
    </row>
    <row r="98" spans="1:8" x14ac:dyDescent="0.35">
      <c r="A98" t="s">
        <v>184</v>
      </c>
      <c r="B98">
        <v>36</v>
      </c>
      <c r="C98">
        <v>-1</v>
      </c>
      <c r="D98">
        <v>187</v>
      </c>
      <c r="E98">
        <v>6</v>
      </c>
      <c r="F98">
        <v>1</v>
      </c>
      <c r="G98" t="s">
        <v>98</v>
      </c>
      <c r="H98" s="17">
        <f t="shared" si="1"/>
        <v>1.1220000000000001E-2</v>
      </c>
    </row>
    <row r="99" spans="1:8" x14ac:dyDescent="0.35">
      <c r="A99" t="s">
        <v>185</v>
      </c>
      <c r="B99">
        <v>67</v>
      </c>
      <c r="C99">
        <v>0</v>
      </c>
      <c r="D99">
        <v>705</v>
      </c>
      <c r="E99">
        <v>360</v>
      </c>
      <c r="F99">
        <v>2</v>
      </c>
      <c r="G99" t="s">
        <v>92</v>
      </c>
      <c r="H99" s="17">
        <f t="shared" si="1"/>
        <v>5.0759999999999996</v>
      </c>
    </row>
    <row r="100" spans="1:8" x14ac:dyDescent="0.35">
      <c r="A100" t="s">
        <v>186</v>
      </c>
      <c r="B100">
        <v>32</v>
      </c>
      <c r="C100">
        <v>1</v>
      </c>
      <c r="D100">
        <v>464</v>
      </c>
      <c r="E100">
        <v>263</v>
      </c>
      <c r="F100">
        <v>11</v>
      </c>
      <c r="G100" t="s">
        <v>127</v>
      </c>
      <c r="H100" s="17">
        <f t="shared" si="1"/>
        <v>13.42352</v>
      </c>
    </row>
    <row r="101" spans="1:8" x14ac:dyDescent="0.35">
      <c r="A101" t="s">
        <v>187</v>
      </c>
      <c r="B101">
        <v>55</v>
      </c>
      <c r="C101">
        <v>0</v>
      </c>
      <c r="D101">
        <v>384</v>
      </c>
      <c r="E101">
        <v>449</v>
      </c>
      <c r="F101">
        <v>5</v>
      </c>
      <c r="G101" t="s">
        <v>95</v>
      </c>
      <c r="H101" s="17">
        <f t="shared" si="1"/>
        <v>8.6207999999999991</v>
      </c>
    </row>
    <row r="102" spans="1:8" x14ac:dyDescent="0.35">
      <c r="A102" t="s">
        <v>188</v>
      </c>
      <c r="B102">
        <v>31</v>
      </c>
      <c r="C102">
        <v>0</v>
      </c>
      <c r="D102">
        <v>965</v>
      </c>
      <c r="E102">
        <v>194</v>
      </c>
      <c r="F102">
        <v>4</v>
      </c>
      <c r="G102" t="s">
        <v>127</v>
      </c>
      <c r="H102" s="17">
        <f t="shared" si="1"/>
        <v>7.4884000000000004</v>
      </c>
    </row>
    <row r="103" spans="1:8" x14ac:dyDescent="0.35">
      <c r="A103" t="s">
        <v>189</v>
      </c>
      <c r="B103">
        <v>22</v>
      </c>
      <c r="C103">
        <v>0</v>
      </c>
      <c r="D103">
        <v>294</v>
      </c>
      <c r="E103">
        <v>335</v>
      </c>
      <c r="F103">
        <v>10</v>
      </c>
      <c r="G103" t="s">
        <v>92</v>
      </c>
      <c r="H103" s="17">
        <f t="shared" si="1"/>
        <v>9.8490000000000002</v>
      </c>
    </row>
    <row r="104" spans="1:8" x14ac:dyDescent="0.35">
      <c r="A104" t="s">
        <v>190</v>
      </c>
      <c r="B104">
        <v>41</v>
      </c>
      <c r="C104">
        <v>0</v>
      </c>
      <c r="D104">
        <v>935</v>
      </c>
      <c r="E104">
        <v>280</v>
      </c>
      <c r="F104">
        <v>15</v>
      </c>
      <c r="G104" t="s">
        <v>78</v>
      </c>
      <c r="H104" s="17">
        <f t="shared" si="1"/>
        <v>39.270000000000003</v>
      </c>
    </row>
    <row r="105" spans="1:8" x14ac:dyDescent="0.35">
      <c r="A105" t="s">
        <v>191</v>
      </c>
      <c r="B105">
        <v>65</v>
      </c>
      <c r="C105">
        <v>-1</v>
      </c>
      <c r="D105">
        <v>186</v>
      </c>
      <c r="E105">
        <v>117</v>
      </c>
      <c r="F105">
        <v>9</v>
      </c>
      <c r="G105" t="s">
        <v>110</v>
      </c>
      <c r="H105" s="17">
        <f t="shared" si="1"/>
        <v>1.95858</v>
      </c>
    </row>
    <row r="106" spans="1:8" x14ac:dyDescent="0.35">
      <c r="A106" t="s">
        <v>192</v>
      </c>
      <c r="B106">
        <v>20</v>
      </c>
      <c r="C106">
        <v>0</v>
      </c>
      <c r="D106">
        <v>962</v>
      </c>
      <c r="E106">
        <v>220</v>
      </c>
      <c r="F106">
        <v>8</v>
      </c>
      <c r="G106" t="s">
        <v>174</v>
      </c>
      <c r="H106" s="17">
        <f t="shared" si="1"/>
        <v>16.9312</v>
      </c>
    </row>
    <row r="107" spans="1:8" x14ac:dyDescent="0.35">
      <c r="A107" t="s">
        <v>193</v>
      </c>
      <c r="B107">
        <v>54</v>
      </c>
      <c r="C107">
        <v>0</v>
      </c>
      <c r="D107">
        <v>81</v>
      </c>
      <c r="E107">
        <v>381</v>
      </c>
      <c r="F107">
        <v>15</v>
      </c>
      <c r="G107" t="s">
        <v>174</v>
      </c>
      <c r="H107" s="17">
        <f t="shared" si="1"/>
        <v>4.6291500000000001</v>
      </c>
    </row>
    <row r="108" spans="1:8" x14ac:dyDescent="0.35">
      <c r="A108" t="s">
        <v>194</v>
      </c>
      <c r="B108">
        <v>47</v>
      </c>
      <c r="C108">
        <v>0</v>
      </c>
      <c r="D108">
        <v>75</v>
      </c>
      <c r="E108">
        <v>338</v>
      </c>
      <c r="F108">
        <v>3</v>
      </c>
      <c r="G108" t="s">
        <v>125</v>
      </c>
      <c r="H108" s="17">
        <f t="shared" si="1"/>
        <v>0.76049999999999995</v>
      </c>
    </row>
    <row r="109" spans="1:8" x14ac:dyDescent="0.35">
      <c r="A109" t="s">
        <v>195</v>
      </c>
      <c r="B109">
        <v>58</v>
      </c>
      <c r="C109">
        <v>-1</v>
      </c>
      <c r="D109">
        <v>939</v>
      </c>
      <c r="E109">
        <v>322</v>
      </c>
      <c r="F109">
        <v>14</v>
      </c>
      <c r="G109" t="s">
        <v>95</v>
      </c>
      <c r="H109" s="17">
        <f t="shared" si="1"/>
        <v>42.330120000000001</v>
      </c>
    </row>
    <row r="110" spans="1:8" x14ac:dyDescent="0.35">
      <c r="A110" t="s">
        <v>196</v>
      </c>
      <c r="B110">
        <v>29</v>
      </c>
      <c r="C110">
        <v>-1</v>
      </c>
      <c r="D110">
        <v>670</v>
      </c>
      <c r="E110">
        <v>90</v>
      </c>
      <c r="F110">
        <v>4</v>
      </c>
      <c r="G110" t="s">
        <v>84</v>
      </c>
      <c r="H110" s="17">
        <f t="shared" si="1"/>
        <v>2.4119999999999999</v>
      </c>
    </row>
    <row r="111" spans="1:8" x14ac:dyDescent="0.35">
      <c r="A111" t="s">
        <v>197</v>
      </c>
      <c r="B111">
        <v>24</v>
      </c>
      <c r="C111">
        <v>-1</v>
      </c>
      <c r="D111">
        <v>74</v>
      </c>
      <c r="E111">
        <v>182</v>
      </c>
      <c r="F111">
        <v>15</v>
      </c>
      <c r="G111" t="s">
        <v>84</v>
      </c>
      <c r="H111" s="17">
        <f t="shared" si="1"/>
        <v>2.0202</v>
      </c>
    </row>
    <row r="112" spans="1:8" x14ac:dyDescent="0.35">
      <c r="A112" t="s">
        <v>198</v>
      </c>
      <c r="B112">
        <v>28</v>
      </c>
      <c r="C112">
        <v>0</v>
      </c>
      <c r="D112">
        <v>595</v>
      </c>
      <c r="E112">
        <v>4</v>
      </c>
      <c r="F112">
        <v>5</v>
      </c>
      <c r="G112" t="s">
        <v>84</v>
      </c>
      <c r="H112" s="17">
        <f t="shared" si="1"/>
        <v>0.11899999999999999</v>
      </c>
    </row>
    <row r="113" spans="1:8" x14ac:dyDescent="0.35">
      <c r="A113" t="s">
        <v>199</v>
      </c>
      <c r="B113">
        <v>66</v>
      </c>
      <c r="C113">
        <v>0</v>
      </c>
      <c r="D113">
        <v>194</v>
      </c>
      <c r="E113">
        <v>408</v>
      </c>
      <c r="F113">
        <v>9</v>
      </c>
      <c r="G113" t="s">
        <v>84</v>
      </c>
      <c r="H113" s="17">
        <f t="shared" si="1"/>
        <v>7.1236800000000002</v>
      </c>
    </row>
    <row r="114" spans="1:8" x14ac:dyDescent="0.35">
      <c r="A114" t="s">
        <v>200</v>
      </c>
      <c r="B114">
        <v>74</v>
      </c>
      <c r="C114">
        <v>0</v>
      </c>
      <c r="D114">
        <v>82</v>
      </c>
      <c r="E114">
        <v>302</v>
      </c>
      <c r="F114">
        <v>6</v>
      </c>
      <c r="G114" t="s">
        <v>84</v>
      </c>
      <c r="H114" s="17">
        <f t="shared" si="1"/>
        <v>1.48584</v>
      </c>
    </row>
    <row r="115" spans="1:8" x14ac:dyDescent="0.35">
      <c r="A115" t="s">
        <v>201</v>
      </c>
      <c r="B115">
        <v>23</v>
      </c>
      <c r="C115">
        <v>0</v>
      </c>
      <c r="D115">
        <v>834</v>
      </c>
      <c r="E115">
        <v>425</v>
      </c>
      <c r="F115">
        <v>4</v>
      </c>
      <c r="G115" t="s">
        <v>110</v>
      </c>
      <c r="H115" s="17">
        <f t="shared" si="1"/>
        <v>14.178000000000001</v>
      </c>
    </row>
    <row r="116" spans="1:8" x14ac:dyDescent="0.35">
      <c r="A116" t="s">
        <v>202</v>
      </c>
      <c r="B116">
        <v>72</v>
      </c>
      <c r="C116">
        <v>-1</v>
      </c>
      <c r="D116">
        <v>872</v>
      </c>
      <c r="E116">
        <v>225</v>
      </c>
      <c r="F116">
        <v>10</v>
      </c>
      <c r="G116" t="s">
        <v>95</v>
      </c>
      <c r="H116" s="17">
        <f t="shared" si="1"/>
        <v>19.62</v>
      </c>
    </row>
    <row r="117" spans="1:8" x14ac:dyDescent="0.35">
      <c r="A117" t="s">
        <v>203</v>
      </c>
      <c r="B117">
        <v>68</v>
      </c>
      <c r="C117">
        <v>1</v>
      </c>
      <c r="D117">
        <v>165</v>
      </c>
      <c r="E117">
        <v>357</v>
      </c>
      <c r="F117">
        <v>0</v>
      </c>
      <c r="G117" t="s">
        <v>84</v>
      </c>
      <c r="H117" s="17">
        <f t="shared" si="1"/>
        <v>0</v>
      </c>
    </row>
    <row r="118" spans="1:8" x14ac:dyDescent="0.35">
      <c r="A118" t="s">
        <v>204</v>
      </c>
      <c r="B118">
        <v>72</v>
      </c>
      <c r="C118">
        <v>0</v>
      </c>
      <c r="D118">
        <v>847</v>
      </c>
      <c r="E118">
        <v>407</v>
      </c>
      <c r="F118">
        <v>6</v>
      </c>
      <c r="G118" t="s">
        <v>80</v>
      </c>
      <c r="H118" s="17">
        <f t="shared" si="1"/>
        <v>20.68374</v>
      </c>
    </row>
    <row r="119" spans="1:8" x14ac:dyDescent="0.35">
      <c r="A119" t="s">
        <v>205</v>
      </c>
      <c r="B119">
        <v>74</v>
      </c>
      <c r="C119">
        <v>0</v>
      </c>
      <c r="D119">
        <v>519</v>
      </c>
      <c r="E119">
        <v>6</v>
      </c>
      <c r="F119">
        <v>14</v>
      </c>
      <c r="G119" t="s">
        <v>92</v>
      </c>
      <c r="H119" s="17">
        <f t="shared" si="1"/>
        <v>0.43596000000000001</v>
      </c>
    </row>
    <row r="120" spans="1:8" x14ac:dyDescent="0.35">
      <c r="A120" t="s">
        <v>206</v>
      </c>
      <c r="B120">
        <v>55</v>
      </c>
      <c r="C120">
        <v>-1</v>
      </c>
      <c r="D120">
        <v>913</v>
      </c>
      <c r="E120">
        <v>230</v>
      </c>
      <c r="F120">
        <v>8</v>
      </c>
      <c r="G120" t="s">
        <v>105</v>
      </c>
      <c r="H120" s="17">
        <f t="shared" si="1"/>
        <v>16.799199999999999</v>
      </c>
    </row>
    <row r="121" spans="1:8" x14ac:dyDescent="0.35">
      <c r="A121" t="s">
        <v>207</v>
      </c>
      <c r="B121">
        <v>74</v>
      </c>
      <c r="C121">
        <v>-1</v>
      </c>
      <c r="D121">
        <v>103</v>
      </c>
      <c r="E121">
        <v>109</v>
      </c>
      <c r="F121">
        <v>7</v>
      </c>
      <c r="G121" t="s">
        <v>110</v>
      </c>
      <c r="H121" s="17">
        <f t="shared" si="1"/>
        <v>0.78588999999999998</v>
      </c>
    </row>
    <row r="122" spans="1:8" x14ac:dyDescent="0.35">
      <c r="A122" t="s">
        <v>208</v>
      </c>
      <c r="B122">
        <v>62</v>
      </c>
      <c r="C122">
        <v>-1</v>
      </c>
      <c r="D122">
        <v>408</v>
      </c>
      <c r="E122">
        <v>29</v>
      </c>
      <c r="F122">
        <v>6</v>
      </c>
      <c r="G122" t="s">
        <v>98</v>
      </c>
      <c r="H122" s="17">
        <f t="shared" si="1"/>
        <v>0.70992</v>
      </c>
    </row>
    <row r="123" spans="1:8" x14ac:dyDescent="0.35">
      <c r="A123" t="s">
        <v>209</v>
      </c>
      <c r="B123">
        <v>47</v>
      </c>
      <c r="C123">
        <v>1</v>
      </c>
      <c r="D123">
        <v>862</v>
      </c>
      <c r="E123">
        <v>17</v>
      </c>
      <c r="F123">
        <v>14</v>
      </c>
      <c r="G123" t="s">
        <v>110</v>
      </c>
      <c r="H123" s="17">
        <f t="shared" si="1"/>
        <v>2.0515599999999998</v>
      </c>
    </row>
    <row r="124" spans="1:8" x14ac:dyDescent="0.35">
      <c r="A124" t="s">
        <v>210</v>
      </c>
      <c r="B124">
        <v>75</v>
      </c>
      <c r="C124">
        <v>-1</v>
      </c>
      <c r="D124">
        <v>566</v>
      </c>
      <c r="E124">
        <v>328</v>
      </c>
      <c r="F124">
        <v>5</v>
      </c>
      <c r="G124" t="s">
        <v>84</v>
      </c>
      <c r="H124" s="17">
        <f t="shared" si="1"/>
        <v>9.2824000000000009</v>
      </c>
    </row>
    <row r="125" spans="1:8" x14ac:dyDescent="0.35">
      <c r="A125" t="s">
        <v>211</v>
      </c>
      <c r="B125">
        <v>42</v>
      </c>
      <c r="C125">
        <v>0</v>
      </c>
      <c r="D125">
        <v>704</v>
      </c>
      <c r="E125">
        <v>423</v>
      </c>
      <c r="F125">
        <v>8</v>
      </c>
      <c r="G125" t="s">
        <v>82</v>
      </c>
      <c r="H125" s="17">
        <f t="shared" si="1"/>
        <v>23.823360000000001</v>
      </c>
    </row>
    <row r="126" spans="1:8" x14ac:dyDescent="0.35">
      <c r="A126" t="s">
        <v>212</v>
      </c>
      <c r="B126">
        <v>59</v>
      </c>
      <c r="C126">
        <v>1</v>
      </c>
      <c r="D126">
        <v>544</v>
      </c>
      <c r="E126">
        <v>351</v>
      </c>
      <c r="F126">
        <v>9</v>
      </c>
      <c r="G126" t="s">
        <v>78</v>
      </c>
      <c r="H126" s="17">
        <f t="shared" si="1"/>
        <v>17.18496</v>
      </c>
    </row>
    <row r="127" spans="1:8" x14ac:dyDescent="0.35">
      <c r="A127" t="s">
        <v>213</v>
      </c>
      <c r="B127">
        <v>25</v>
      </c>
      <c r="C127">
        <v>0</v>
      </c>
      <c r="D127">
        <v>10</v>
      </c>
      <c r="E127">
        <v>291</v>
      </c>
      <c r="F127">
        <v>9</v>
      </c>
      <c r="G127" t="s">
        <v>95</v>
      </c>
      <c r="H127" s="17">
        <f t="shared" si="1"/>
        <v>0.26190000000000002</v>
      </c>
    </row>
    <row r="128" spans="1:8" x14ac:dyDescent="0.35">
      <c r="A128" t="s">
        <v>214</v>
      </c>
      <c r="B128">
        <v>36</v>
      </c>
      <c r="C128">
        <v>-1</v>
      </c>
      <c r="D128">
        <v>83</v>
      </c>
      <c r="E128">
        <v>388</v>
      </c>
      <c r="F128">
        <v>14</v>
      </c>
      <c r="G128" t="s">
        <v>82</v>
      </c>
      <c r="H128" s="17">
        <f t="shared" si="1"/>
        <v>4.5085600000000001</v>
      </c>
    </row>
    <row r="129" spans="1:8" x14ac:dyDescent="0.35">
      <c r="A129" t="s">
        <v>215</v>
      </c>
      <c r="B129">
        <v>32</v>
      </c>
      <c r="C129">
        <v>-1</v>
      </c>
      <c r="D129">
        <v>409</v>
      </c>
      <c r="E129">
        <v>255</v>
      </c>
      <c r="F129">
        <v>8</v>
      </c>
      <c r="G129" t="s">
        <v>84</v>
      </c>
      <c r="H129" s="17">
        <f t="shared" si="1"/>
        <v>8.3436000000000003</v>
      </c>
    </row>
    <row r="130" spans="1:8" x14ac:dyDescent="0.35">
      <c r="A130" t="s">
        <v>216</v>
      </c>
      <c r="B130">
        <v>49</v>
      </c>
      <c r="C130">
        <v>0</v>
      </c>
      <c r="D130">
        <v>773</v>
      </c>
      <c r="E130">
        <v>136</v>
      </c>
      <c r="F130">
        <v>1</v>
      </c>
      <c r="G130" t="s">
        <v>95</v>
      </c>
      <c r="H130" s="17">
        <f t="shared" si="1"/>
        <v>1.05128</v>
      </c>
    </row>
    <row r="131" spans="1:8" x14ac:dyDescent="0.35">
      <c r="A131" t="s">
        <v>217</v>
      </c>
      <c r="B131">
        <v>39</v>
      </c>
      <c r="C131">
        <v>1</v>
      </c>
      <c r="D131">
        <v>715</v>
      </c>
      <c r="E131">
        <v>413</v>
      </c>
      <c r="F131">
        <v>1</v>
      </c>
      <c r="G131" t="s">
        <v>95</v>
      </c>
      <c r="H131" s="17">
        <f t="shared" ref="H131:H194" si="2">(D131*E131*F131)/100000</f>
        <v>2.95295</v>
      </c>
    </row>
    <row r="132" spans="1:8" x14ac:dyDescent="0.35">
      <c r="A132" t="s">
        <v>218</v>
      </c>
      <c r="B132">
        <v>24</v>
      </c>
      <c r="C132">
        <v>0</v>
      </c>
      <c r="D132">
        <v>723</v>
      </c>
      <c r="E132">
        <v>66</v>
      </c>
      <c r="F132">
        <v>2</v>
      </c>
      <c r="G132" t="s">
        <v>80</v>
      </c>
      <c r="H132" s="17">
        <f t="shared" si="2"/>
        <v>0.95435999999999999</v>
      </c>
    </row>
    <row r="133" spans="1:8" x14ac:dyDescent="0.35">
      <c r="A133" t="s">
        <v>219</v>
      </c>
      <c r="B133">
        <v>57</v>
      </c>
      <c r="C133">
        <v>0</v>
      </c>
      <c r="D133">
        <v>372</v>
      </c>
      <c r="E133">
        <v>118</v>
      </c>
      <c r="F133">
        <v>4</v>
      </c>
      <c r="G133" t="s">
        <v>95</v>
      </c>
      <c r="H133" s="17">
        <f t="shared" si="2"/>
        <v>1.7558400000000001</v>
      </c>
    </row>
    <row r="134" spans="1:8" x14ac:dyDescent="0.35">
      <c r="A134" t="s">
        <v>220</v>
      </c>
      <c r="B134">
        <v>49</v>
      </c>
      <c r="C134">
        <v>-1</v>
      </c>
      <c r="D134">
        <v>765</v>
      </c>
      <c r="E134">
        <v>372</v>
      </c>
      <c r="F134">
        <v>7</v>
      </c>
      <c r="G134" t="s">
        <v>174</v>
      </c>
      <c r="H134" s="17">
        <f t="shared" si="2"/>
        <v>19.9206</v>
      </c>
    </row>
    <row r="135" spans="1:8" x14ac:dyDescent="0.35">
      <c r="A135" t="s">
        <v>221</v>
      </c>
      <c r="B135">
        <v>44</v>
      </c>
      <c r="C135">
        <v>1</v>
      </c>
      <c r="D135">
        <v>167</v>
      </c>
      <c r="E135">
        <v>274</v>
      </c>
      <c r="F135">
        <v>14</v>
      </c>
      <c r="G135" t="s">
        <v>78</v>
      </c>
      <c r="H135" s="17">
        <f t="shared" si="2"/>
        <v>6.4061199999999996</v>
      </c>
    </row>
    <row r="136" spans="1:8" x14ac:dyDescent="0.35">
      <c r="A136" t="s">
        <v>222</v>
      </c>
      <c r="B136">
        <v>74</v>
      </c>
      <c r="C136">
        <v>0</v>
      </c>
      <c r="D136">
        <v>391</v>
      </c>
      <c r="E136">
        <v>225</v>
      </c>
      <c r="F136">
        <v>14</v>
      </c>
      <c r="G136" t="s">
        <v>127</v>
      </c>
      <c r="H136" s="17">
        <f t="shared" si="2"/>
        <v>12.3165</v>
      </c>
    </row>
    <row r="137" spans="1:8" x14ac:dyDescent="0.35">
      <c r="A137" t="s">
        <v>223</v>
      </c>
      <c r="B137">
        <v>71</v>
      </c>
      <c r="C137">
        <v>-1</v>
      </c>
      <c r="D137">
        <v>932</v>
      </c>
      <c r="E137">
        <v>268</v>
      </c>
      <c r="F137">
        <v>6</v>
      </c>
      <c r="G137" t="s">
        <v>98</v>
      </c>
      <c r="H137" s="17">
        <f t="shared" si="2"/>
        <v>14.986560000000001</v>
      </c>
    </row>
    <row r="138" spans="1:8" x14ac:dyDescent="0.35">
      <c r="A138" t="s">
        <v>224</v>
      </c>
      <c r="B138">
        <v>58</v>
      </c>
      <c r="C138">
        <v>0</v>
      </c>
      <c r="D138">
        <v>809</v>
      </c>
      <c r="E138">
        <v>347</v>
      </c>
      <c r="F138">
        <v>11</v>
      </c>
      <c r="G138" t="s">
        <v>105</v>
      </c>
      <c r="H138" s="17">
        <f t="shared" si="2"/>
        <v>30.879529999999999</v>
      </c>
    </row>
    <row r="139" spans="1:8" x14ac:dyDescent="0.35">
      <c r="A139" t="s">
        <v>225</v>
      </c>
      <c r="B139">
        <v>73</v>
      </c>
      <c r="C139">
        <v>0</v>
      </c>
      <c r="D139">
        <v>222</v>
      </c>
      <c r="E139">
        <v>259</v>
      </c>
      <c r="F139">
        <v>13</v>
      </c>
      <c r="G139" t="s">
        <v>84</v>
      </c>
      <c r="H139" s="17">
        <f t="shared" si="2"/>
        <v>7.4747399999999997</v>
      </c>
    </row>
    <row r="140" spans="1:8" x14ac:dyDescent="0.35">
      <c r="A140" t="s">
        <v>226</v>
      </c>
      <c r="B140">
        <v>77</v>
      </c>
      <c r="C140">
        <v>1</v>
      </c>
      <c r="D140">
        <v>590</v>
      </c>
      <c r="E140">
        <v>336</v>
      </c>
      <c r="F140">
        <v>1</v>
      </c>
      <c r="G140" t="s">
        <v>84</v>
      </c>
      <c r="H140" s="17">
        <f t="shared" si="2"/>
        <v>1.9823999999999999</v>
      </c>
    </row>
    <row r="141" spans="1:8" x14ac:dyDescent="0.35">
      <c r="A141" t="s">
        <v>227</v>
      </c>
      <c r="B141">
        <v>21</v>
      </c>
      <c r="C141">
        <v>0</v>
      </c>
      <c r="D141">
        <v>650</v>
      </c>
      <c r="E141">
        <v>286</v>
      </c>
      <c r="F141">
        <v>14</v>
      </c>
      <c r="G141" t="s">
        <v>84</v>
      </c>
      <c r="H141" s="17">
        <f t="shared" si="2"/>
        <v>26.026</v>
      </c>
    </row>
    <row r="142" spans="1:8" x14ac:dyDescent="0.35">
      <c r="A142" t="s">
        <v>228</v>
      </c>
      <c r="B142">
        <v>47</v>
      </c>
      <c r="C142">
        <v>1</v>
      </c>
      <c r="D142">
        <v>933</v>
      </c>
      <c r="E142">
        <v>491</v>
      </c>
      <c r="F142">
        <v>14</v>
      </c>
      <c r="G142" t="s">
        <v>84</v>
      </c>
      <c r="H142" s="17">
        <f t="shared" si="2"/>
        <v>64.134420000000006</v>
      </c>
    </row>
    <row r="143" spans="1:8" x14ac:dyDescent="0.35">
      <c r="A143" t="s">
        <v>229</v>
      </c>
      <c r="B143">
        <v>57</v>
      </c>
      <c r="C143">
        <v>0</v>
      </c>
      <c r="D143">
        <v>474</v>
      </c>
      <c r="E143">
        <v>113</v>
      </c>
      <c r="F143">
        <v>8</v>
      </c>
      <c r="G143" t="s">
        <v>84</v>
      </c>
      <c r="H143" s="17">
        <f t="shared" si="2"/>
        <v>4.2849599999999999</v>
      </c>
    </row>
    <row r="144" spans="1:8" x14ac:dyDescent="0.35">
      <c r="A144" t="s">
        <v>230</v>
      </c>
      <c r="B144">
        <v>78</v>
      </c>
      <c r="C144">
        <v>0</v>
      </c>
      <c r="D144">
        <v>821</v>
      </c>
      <c r="E144">
        <v>419</v>
      </c>
      <c r="F144">
        <v>13</v>
      </c>
      <c r="G144" t="s">
        <v>82</v>
      </c>
      <c r="H144" s="17">
        <f t="shared" si="2"/>
        <v>44.71987</v>
      </c>
    </row>
    <row r="145" spans="1:8" x14ac:dyDescent="0.35">
      <c r="A145" t="s">
        <v>231</v>
      </c>
      <c r="B145">
        <v>43</v>
      </c>
      <c r="C145">
        <v>1</v>
      </c>
      <c r="D145">
        <v>824</v>
      </c>
      <c r="E145">
        <v>494</v>
      </c>
      <c r="F145">
        <v>7</v>
      </c>
      <c r="G145" t="s">
        <v>80</v>
      </c>
      <c r="H145" s="17">
        <f t="shared" si="2"/>
        <v>28.493919999999999</v>
      </c>
    </row>
    <row r="146" spans="1:8" x14ac:dyDescent="0.35">
      <c r="A146" t="s">
        <v>232</v>
      </c>
      <c r="B146">
        <v>56</v>
      </c>
      <c r="C146">
        <v>0</v>
      </c>
      <c r="D146">
        <v>883</v>
      </c>
      <c r="E146">
        <v>75</v>
      </c>
      <c r="F146">
        <v>3</v>
      </c>
      <c r="G146" t="s">
        <v>78</v>
      </c>
      <c r="H146" s="17">
        <f t="shared" si="2"/>
        <v>1.98675</v>
      </c>
    </row>
    <row r="147" spans="1:8" x14ac:dyDescent="0.35">
      <c r="A147" t="s">
        <v>233</v>
      </c>
      <c r="B147">
        <v>70</v>
      </c>
      <c r="C147">
        <v>0</v>
      </c>
      <c r="D147">
        <v>933</v>
      </c>
      <c r="E147">
        <v>218</v>
      </c>
      <c r="F147">
        <v>4</v>
      </c>
      <c r="G147" t="s">
        <v>98</v>
      </c>
      <c r="H147" s="17">
        <f t="shared" si="2"/>
        <v>8.1357599999999994</v>
      </c>
    </row>
    <row r="148" spans="1:8" x14ac:dyDescent="0.35">
      <c r="A148" t="s">
        <v>234</v>
      </c>
      <c r="B148">
        <v>72</v>
      </c>
      <c r="C148">
        <v>0</v>
      </c>
      <c r="D148">
        <v>795</v>
      </c>
      <c r="E148">
        <v>403</v>
      </c>
      <c r="F148">
        <v>6</v>
      </c>
      <c r="G148" t="s">
        <v>80</v>
      </c>
      <c r="H148" s="17">
        <f t="shared" si="2"/>
        <v>19.223099999999999</v>
      </c>
    </row>
    <row r="149" spans="1:8" x14ac:dyDescent="0.35">
      <c r="A149" t="s">
        <v>235</v>
      </c>
      <c r="B149">
        <v>33</v>
      </c>
      <c r="C149">
        <v>0</v>
      </c>
      <c r="D149">
        <v>608</v>
      </c>
      <c r="E149">
        <v>446</v>
      </c>
      <c r="F149">
        <v>10</v>
      </c>
      <c r="G149" t="s">
        <v>125</v>
      </c>
      <c r="H149" s="17">
        <f t="shared" si="2"/>
        <v>27.116800000000001</v>
      </c>
    </row>
    <row r="150" spans="1:8" x14ac:dyDescent="0.35">
      <c r="A150" t="s">
        <v>236</v>
      </c>
      <c r="B150">
        <v>29</v>
      </c>
      <c r="C150">
        <v>1</v>
      </c>
      <c r="D150">
        <v>96</v>
      </c>
      <c r="E150">
        <v>459</v>
      </c>
      <c r="F150">
        <v>6</v>
      </c>
      <c r="G150" t="s">
        <v>82</v>
      </c>
      <c r="H150" s="17">
        <f t="shared" si="2"/>
        <v>2.64384</v>
      </c>
    </row>
    <row r="151" spans="1:8" x14ac:dyDescent="0.35">
      <c r="A151" t="s">
        <v>237</v>
      </c>
      <c r="B151">
        <v>30</v>
      </c>
      <c r="C151">
        <v>0</v>
      </c>
      <c r="D151">
        <v>942</v>
      </c>
      <c r="E151">
        <v>449</v>
      </c>
      <c r="F151">
        <v>7</v>
      </c>
      <c r="G151" t="s">
        <v>110</v>
      </c>
      <c r="H151" s="17">
        <f t="shared" si="2"/>
        <v>29.607060000000001</v>
      </c>
    </row>
    <row r="152" spans="1:8" x14ac:dyDescent="0.35">
      <c r="A152" t="s">
        <v>238</v>
      </c>
      <c r="B152">
        <v>17</v>
      </c>
      <c r="C152">
        <v>0</v>
      </c>
      <c r="D152">
        <v>991</v>
      </c>
      <c r="E152">
        <v>411</v>
      </c>
      <c r="F152">
        <v>5</v>
      </c>
      <c r="G152" t="s">
        <v>76</v>
      </c>
      <c r="H152" s="17">
        <f t="shared" si="2"/>
        <v>20.36505</v>
      </c>
    </row>
    <row r="153" spans="1:8" x14ac:dyDescent="0.35">
      <c r="A153" t="s">
        <v>239</v>
      </c>
      <c r="B153">
        <v>23</v>
      </c>
      <c r="C153">
        <v>0</v>
      </c>
      <c r="D153">
        <v>37</v>
      </c>
      <c r="E153">
        <v>170</v>
      </c>
      <c r="F153">
        <v>2</v>
      </c>
      <c r="G153" t="s">
        <v>76</v>
      </c>
      <c r="H153" s="17">
        <f t="shared" si="2"/>
        <v>0.1258</v>
      </c>
    </row>
    <row r="154" spans="1:8" x14ac:dyDescent="0.35">
      <c r="A154" t="s">
        <v>240</v>
      </c>
      <c r="B154">
        <v>37</v>
      </c>
      <c r="C154">
        <v>1</v>
      </c>
      <c r="D154">
        <v>395</v>
      </c>
      <c r="E154">
        <v>469</v>
      </c>
      <c r="F154">
        <v>1</v>
      </c>
      <c r="G154" t="s">
        <v>76</v>
      </c>
      <c r="H154" s="17">
        <f t="shared" si="2"/>
        <v>1.8525499999999999</v>
      </c>
    </row>
    <row r="155" spans="1:8" x14ac:dyDescent="0.35">
      <c r="A155" t="s">
        <v>241</v>
      </c>
      <c r="B155">
        <v>42</v>
      </c>
      <c r="C155">
        <v>1</v>
      </c>
      <c r="D155">
        <v>144</v>
      </c>
      <c r="E155">
        <v>495</v>
      </c>
      <c r="F155">
        <v>9</v>
      </c>
      <c r="G155" t="s">
        <v>110</v>
      </c>
      <c r="H155" s="17">
        <f t="shared" si="2"/>
        <v>6.4151999999999996</v>
      </c>
    </row>
    <row r="156" spans="1:8" x14ac:dyDescent="0.35">
      <c r="A156" t="s">
        <v>242</v>
      </c>
      <c r="B156">
        <v>54</v>
      </c>
      <c r="C156">
        <v>0</v>
      </c>
      <c r="D156">
        <v>860</v>
      </c>
      <c r="E156">
        <v>225</v>
      </c>
      <c r="F156">
        <v>3</v>
      </c>
      <c r="G156" t="s">
        <v>125</v>
      </c>
      <c r="H156" s="17">
        <f t="shared" si="2"/>
        <v>5.8049999999999997</v>
      </c>
    </row>
    <row r="157" spans="1:8" x14ac:dyDescent="0.35">
      <c r="A157" t="s">
        <v>243</v>
      </c>
      <c r="B157">
        <v>53</v>
      </c>
      <c r="C157">
        <v>-1</v>
      </c>
      <c r="D157">
        <v>793</v>
      </c>
      <c r="E157">
        <v>312</v>
      </c>
      <c r="F157">
        <v>2</v>
      </c>
      <c r="G157" t="s">
        <v>92</v>
      </c>
      <c r="H157" s="17">
        <f t="shared" si="2"/>
        <v>4.9483199999999998</v>
      </c>
    </row>
    <row r="158" spans="1:8" x14ac:dyDescent="0.35">
      <c r="A158" t="s">
        <v>244</v>
      </c>
      <c r="B158">
        <v>27</v>
      </c>
      <c r="C158">
        <v>1</v>
      </c>
      <c r="D158">
        <v>977</v>
      </c>
      <c r="E158">
        <v>140</v>
      </c>
      <c r="F158">
        <v>12</v>
      </c>
      <c r="G158" t="s">
        <v>76</v>
      </c>
      <c r="H158" s="17">
        <f t="shared" si="2"/>
        <v>16.413599999999999</v>
      </c>
    </row>
    <row r="159" spans="1:8" x14ac:dyDescent="0.35">
      <c r="A159" t="s">
        <v>245</v>
      </c>
      <c r="B159">
        <v>29</v>
      </c>
      <c r="C159">
        <v>0</v>
      </c>
      <c r="D159">
        <v>792</v>
      </c>
      <c r="E159">
        <v>406</v>
      </c>
      <c r="F159">
        <v>6</v>
      </c>
      <c r="G159" t="s">
        <v>92</v>
      </c>
      <c r="H159" s="17">
        <f t="shared" si="2"/>
        <v>19.293119999999998</v>
      </c>
    </row>
    <row r="160" spans="1:8" x14ac:dyDescent="0.35">
      <c r="A160" t="s">
        <v>246</v>
      </c>
      <c r="B160">
        <v>40</v>
      </c>
      <c r="C160">
        <v>1</v>
      </c>
      <c r="D160">
        <v>213</v>
      </c>
      <c r="E160">
        <v>159</v>
      </c>
      <c r="F160">
        <v>14</v>
      </c>
      <c r="G160" t="s">
        <v>98</v>
      </c>
      <c r="H160" s="17">
        <f t="shared" si="2"/>
        <v>4.7413800000000004</v>
      </c>
    </row>
    <row r="161" spans="1:8" x14ac:dyDescent="0.35">
      <c r="A161" t="s">
        <v>247</v>
      </c>
      <c r="B161">
        <v>39</v>
      </c>
      <c r="C161">
        <v>-1</v>
      </c>
      <c r="D161">
        <v>829</v>
      </c>
      <c r="E161">
        <v>497</v>
      </c>
      <c r="F161">
        <v>9</v>
      </c>
      <c r="G161" t="s">
        <v>78</v>
      </c>
      <c r="H161" s="17">
        <f t="shared" si="2"/>
        <v>37.08117</v>
      </c>
    </row>
    <row r="162" spans="1:8" x14ac:dyDescent="0.35">
      <c r="A162" t="s">
        <v>248</v>
      </c>
      <c r="B162">
        <v>27</v>
      </c>
      <c r="C162">
        <v>1</v>
      </c>
      <c r="D162">
        <v>920</v>
      </c>
      <c r="E162">
        <v>60</v>
      </c>
      <c r="F162">
        <v>14</v>
      </c>
      <c r="G162" t="s">
        <v>82</v>
      </c>
      <c r="H162" s="17">
        <f t="shared" si="2"/>
        <v>7.7279999999999998</v>
      </c>
    </row>
    <row r="163" spans="1:8" x14ac:dyDescent="0.35">
      <c r="A163" t="s">
        <v>249</v>
      </c>
      <c r="B163">
        <v>19</v>
      </c>
      <c r="C163">
        <v>-1</v>
      </c>
      <c r="D163">
        <v>370</v>
      </c>
      <c r="E163">
        <v>221</v>
      </c>
      <c r="F163">
        <v>13</v>
      </c>
      <c r="G163" t="s">
        <v>98</v>
      </c>
      <c r="H163" s="17">
        <f t="shared" si="2"/>
        <v>10.630100000000001</v>
      </c>
    </row>
    <row r="164" spans="1:8" x14ac:dyDescent="0.35">
      <c r="A164" t="s">
        <v>250</v>
      </c>
      <c r="B164">
        <v>18</v>
      </c>
      <c r="C164">
        <v>-1</v>
      </c>
      <c r="D164">
        <v>783</v>
      </c>
      <c r="E164">
        <v>381</v>
      </c>
      <c r="F164">
        <v>14</v>
      </c>
      <c r="G164" t="s">
        <v>110</v>
      </c>
      <c r="H164" s="17">
        <f t="shared" si="2"/>
        <v>41.765219999999999</v>
      </c>
    </row>
    <row r="165" spans="1:8" x14ac:dyDescent="0.35">
      <c r="A165" t="s">
        <v>251</v>
      </c>
      <c r="B165">
        <v>72</v>
      </c>
      <c r="C165">
        <v>0</v>
      </c>
      <c r="D165">
        <v>869</v>
      </c>
      <c r="E165">
        <v>418</v>
      </c>
      <c r="F165">
        <v>5</v>
      </c>
      <c r="G165" t="s">
        <v>98</v>
      </c>
      <c r="H165" s="17">
        <f t="shared" si="2"/>
        <v>18.162099999999999</v>
      </c>
    </row>
    <row r="166" spans="1:8" x14ac:dyDescent="0.35">
      <c r="A166" t="s">
        <v>252</v>
      </c>
      <c r="B166">
        <v>47</v>
      </c>
      <c r="C166">
        <v>-1</v>
      </c>
      <c r="D166">
        <v>171</v>
      </c>
      <c r="E166">
        <v>391</v>
      </c>
      <c r="F166">
        <v>6</v>
      </c>
      <c r="G166" t="s">
        <v>82</v>
      </c>
      <c r="H166" s="17">
        <f t="shared" si="2"/>
        <v>4.01166</v>
      </c>
    </row>
    <row r="167" spans="1:8" x14ac:dyDescent="0.35">
      <c r="A167" t="s">
        <v>253</v>
      </c>
      <c r="B167">
        <v>41</v>
      </c>
      <c r="C167">
        <v>1</v>
      </c>
      <c r="D167">
        <v>749</v>
      </c>
      <c r="E167">
        <v>340</v>
      </c>
      <c r="F167">
        <v>10</v>
      </c>
      <c r="G167" t="s">
        <v>84</v>
      </c>
      <c r="H167" s="17">
        <f t="shared" si="2"/>
        <v>25.466000000000001</v>
      </c>
    </row>
    <row r="168" spans="1:8" x14ac:dyDescent="0.35">
      <c r="A168" t="s">
        <v>254</v>
      </c>
      <c r="B168">
        <v>21</v>
      </c>
      <c r="C168">
        <v>-1</v>
      </c>
      <c r="D168">
        <v>617</v>
      </c>
      <c r="E168">
        <v>139</v>
      </c>
      <c r="F168">
        <v>14</v>
      </c>
      <c r="G168" t="s">
        <v>84</v>
      </c>
      <c r="H168" s="17">
        <f t="shared" si="2"/>
        <v>12.006819999999999</v>
      </c>
    </row>
    <row r="169" spans="1:8" x14ac:dyDescent="0.35">
      <c r="A169" t="s">
        <v>255</v>
      </c>
      <c r="B169">
        <v>20</v>
      </c>
      <c r="C169">
        <v>-1</v>
      </c>
      <c r="D169">
        <v>944</v>
      </c>
      <c r="E169">
        <v>156</v>
      </c>
      <c r="F169">
        <v>1</v>
      </c>
      <c r="G169" t="s">
        <v>84</v>
      </c>
      <c r="H169" s="17">
        <f t="shared" si="2"/>
        <v>1.4726399999999999</v>
      </c>
    </row>
    <row r="170" spans="1:8" x14ac:dyDescent="0.35">
      <c r="A170" t="s">
        <v>256</v>
      </c>
      <c r="B170">
        <v>60</v>
      </c>
      <c r="C170">
        <v>-1</v>
      </c>
      <c r="D170">
        <v>393</v>
      </c>
      <c r="E170">
        <v>285</v>
      </c>
      <c r="F170">
        <v>11</v>
      </c>
      <c r="G170" t="s">
        <v>84</v>
      </c>
      <c r="H170" s="17">
        <f t="shared" si="2"/>
        <v>12.320550000000001</v>
      </c>
    </row>
    <row r="171" spans="1:8" x14ac:dyDescent="0.35">
      <c r="A171" t="s">
        <v>257</v>
      </c>
      <c r="B171">
        <v>69</v>
      </c>
      <c r="C171">
        <v>0</v>
      </c>
      <c r="D171">
        <v>592</v>
      </c>
      <c r="E171">
        <v>80</v>
      </c>
      <c r="F171">
        <v>6</v>
      </c>
      <c r="G171" t="s">
        <v>84</v>
      </c>
      <c r="H171" s="17">
        <f t="shared" si="2"/>
        <v>2.8416000000000001</v>
      </c>
    </row>
    <row r="172" spans="1:8" x14ac:dyDescent="0.35">
      <c r="A172" t="s">
        <v>258</v>
      </c>
      <c r="B172">
        <v>42</v>
      </c>
      <c r="C172">
        <v>0</v>
      </c>
      <c r="D172">
        <v>825</v>
      </c>
      <c r="E172">
        <v>410</v>
      </c>
      <c r="F172">
        <v>5</v>
      </c>
      <c r="G172" t="s">
        <v>84</v>
      </c>
      <c r="H172" s="17">
        <f t="shared" si="2"/>
        <v>16.912500000000001</v>
      </c>
    </row>
    <row r="173" spans="1:8" x14ac:dyDescent="0.35">
      <c r="A173" t="s">
        <v>259</v>
      </c>
      <c r="B173">
        <v>36</v>
      </c>
      <c r="C173">
        <v>1</v>
      </c>
      <c r="D173">
        <v>87</v>
      </c>
      <c r="E173">
        <v>185</v>
      </c>
      <c r="F173">
        <v>6</v>
      </c>
      <c r="G173" t="s">
        <v>110</v>
      </c>
      <c r="H173" s="17">
        <f t="shared" si="2"/>
        <v>0.9657</v>
      </c>
    </row>
    <row r="174" spans="1:8" x14ac:dyDescent="0.35">
      <c r="A174" t="s">
        <v>260</v>
      </c>
      <c r="B174">
        <v>20</v>
      </c>
      <c r="C174">
        <v>0</v>
      </c>
      <c r="D174">
        <v>240</v>
      </c>
      <c r="E174">
        <v>104</v>
      </c>
      <c r="F174">
        <v>0</v>
      </c>
      <c r="G174" t="s">
        <v>76</v>
      </c>
      <c r="H174" s="17">
        <f t="shared" si="2"/>
        <v>0</v>
      </c>
    </row>
    <row r="175" spans="1:8" x14ac:dyDescent="0.35">
      <c r="A175" t="s">
        <v>261</v>
      </c>
      <c r="B175">
        <v>57</v>
      </c>
      <c r="C175">
        <v>1</v>
      </c>
      <c r="D175">
        <v>326</v>
      </c>
      <c r="E175">
        <v>461</v>
      </c>
      <c r="F175">
        <v>10</v>
      </c>
      <c r="G175" t="s">
        <v>82</v>
      </c>
      <c r="H175" s="17">
        <f t="shared" si="2"/>
        <v>15.028600000000001</v>
      </c>
    </row>
    <row r="176" spans="1:8" x14ac:dyDescent="0.35">
      <c r="A176" t="s">
        <v>262</v>
      </c>
      <c r="B176">
        <v>39</v>
      </c>
      <c r="C176">
        <v>0</v>
      </c>
      <c r="D176">
        <v>34</v>
      </c>
      <c r="E176">
        <v>112</v>
      </c>
      <c r="F176">
        <v>9</v>
      </c>
      <c r="G176" t="s">
        <v>80</v>
      </c>
      <c r="H176" s="17">
        <f t="shared" si="2"/>
        <v>0.34272000000000002</v>
      </c>
    </row>
    <row r="177" spans="1:8" x14ac:dyDescent="0.35">
      <c r="A177" t="s">
        <v>263</v>
      </c>
      <c r="B177">
        <v>57</v>
      </c>
      <c r="C177">
        <v>1</v>
      </c>
      <c r="D177">
        <v>810</v>
      </c>
      <c r="E177">
        <v>169</v>
      </c>
      <c r="F177">
        <v>10</v>
      </c>
      <c r="G177" t="s">
        <v>105</v>
      </c>
      <c r="H177" s="17">
        <f t="shared" si="2"/>
        <v>13.689</v>
      </c>
    </row>
    <row r="178" spans="1:8" x14ac:dyDescent="0.35">
      <c r="A178" t="s">
        <v>264</v>
      </c>
      <c r="B178">
        <v>52</v>
      </c>
      <c r="C178">
        <v>0</v>
      </c>
      <c r="D178">
        <v>376</v>
      </c>
      <c r="E178">
        <v>329</v>
      </c>
      <c r="F178">
        <v>14</v>
      </c>
      <c r="G178" t="s">
        <v>174</v>
      </c>
      <c r="H178" s="17">
        <f t="shared" si="2"/>
        <v>17.318560000000002</v>
      </c>
    </row>
    <row r="179" spans="1:8" x14ac:dyDescent="0.35">
      <c r="A179" t="s">
        <v>265</v>
      </c>
      <c r="B179">
        <v>75</v>
      </c>
      <c r="C179">
        <v>1</v>
      </c>
      <c r="D179">
        <v>665</v>
      </c>
      <c r="E179">
        <v>109</v>
      </c>
      <c r="F179">
        <v>1</v>
      </c>
      <c r="G179" t="s">
        <v>82</v>
      </c>
      <c r="H179" s="17">
        <f t="shared" si="2"/>
        <v>0.72484999999999999</v>
      </c>
    </row>
    <row r="180" spans="1:8" x14ac:dyDescent="0.35">
      <c r="A180" t="s">
        <v>266</v>
      </c>
      <c r="B180">
        <v>22</v>
      </c>
      <c r="C180">
        <v>1</v>
      </c>
      <c r="D180">
        <v>763</v>
      </c>
      <c r="E180">
        <v>124</v>
      </c>
      <c r="F180">
        <v>9</v>
      </c>
      <c r="G180" t="s">
        <v>76</v>
      </c>
      <c r="H180" s="17">
        <f t="shared" si="2"/>
        <v>8.5150799999999993</v>
      </c>
    </row>
    <row r="181" spans="1:8" x14ac:dyDescent="0.35">
      <c r="A181" t="s">
        <v>267</v>
      </c>
      <c r="B181">
        <v>61</v>
      </c>
      <c r="C181">
        <v>0</v>
      </c>
      <c r="D181">
        <v>724</v>
      </c>
      <c r="E181">
        <v>328</v>
      </c>
      <c r="F181">
        <v>12</v>
      </c>
      <c r="G181" t="s">
        <v>92</v>
      </c>
      <c r="H181" s="17">
        <f t="shared" si="2"/>
        <v>28.496639999999999</v>
      </c>
    </row>
    <row r="182" spans="1:8" x14ac:dyDescent="0.35">
      <c r="A182" t="s">
        <v>268</v>
      </c>
      <c r="B182">
        <v>66</v>
      </c>
      <c r="C182">
        <v>0</v>
      </c>
      <c r="D182">
        <v>958</v>
      </c>
      <c r="E182">
        <v>81</v>
      </c>
      <c r="F182">
        <v>3</v>
      </c>
      <c r="G182" t="s">
        <v>80</v>
      </c>
      <c r="H182" s="17">
        <f t="shared" si="2"/>
        <v>2.3279399999999999</v>
      </c>
    </row>
    <row r="183" spans="1:8" x14ac:dyDescent="0.35">
      <c r="A183" t="s">
        <v>269</v>
      </c>
      <c r="B183">
        <v>74</v>
      </c>
      <c r="C183">
        <v>0</v>
      </c>
      <c r="D183">
        <v>837</v>
      </c>
      <c r="E183">
        <v>480</v>
      </c>
      <c r="F183">
        <v>14</v>
      </c>
      <c r="G183" t="s">
        <v>92</v>
      </c>
      <c r="H183" s="17">
        <f t="shared" si="2"/>
        <v>56.246400000000001</v>
      </c>
    </row>
    <row r="184" spans="1:8" x14ac:dyDescent="0.35">
      <c r="A184" t="s">
        <v>270</v>
      </c>
      <c r="B184">
        <v>24</v>
      </c>
      <c r="C184">
        <v>1</v>
      </c>
      <c r="D184">
        <v>66</v>
      </c>
      <c r="E184">
        <v>322</v>
      </c>
      <c r="F184">
        <v>11</v>
      </c>
      <c r="G184" t="s">
        <v>105</v>
      </c>
      <c r="H184" s="17">
        <f t="shared" si="2"/>
        <v>2.33772</v>
      </c>
    </row>
    <row r="185" spans="1:8" x14ac:dyDescent="0.35">
      <c r="A185" t="s">
        <v>271</v>
      </c>
      <c r="B185">
        <v>24</v>
      </c>
      <c r="C185">
        <v>1</v>
      </c>
      <c r="D185">
        <v>680</v>
      </c>
      <c r="E185">
        <v>260</v>
      </c>
      <c r="F185">
        <v>8</v>
      </c>
      <c r="G185" t="s">
        <v>98</v>
      </c>
      <c r="H185" s="17">
        <f t="shared" si="2"/>
        <v>14.144</v>
      </c>
    </row>
    <row r="186" spans="1:8" x14ac:dyDescent="0.35">
      <c r="A186" t="s">
        <v>272</v>
      </c>
      <c r="B186">
        <v>76</v>
      </c>
      <c r="C186">
        <v>0</v>
      </c>
      <c r="D186">
        <v>917</v>
      </c>
      <c r="E186">
        <v>258</v>
      </c>
      <c r="F186">
        <v>0</v>
      </c>
      <c r="G186" t="s">
        <v>110</v>
      </c>
      <c r="H186" s="17">
        <f t="shared" si="2"/>
        <v>0</v>
      </c>
    </row>
    <row r="187" spans="1:8" x14ac:dyDescent="0.35">
      <c r="A187" t="s">
        <v>273</v>
      </c>
      <c r="B187">
        <v>58</v>
      </c>
      <c r="C187">
        <v>0</v>
      </c>
      <c r="D187">
        <v>482</v>
      </c>
      <c r="E187">
        <v>227</v>
      </c>
      <c r="F187">
        <v>14</v>
      </c>
      <c r="G187" t="s">
        <v>95</v>
      </c>
      <c r="H187" s="17">
        <f t="shared" si="2"/>
        <v>15.317959999999999</v>
      </c>
    </row>
    <row r="188" spans="1:8" x14ac:dyDescent="0.35">
      <c r="A188" t="s">
        <v>274</v>
      </c>
      <c r="B188">
        <v>19</v>
      </c>
      <c r="C188">
        <v>0</v>
      </c>
      <c r="D188">
        <v>311</v>
      </c>
      <c r="E188">
        <v>35</v>
      </c>
      <c r="F188">
        <v>10</v>
      </c>
      <c r="G188" t="s">
        <v>76</v>
      </c>
      <c r="H188" s="17">
        <f t="shared" si="2"/>
        <v>1.0885</v>
      </c>
    </row>
    <row r="189" spans="1:8" x14ac:dyDescent="0.35">
      <c r="A189" t="s">
        <v>275</v>
      </c>
      <c r="B189">
        <v>67</v>
      </c>
      <c r="C189">
        <v>0</v>
      </c>
      <c r="D189">
        <v>382</v>
      </c>
      <c r="E189">
        <v>242</v>
      </c>
      <c r="F189">
        <v>8</v>
      </c>
      <c r="G189" t="s">
        <v>82</v>
      </c>
      <c r="H189" s="17">
        <f t="shared" si="2"/>
        <v>7.3955200000000003</v>
      </c>
    </row>
    <row r="190" spans="1:8" x14ac:dyDescent="0.35">
      <c r="A190" t="s">
        <v>276</v>
      </c>
      <c r="B190">
        <v>30</v>
      </c>
      <c r="C190">
        <v>1</v>
      </c>
      <c r="D190">
        <v>431</v>
      </c>
      <c r="E190">
        <v>153</v>
      </c>
      <c r="F190">
        <v>14</v>
      </c>
      <c r="G190" t="s">
        <v>82</v>
      </c>
      <c r="H190" s="17">
        <f t="shared" si="2"/>
        <v>9.2320200000000003</v>
      </c>
    </row>
    <row r="191" spans="1:8" x14ac:dyDescent="0.35">
      <c r="A191" t="s">
        <v>277</v>
      </c>
      <c r="B191">
        <v>76</v>
      </c>
      <c r="C191">
        <v>1</v>
      </c>
      <c r="D191">
        <v>909</v>
      </c>
      <c r="E191">
        <v>86</v>
      </c>
      <c r="F191">
        <v>11</v>
      </c>
      <c r="G191" t="s">
        <v>98</v>
      </c>
      <c r="H191" s="17">
        <f t="shared" si="2"/>
        <v>8.5991400000000002</v>
      </c>
    </row>
    <row r="192" spans="1:8" x14ac:dyDescent="0.35">
      <c r="A192" t="s">
        <v>278</v>
      </c>
      <c r="B192">
        <v>79</v>
      </c>
      <c r="C192">
        <v>0</v>
      </c>
      <c r="D192">
        <v>621</v>
      </c>
      <c r="E192">
        <v>21</v>
      </c>
      <c r="F192">
        <v>8</v>
      </c>
      <c r="G192" t="s">
        <v>125</v>
      </c>
      <c r="H192" s="17">
        <f t="shared" si="2"/>
        <v>1.04328</v>
      </c>
    </row>
    <row r="193" spans="1:8" x14ac:dyDescent="0.35">
      <c r="A193" t="s">
        <v>279</v>
      </c>
      <c r="B193">
        <v>38</v>
      </c>
      <c r="C193">
        <v>0</v>
      </c>
      <c r="D193">
        <v>544</v>
      </c>
      <c r="E193">
        <v>107</v>
      </c>
      <c r="F193">
        <v>11</v>
      </c>
      <c r="G193" t="s">
        <v>84</v>
      </c>
      <c r="H193" s="17">
        <f t="shared" si="2"/>
        <v>6.4028799999999997</v>
      </c>
    </row>
    <row r="194" spans="1:8" x14ac:dyDescent="0.35">
      <c r="A194" t="s">
        <v>280</v>
      </c>
      <c r="B194">
        <v>52</v>
      </c>
      <c r="C194">
        <v>0</v>
      </c>
      <c r="D194">
        <v>611</v>
      </c>
      <c r="E194">
        <v>302</v>
      </c>
      <c r="F194">
        <v>1</v>
      </c>
      <c r="G194" t="s">
        <v>84</v>
      </c>
      <c r="H194" s="17">
        <f t="shared" si="2"/>
        <v>1.8452200000000001</v>
      </c>
    </row>
    <row r="195" spans="1:8" x14ac:dyDescent="0.35">
      <c r="A195" t="s">
        <v>281</v>
      </c>
      <c r="B195">
        <v>60</v>
      </c>
      <c r="C195">
        <v>-1</v>
      </c>
      <c r="D195">
        <v>274</v>
      </c>
      <c r="E195">
        <v>363</v>
      </c>
      <c r="F195">
        <v>5</v>
      </c>
      <c r="G195" t="s">
        <v>84</v>
      </c>
      <c r="H195" s="17">
        <f t="shared" ref="H195:H258" si="3">(D195*E195*F195)/100000</f>
        <v>4.9730999999999996</v>
      </c>
    </row>
    <row r="196" spans="1:8" x14ac:dyDescent="0.35">
      <c r="A196" t="s">
        <v>282</v>
      </c>
      <c r="B196">
        <v>43</v>
      </c>
      <c r="C196">
        <v>1</v>
      </c>
      <c r="D196">
        <v>680</v>
      </c>
      <c r="E196">
        <v>204</v>
      </c>
      <c r="F196">
        <v>5</v>
      </c>
      <c r="G196" t="s">
        <v>84</v>
      </c>
      <c r="H196" s="17">
        <f t="shared" si="3"/>
        <v>6.9359999999999999</v>
      </c>
    </row>
    <row r="197" spans="1:8" x14ac:dyDescent="0.35">
      <c r="A197" t="s">
        <v>283</v>
      </c>
      <c r="B197">
        <v>70</v>
      </c>
      <c r="C197">
        <v>0</v>
      </c>
      <c r="D197">
        <v>585</v>
      </c>
      <c r="E197">
        <v>127</v>
      </c>
      <c r="F197">
        <v>5</v>
      </c>
      <c r="G197" t="s">
        <v>84</v>
      </c>
      <c r="H197" s="17">
        <f t="shared" si="3"/>
        <v>3.71475</v>
      </c>
    </row>
    <row r="198" spans="1:8" x14ac:dyDescent="0.35">
      <c r="A198" t="s">
        <v>284</v>
      </c>
      <c r="B198">
        <v>44</v>
      </c>
      <c r="C198">
        <v>1</v>
      </c>
      <c r="D198">
        <v>127</v>
      </c>
      <c r="E198">
        <v>274</v>
      </c>
      <c r="F198">
        <v>10</v>
      </c>
      <c r="G198" t="s">
        <v>82</v>
      </c>
      <c r="H198" s="17">
        <f t="shared" si="3"/>
        <v>3.4798</v>
      </c>
    </row>
    <row r="199" spans="1:8" x14ac:dyDescent="0.35">
      <c r="A199" t="s">
        <v>285</v>
      </c>
      <c r="B199">
        <v>71</v>
      </c>
      <c r="C199">
        <v>-1</v>
      </c>
      <c r="D199">
        <v>161</v>
      </c>
      <c r="E199">
        <v>2</v>
      </c>
      <c r="F199">
        <v>4</v>
      </c>
      <c r="G199" t="s">
        <v>174</v>
      </c>
      <c r="H199" s="17">
        <f t="shared" si="3"/>
        <v>1.2880000000000001E-2</v>
      </c>
    </row>
    <row r="200" spans="1:8" x14ac:dyDescent="0.35">
      <c r="A200" t="s">
        <v>286</v>
      </c>
      <c r="B200">
        <v>44</v>
      </c>
      <c r="C200">
        <v>1</v>
      </c>
      <c r="D200">
        <v>120</v>
      </c>
      <c r="E200">
        <v>315</v>
      </c>
      <c r="F200">
        <v>1</v>
      </c>
      <c r="G200" t="s">
        <v>78</v>
      </c>
      <c r="H200" s="17">
        <f t="shared" si="3"/>
        <v>0.378</v>
      </c>
    </row>
    <row r="201" spans="1:8" x14ac:dyDescent="0.35">
      <c r="A201" t="s">
        <v>287</v>
      </c>
      <c r="B201">
        <v>52</v>
      </c>
      <c r="C201">
        <v>0</v>
      </c>
      <c r="D201">
        <v>3</v>
      </c>
      <c r="E201">
        <v>396</v>
      </c>
      <c r="F201">
        <v>14</v>
      </c>
      <c r="G201" t="s">
        <v>82</v>
      </c>
      <c r="H201" s="17">
        <f t="shared" si="3"/>
        <v>0.16632</v>
      </c>
    </row>
    <row r="202" spans="1:8" x14ac:dyDescent="0.35">
      <c r="A202" t="s">
        <v>288</v>
      </c>
      <c r="B202">
        <v>29</v>
      </c>
      <c r="C202">
        <v>-1</v>
      </c>
      <c r="D202">
        <v>371</v>
      </c>
      <c r="E202">
        <v>481</v>
      </c>
      <c r="F202">
        <v>4</v>
      </c>
      <c r="G202" t="s">
        <v>95</v>
      </c>
      <c r="H202" s="17">
        <f t="shared" si="3"/>
        <v>7.1380400000000002</v>
      </c>
    </row>
    <row r="203" spans="1:8" x14ac:dyDescent="0.35">
      <c r="A203" t="s">
        <v>289</v>
      </c>
      <c r="B203">
        <v>49</v>
      </c>
      <c r="C203">
        <v>-1</v>
      </c>
      <c r="D203">
        <v>757</v>
      </c>
      <c r="E203">
        <v>491</v>
      </c>
      <c r="F203">
        <v>2</v>
      </c>
      <c r="G203" t="s">
        <v>110</v>
      </c>
      <c r="H203" s="17">
        <f t="shared" si="3"/>
        <v>7.4337400000000002</v>
      </c>
    </row>
    <row r="204" spans="1:8" x14ac:dyDescent="0.35">
      <c r="A204" t="s">
        <v>290</v>
      </c>
      <c r="B204">
        <v>79</v>
      </c>
      <c r="C204">
        <v>0</v>
      </c>
      <c r="D204">
        <v>655</v>
      </c>
      <c r="E204">
        <v>179</v>
      </c>
      <c r="F204">
        <v>4</v>
      </c>
      <c r="G204" t="s">
        <v>98</v>
      </c>
      <c r="H204" s="17">
        <f t="shared" si="3"/>
        <v>4.6898</v>
      </c>
    </row>
    <row r="205" spans="1:8" x14ac:dyDescent="0.35">
      <c r="A205" t="s">
        <v>291</v>
      </c>
      <c r="B205">
        <v>57</v>
      </c>
      <c r="C205">
        <v>-1</v>
      </c>
      <c r="D205">
        <v>382</v>
      </c>
      <c r="E205">
        <v>354</v>
      </c>
      <c r="F205">
        <v>11</v>
      </c>
      <c r="G205" t="s">
        <v>92</v>
      </c>
      <c r="H205" s="17">
        <f t="shared" si="3"/>
        <v>14.875080000000001</v>
      </c>
    </row>
    <row r="206" spans="1:8" x14ac:dyDescent="0.35">
      <c r="A206" t="s">
        <v>292</v>
      </c>
      <c r="B206">
        <v>49</v>
      </c>
      <c r="C206">
        <v>-1</v>
      </c>
      <c r="D206">
        <v>803</v>
      </c>
      <c r="E206">
        <v>285</v>
      </c>
      <c r="F206">
        <v>13</v>
      </c>
      <c r="G206" t="s">
        <v>174</v>
      </c>
      <c r="H206" s="17">
        <f t="shared" si="3"/>
        <v>29.751149999999999</v>
      </c>
    </row>
    <row r="207" spans="1:8" x14ac:dyDescent="0.35">
      <c r="A207" t="s">
        <v>293</v>
      </c>
      <c r="B207">
        <v>22</v>
      </c>
      <c r="C207">
        <v>0</v>
      </c>
      <c r="D207">
        <v>149</v>
      </c>
      <c r="E207">
        <v>411</v>
      </c>
      <c r="F207">
        <v>15</v>
      </c>
      <c r="G207" t="s">
        <v>95</v>
      </c>
      <c r="H207" s="17">
        <f t="shared" si="3"/>
        <v>9.1858500000000003</v>
      </c>
    </row>
    <row r="208" spans="1:8" x14ac:dyDescent="0.35">
      <c r="A208" t="s">
        <v>294</v>
      </c>
      <c r="B208">
        <v>25</v>
      </c>
      <c r="C208">
        <v>0</v>
      </c>
      <c r="D208">
        <v>751</v>
      </c>
      <c r="E208">
        <v>137</v>
      </c>
      <c r="F208">
        <v>14</v>
      </c>
      <c r="G208" t="s">
        <v>105</v>
      </c>
      <c r="H208" s="17">
        <f t="shared" si="3"/>
        <v>14.40418</v>
      </c>
    </row>
    <row r="209" spans="1:8" x14ac:dyDescent="0.35">
      <c r="A209" t="s">
        <v>295</v>
      </c>
      <c r="B209">
        <v>48</v>
      </c>
      <c r="C209">
        <v>1</v>
      </c>
      <c r="D209">
        <v>943</v>
      </c>
      <c r="E209">
        <v>379</v>
      </c>
      <c r="F209">
        <v>7</v>
      </c>
      <c r="G209" t="s">
        <v>76</v>
      </c>
      <c r="H209" s="17">
        <f t="shared" si="3"/>
        <v>25.017790000000002</v>
      </c>
    </row>
    <row r="210" spans="1:8" x14ac:dyDescent="0.35">
      <c r="A210" t="s">
        <v>296</v>
      </c>
      <c r="B210">
        <v>41</v>
      </c>
      <c r="C210">
        <v>-1</v>
      </c>
      <c r="D210">
        <v>419</v>
      </c>
      <c r="E210">
        <v>220</v>
      </c>
      <c r="F210">
        <v>10</v>
      </c>
      <c r="G210" t="s">
        <v>98</v>
      </c>
      <c r="H210" s="17">
        <f t="shared" si="3"/>
        <v>9.218</v>
      </c>
    </row>
    <row r="211" spans="1:8" x14ac:dyDescent="0.35">
      <c r="A211" t="s">
        <v>297</v>
      </c>
      <c r="B211">
        <v>19</v>
      </c>
      <c r="C211">
        <v>0</v>
      </c>
      <c r="D211">
        <v>300</v>
      </c>
      <c r="E211">
        <v>127</v>
      </c>
      <c r="F211">
        <v>9</v>
      </c>
      <c r="G211" t="s">
        <v>92</v>
      </c>
      <c r="H211" s="17">
        <f t="shared" si="3"/>
        <v>3.4289999999999998</v>
      </c>
    </row>
    <row r="212" spans="1:8" x14ac:dyDescent="0.35">
      <c r="A212" t="s">
        <v>298</v>
      </c>
      <c r="B212">
        <v>51</v>
      </c>
      <c r="C212">
        <v>0</v>
      </c>
      <c r="D212">
        <v>493</v>
      </c>
      <c r="E212">
        <v>253</v>
      </c>
      <c r="F212">
        <v>6</v>
      </c>
      <c r="G212" t="s">
        <v>82</v>
      </c>
      <c r="H212" s="17">
        <f t="shared" si="3"/>
        <v>7.4837400000000001</v>
      </c>
    </row>
    <row r="213" spans="1:8" x14ac:dyDescent="0.35">
      <c r="A213" t="s">
        <v>299</v>
      </c>
      <c r="B213">
        <v>26</v>
      </c>
      <c r="C213">
        <v>0</v>
      </c>
      <c r="D213">
        <v>630</v>
      </c>
      <c r="E213">
        <v>255</v>
      </c>
      <c r="F213">
        <v>11</v>
      </c>
      <c r="G213" t="s">
        <v>98</v>
      </c>
      <c r="H213" s="17">
        <f t="shared" si="3"/>
        <v>17.671500000000002</v>
      </c>
    </row>
    <row r="214" spans="1:8" x14ac:dyDescent="0.35">
      <c r="A214" t="s">
        <v>300</v>
      </c>
      <c r="B214">
        <v>47</v>
      </c>
      <c r="C214">
        <v>1</v>
      </c>
      <c r="D214">
        <v>299</v>
      </c>
      <c r="E214">
        <v>21</v>
      </c>
      <c r="F214">
        <v>1</v>
      </c>
      <c r="G214" t="s">
        <v>127</v>
      </c>
      <c r="H214" s="17">
        <f t="shared" si="3"/>
        <v>6.2789999999999999E-2</v>
      </c>
    </row>
    <row r="215" spans="1:8" x14ac:dyDescent="0.35">
      <c r="A215" t="s">
        <v>301</v>
      </c>
      <c r="B215">
        <v>44</v>
      </c>
      <c r="C215">
        <v>-1</v>
      </c>
      <c r="D215">
        <v>73</v>
      </c>
      <c r="E215">
        <v>59</v>
      </c>
      <c r="F215">
        <v>5</v>
      </c>
      <c r="G215" t="s">
        <v>95</v>
      </c>
      <c r="H215" s="17">
        <f t="shared" si="3"/>
        <v>0.21535000000000001</v>
      </c>
    </row>
    <row r="216" spans="1:8" x14ac:dyDescent="0.35">
      <c r="A216" t="s">
        <v>302</v>
      </c>
      <c r="B216">
        <v>44</v>
      </c>
      <c r="C216">
        <v>-1</v>
      </c>
      <c r="D216">
        <v>30</v>
      </c>
      <c r="E216">
        <v>54</v>
      </c>
      <c r="F216">
        <v>7</v>
      </c>
      <c r="G216" t="s">
        <v>84</v>
      </c>
      <c r="H216" s="17">
        <f t="shared" si="3"/>
        <v>0.1134</v>
      </c>
    </row>
    <row r="217" spans="1:8" x14ac:dyDescent="0.35">
      <c r="A217" t="s">
        <v>303</v>
      </c>
      <c r="B217">
        <v>37</v>
      </c>
      <c r="C217">
        <v>0</v>
      </c>
      <c r="D217">
        <v>637</v>
      </c>
      <c r="E217">
        <v>178</v>
      </c>
      <c r="F217">
        <v>3</v>
      </c>
      <c r="G217" t="s">
        <v>76</v>
      </c>
      <c r="H217" s="17">
        <f t="shared" si="3"/>
        <v>3.40158</v>
      </c>
    </row>
    <row r="218" spans="1:8" x14ac:dyDescent="0.35">
      <c r="A218" t="s">
        <v>304</v>
      </c>
      <c r="B218">
        <v>66</v>
      </c>
      <c r="C218">
        <v>1</v>
      </c>
      <c r="D218">
        <v>374</v>
      </c>
      <c r="E218">
        <v>478</v>
      </c>
      <c r="F218">
        <v>12</v>
      </c>
      <c r="G218" t="s">
        <v>174</v>
      </c>
      <c r="H218" s="17">
        <f t="shared" si="3"/>
        <v>21.452639999999999</v>
      </c>
    </row>
    <row r="219" spans="1:8" x14ac:dyDescent="0.35">
      <c r="A219" t="s">
        <v>305</v>
      </c>
      <c r="B219">
        <v>18</v>
      </c>
      <c r="C219">
        <v>1</v>
      </c>
      <c r="D219">
        <v>635</v>
      </c>
      <c r="E219">
        <v>358</v>
      </c>
      <c r="F219">
        <v>7</v>
      </c>
      <c r="G219" t="s">
        <v>82</v>
      </c>
      <c r="H219" s="17">
        <f t="shared" si="3"/>
        <v>15.9131</v>
      </c>
    </row>
    <row r="220" spans="1:8" x14ac:dyDescent="0.35">
      <c r="A220" t="s">
        <v>306</v>
      </c>
      <c r="B220">
        <v>38</v>
      </c>
      <c r="C220">
        <v>-1</v>
      </c>
      <c r="D220">
        <v>128</v>
      </c>
      <c r="E220">
        <v>46</v>
      </c>
      <c r="F220">
        <v>8</v>
      </c>
      <c r="G220" t="s">
        <v>82</v>
      </c>
      <c r="H220" s="17">
        <f t="shared" si="3"/>
        <v>0.47104000000000001</v>
      </c>
    </row>
    <row r="221" spans="1:8" x14ac:dyDescent="0.35">
      <c r="A221" t="s">
        <v>307</v>
      </c>
      <c r="B221">
        <v>23</v>
      </c>
      <c r="C221">
        <v>-1</v>
      </c>
      <c r="D221">
        <v>591</v>
      </c>
      <c r="E221">
        <v>176</v>
      </c>
      <c r="F221">
        <v>11</v>
      </c>
      <c r="G221" t="s">
        <v>82</v>
      </c>
      <c r="H221" s="17">
        <f t="shared" si="3"/>
        <v>11.44176</v>
      </c>
    </row>
    <row r="222" spans="1:8" x14ac:dyDescent="0.35">
      <c r="A222" t="s">
        <v>308</v>
      </c>
      <c r="B222">
        <v>22</v>
      </c>
      <c r="C222">
        <v>0</v>
      </c>
      <c r="D222">
        <v>832</v>
      </c>
      <c r="E222">
        <v>172</v>
      </c>
      <c r="F222">
        <v>12</v>
      </c>
      <c r="G222" t="s">
        <v>82</v>
      </c>
      <c r="H222" s="17">
        <f t="shared" si="3"/>
        <v>17.17248</v>
      </c>
    </row>
    <row r="223" spans="1:8" x14ac:dyDescent="0.35">
      <c r="A223" t="s">
        <v>309</v>
      </c>
      <c r="B223">
        <v>23</v>
      </c>
      <c r="C223">
        <v>1</v>
      </c>
      <c r="D223">
        <v>952</v>
      </c>
      <c r="E223">
        <v>262</v>
      </c>
      <c r="F223">
        <v>10</v>
      </c>
      <c r="G223" t="s">
        <v>92</v>
      </c>
      <c r="H223" s="17">
        <f t="shared" si="3"/>
        <v>24.942399999999999</v>
      </c>
    </row>
    <row r="224" spans="1:8" x14ac:dyDescent="0.35">
      <c r="A224" t="s">
        <v>310</v>
      </c>
      <c r="B224">
        <v>56</v>
      </c>
      <c r="C224">
        <v>0</v>
      </c>
      <c r="D224">
        <v>288</v>
      </c>
      <c r="E224">
        <v>159</v>
      </c>
      <c r="F224">
        <v>11</v>
      </c>
      <c r="G224" t="s">
        <v>78</v>
      </c>
      <c r="H224" s="17">
        <f t="shared" si="3"/>
        <v>5.0371199999999998</v>
      </c>
    </row>
    <row r="225" spans="1:8" x14ac:dyDescent="0.35">
      <c r="A225" t="s">
        <v>311</v>
      </c>
      <c r="B225">
        <v>55</v>
      </c>
      <c r="C225">
        <v>1</v>
      </c>
      <c r="D225">
        <v>231</v>
      </c>
      <c r="E225">
        <v>10</v>
      </c>
      <c r="F225">
        <v>12</v>
      </c>
      <c r="G225" t="s">
        <v>125</v>
      </c>
      <c r="H225" s="17">
        <f t="shared" si="3"/>
        <v>0.2772</v>
      </c>
    </row>
    <row r="226" spans="1:8" x14ac:dyDescent="0.35">
      <c r="A226" t="s">
        <v>312</v>
      </c>
      <c r="B226">
        <v>25</v>
      </c>
      <c r="C226">
        <v>0</v>
      </c>
      <c r="D226">
        <v>238</v>
      </c>
      <c r="E226">
        <v>205</v>
      </c>
      <c r="F226">
        <v>0</v>
      </c>
      <c r="G226" t="s">
        <v>125</v>
      </c>
      <c r="H226" s="17">
        <f t="shared" si="3"/>
        <v>0</v>
      </c>
    </row>
    <row r="227" spans="1:8" x14ac:dyDescent="0.35">
      <c r="A227" t="s">
        <v>313</v>
      </c>
      <c r="B227">
        <v>70</v>
      </c>
      <c r="C227">
        <v>1</v>
      </c>
      <c r="D227">
        <v>870</v>
      </c>
      <c r="E227">
        <v>70</v>
      </c>
      <c r="F227">
        <v>4</v>
      </c>
      <c r="G227" t="s">
        <v>92</v>
      </c>
      <c r="H227" s="17">
        <f t="shared" si="3"/>
        <v>2.4359999999999999</v>
      </c>
    </row>
    <row r="228" spans="1:8" x14ac:dyDescent="0.35">
      <c r="A228" t="s">
        <v>314</v>
      </c>
      <c r="B228">
        <v>59</v>
      </c>
      <c r="C228">
        <v>-1</v>
      </c>
      <c r="D228">
        <v>919</v>
      </c>
      <c r="E228">
        <v>90</v>
      </c>
      <c r="F228">
        <v>7</v>
      </c>
      <c r="G228" t="s">
        <v>84</v>
      </c>
      <c r="H228" s="17">
        <f t="shared" si="3"/>
        <v>5.7896999999999998</v>
      </c>
    </row>
    <row r="229" spans="1:8" x14ac:dyDescent="0.35">
      <c r="A229" t="s">
        <v>315</v>
      </c>
      <c r="B229">
        <v>72</v>
      </c>
      <c r="C229">
        <v>0</v>
      </c>
      <c r="D229">
        <v>579</v>
      </c>
      <c r="E229">
        <v>109</v>
      </c>
      <c r="F229">
        <v>13</v>
      </c>
      <c r="G229" t="s">
        <v>95</v>
      </c>
      <c r="H229" s="17">
        <f t="shared" si="3"/>
        <v>8.2044300000000003</v>
      </c>
    </row>
    <row r="230" spans="1:8" x14ac:dyDescent="0.35">
      <c r="A230" t="s">
        <v>316</v>
      </c>
      <c r="B230">
        <v>28</v>
      </c>
      <c r="C230">
        <v>1</v>
      </c>
      <c r="D230">
        <v>89</v>
      </c>
      <c r="E230">
        <v>182</v>
      </c>
      <c r="F230">
        <v>14</v>
      </c>
      <c r="G230" t="s">
        <v>82</v>
      </c>
      <c r="H230" s="17">
        <f t="shared" si="3"/>
        <v>2.2677200000000002</v>
      </c>
    </row>
    <row r="231" spans="1:8" x14ac:dyDescent="0.35">
      <c r="A231" t="s">
        <v>317</v>
      </c>
      <c r="B231">
        <v>44</v>
      </c>
      <c r="C231">
        <v>0</v>
      </c>
      <c r="D231">
        <v>763</v>
      </c>
      <c r="E231">
        <v>204</v>
      </c>
      <c r="F231">
        <v>11</v>
      </c>
      <c r="G231" t="s">
        <v>127</v>
      </c>
      <c r="H231" s="17">
        <f t="shared" si="3"/>
        <v>17.12172</v>
      </c>
    </row>
    <row r="232" spans="1:8" x14ac:dyDescent="0.35">
      <c r="A232" t="s">
        <v>318</v>
      </c>
      <c r="B232">
        <v>77</v>
      </c>
      <c r="C232">
        <v>-1</v>
      </c>
      <c r="D232">
        <v>730</v>
      </c>
      <c r="E232">
        <v>454</v>
      </c>
      <c r="F232">
        <v>13</v>
      </c>
      <c r="G232" t="s">
        <v>82</v>
      </c>
      <c r="H232" s="17">
        <f t="shared" si="3"/>
        <v>43.084600000000002</v>
      </c>
    </row>
    <row r="233" spans="1:8" x14ac:dyDescent="0.35">
      <c r="A233" t="s">
        <v>319</v>
      </c>
      <c r="B233">
        <v>80</v>
      </c>
      <c r="C233">
        <v>0</v>
      </c>
      <c r="D233">
        <v>957</v>
      </c>
      <c r="E233">
        <v>74</v>
      </c>
      <c r="F233">
        <v>3</v>
      </c>
      <c r="G233" t="s">
        <v>95</v>
      </c>
      <c r="H233" s="17">
        <f t="shared" si="3"/>
        <v>2.1245400000000001</v>
      </c>
    </row>
    <row r="234" spans="1:8" x14ac:dyDescent="0.35">
      <c r="A234" t="s">
        <v>320</v>
      </c>
      <c r="B234">
        <v>16</v>
      </c>
      <c r="C234">
        <v>0</v>
      </c>
      <c r="D234">
        <v>384</v>
      </c>
      <c r="E234">
        <v>251</v>
      </c>
      <c r="F234">
        <v>13</v>
      </c>
      <c r="G234" t="s">
        <v>95</v>
      </c>
      <c r="H234" s="17">
        <f t="shared" si="3"/>
        <v>12.529920000000001</v>
      </c>
    </row>
    <row r="235" spans="1:8" x14ac:dyDescent="0.35">
      <c r="A235" t="s">
        <v>321</v>
      </c>
      <c r="B235">
        <v>29</v>
      </c>
      <c r="C235">
        <v>1</v>
      </c>
      <c r="D235">
        <v>240</v>
      </c>
      <c r="E235">
        <v>234</v>
      </c>
      <c r="F235">
        <v>6</v>
      </c>
      <c r="G235" t="s">
        <v>95</v>
      </c>
      <c r="H235" s="17">
        <f t="shared" si="3"/>
        <v>3.3696000000000002</v>
      </c>
    </row>
    <row r="236" spans="1:8" x14ac:dyDescent="0.35">
      <c r="A236" t="s">
        <v>322</v>
      </c>
      <c r="B236">
        <v>19</v>
      </c>
      <c r="C236">
        <v>0</v>
      </c>
      <c r="D236">
        <v>822</v>
      </c>
      <c r="E236">
        <v>149</v>
      </c>
      <c r="F236">
        <v>2</v>
      </c>
      <c r="G236" t="s">
        <v>95</v>
      </c>
      <c r="H236" s="17">
        <f t="shared" si="3"/>
        <v>2.44956</v>
      </c>
    </row>
    <row r="237" spans="1:8" x14ac:dyDescent="0.35">
      <c r="A237" t="s">
        <v>323</v>
      </c>
      <c r="B237">
        <v>17</v>
      </c>
      <c r="C237">
        <v>0</v>
      </c>
      <c r="D237">
        <v>123</v>
      </c>
      <c r="E237">
        <v>434</v>
      </c>
      <c r="F237">
        <v>7</v>
      </c>
      <c r="G237" t="s">
        <v>95</v>
      </c>
      <c r="H237" s="17">
        <f t="shared" si="3"/>
        <v>3.7367400000000002</v>
      </c>
    </row>
    <row r="238" spans="1:8" x14ac:dyDescent="0.35">
      <c r="A238" t="s">
        <v>324</v>
      </c>
      <c r="B238">
        <v>66</v>
      </c>
      <c r="C238">
        <v>0</v>
      </c>
      <c r="D238">
        <v>624</v>
      </c>
      <c r="E238">
        <v>5</v>
      </c>
      <c r="F238">
        <v>13</v>
      </c>
      <c r="G238" t="s">
        <v>174</v>
      </c>
      <c r="H238" s="17">
        <f t="shared" si="3"/>
        <v>0.40560000000000002</v>
      </c>
    </row>
    <row r="239" spans="1:8" x14ac:dyDescent="0.35">
      <c r="A239" t="s">
        <v>325</v>
      </c>
      <c r="B239">
        <v>43</v>
      </c>
      <c r="C239">
        <v>1</v>
      </c>
      <c r="D239">
        <v>194</v>
      </c>
      <c r="E239">
        <v>161</v>
      </c>
      <c r="F239">
        <v>12</v>
      </c>
      <c r="G239" t="s">
        <v>84</v>
      </c>
      <c r="H239" s="17">
        <f t="shared" si="3"/>
        <v>3.7480799999999999</v>
      </c>
    </row>
    <row r="240" spans="1:8" x14ac:dyDescent="0.35">
      <c r="A240" t="s">
        <v>326</v>
      </c>
      <c r="B240">
        <v>38</v>
      </c>
      <c r="C240">
        <v>0</v>
      </c>
      <c r="D240">
        <v>681</v>
      </c>
      <c r="E240">
        <v>34</v>
      </c>
      <c r="F240">
        <v>0</v>
      </c>
      <c r="G240" t="s">
        <v>84</v>
      </c>
      <c r="H240" s="17">
        <f t="shared" si="3"/>
        <v>0</v>
      </c>
    </row>
    <row r="241" spans="1:8" x14ac:dyDescent="0.35">
      <c r="A241" t="s">
        <v>327</v>
      </c>
      <c r="B241">
        <v>62</v>
      </c>
      <c r="C241">
        <v>-1</v>
      </c>
      <c r="D241">
        <v>805</v>
      </c>
      <c r="E241">
        <v>224</v>
      </c>
      <c r="F241">
        <v>4</v>
      </c>
      <c r="G241" t="s">
        <v>84</v>
      </c>
      <c r="H241" s="17">
        <f t="shared" si="3"/>
        <v>7.2127999999999997</v>
      </c>
    </row>
    <row r="242" spans="1:8" x14ac:dyDescent="0.35">
      <c r="A242" t="s">
        <v>328</v>
      </c>
      <c r="B242">
        <v>62</v>
      </c>
      <c r="C242">
        <v>-1</v>
      </c>
      <c r="D242">
        <v>183</v>
      </c>
      <c r="E242">
        <v>203</v>
      </c>
      <c r="F242">
        <v>4</v>
      </c>
      <c r="G242" t="s">
        <v>84</v>
      </c>
      <c r="H242" s="17">
        <f t="shared" si="3"/>
        <v>1.4859599999999999</v>
      </c>
    </row>
    <row r="243" spans="1:8" x14ac:dyDescent="0.35">
      <c r="A243" t="s">
        <v>329</v>
      </c>
      <c r="B243">
        <v>39</v>
      </c>
      <c r="C243">
        <v>0</v>
      </c>
      <c r="D243">
        <v>667</v>
      </c>
      <c r="E243">
        <v>206</v>
      </c>
      <c r="F243">
        <v>7</v>
      </c>
      <c r="G243" t="s">
        <v>84</v>
      </c>
      <c r="H243" s="17">
        <f t="shared" si="3"/>
        <v>9.6181400000000004</v>
      </c>
    </row>
    <row r="244" spans="1:8" x14ac:dyDescent="0.35">
      <c r="A244" t="s">
        <v>330</v>
      </c>
      <c r="B244">
        <v>19</v>
      </c>
      <c r="C244">
        <v>-1</v>
      </c>
      <c r="D244">
        <v>118</v>
      </c>
      <c r="E244">
        <v>359</v>
      </c>
      <c r="F244">
        <v>13</v>
      </c>
      <c r="G244" t="s">
        <v>84</v>
      </c>
      <c r="H244" s="17">
        <f t="shared" si="3"/>
        <v>5.5070600000000001</v>
      </c>
    </row>
    <row r="245" spans="1:8" x14ac:dyDescent="0.35">
      <c r="A245" t="s">
        <v>331</v>
      </c>
      <c r="B245">
        <v>60</v>
      </c>
      <c r="C245">
        <v>0</v>
      </c>
      <c r="D245">
        <v>29</v>
      </c>
      <c r="E245">
        <v>400</v>
      </c>
      <c r="F245">
        <v>1</v>
      </c>
      <c r="G245" t="s">
        <v>95</v>
      </c>
      <c r="H245" s="17">
        <f t="shared" si="3"/>
        <v>0.11600000000000001</v>
      </c>
    </row>
    <row r="246" spans="1:8" x14ac:dyDescent="0.35">
      <c r="A246" t="s">
        <v>332</v>
      </c>
      <c r="B246">
        <v>43</v>
      </c>
      <c r="C246">
        <v>-1</v>
      </c>
      <c r="D246">
        <v>596</v>
      </c>
      <c r="E246">
        <v>86</v>
      </c>
      <c r="F246">
        <v>10</v>
      </c>
      <c r="G246" t="s">
        <v>92</v>
      </c>
      <c r="H246" s="17">
        <f t="shared" si="3"/>
        <v>5.1256000000000004</v>
      </c>
    </row>
    <row r="247" spans="1:8" x14ac:dyDescent="0.35">
      <c r="A247" t="s">
        <v>333</v>
      </c>
      <c r="B247">
        <v>71</v>
      </c>
      <c r="C247">
        <v>0</v>
      </c>
      <c r="D247">
        <v>893</v>
      </c>
      <c r="E247">
        <v>379</v>
      </c>
      <c r="F247">
        <v>11</v>
      </c>
      <c r="G247" t="s">
        <v>78</v>
      </c>
      <c r="H247" s="17">
        <f t="shared" si="3"/>
        <v>37.229170000000003</v>
      </c>
    </row>
    <row r="248" spans="1:8" x14ac:dyDescent="0.35">
      <c r="A248" t="s">
        <v>334</v>
      </c>
      <c r="B248">
        <v>67</v>
      </c>
      <c r="C248">
        <v>1</v>
      </c>
      <c r="D248">
        <v>285</v>
      </c>
      <c r="E248">
        <v>396</v>
      </c>
      <c r="F248">
        <v>15</v>
      </c>
      <c r="G248" t="s">
        <v>110</v>
      </c>
      <c r="H248" s="17">
        <f t="shared" si="3"/>
        <v>16.928999999999998</v>
      </c>
    </row>
    <row r="249" spans="1:8" x14ac:dyDescent="0.35">
      <c r="A249" t="s">
        <v>335</v>
      </c>
      <c r="B249">
        <v>53</v>
      </c>
      <c r="C249">
        <v>-1</v>
      </c>
      <c r="D249">
        <v>311</v>
      </c>
      <c r="E249">
        <v>156</v>
      </c>
      <c r="F249">
        <v>11</v>
      </c>
      <c r="G249" t="s">
        <v>76</v>
      </c>
      <c r="H249" s="17">
        <f t="shared" si="3"/>
        <v>5.3367599999999999</v>
      </c>
    </row>
    <row r="250" spans="1:8" x14ac:dyDescent="0.35">
      <c r="A250" t="s">
        <v>336</v>
      </c>
      <c r="B250">
        <v>20</v>
      </c>
      <c r="C250">
        <v>0</v>
      </c>
      <c r="D250">
        <v>909</v>
      </c>
      <c r="E250">
        <v>423</v>
      </c>
      <c r="F250">
        <v>15</v>
      </c>
      <c r="G250" t="s">
        <v>82</v>
      </c>
      <c r="H250" s="17">
        <f t="shared" si="3"/>
        <v>57.676049999999996</v>
      </c>
    </row>
    <row r="251" spans="1:8" x14ac:dyDescent="0.35">
      <c r="A251" t="s">
        <v>337</v>
      </c>
      <c r="B251">
        <v>34</v>
      </c>
      <c r="C251">
        <v>0</v>
      </c>
      <c r="D251">
        <v>718</v>
      </c>
      <c r="E251">
        <v>375</v>
      </c>
      <c r="F251">
        <v>8</v>
      </c>
      <c r="G251" t="s">
        <v>92</v>
      </c>
      <c r="H251" s="17">
        <f t="shared" si="3"/>
        <v>21.54</v>
      </c>
    </row>
    <row r="252" spans="1:8" x14ac:dyDescent="0.35">
      <c r="A252" t="s">
        <v>338</v>
      </c>
      <c r="B252">
        <v>54</v>
      </c>
      <c r="C252">
        <v>0</v>
      </c>
      <c r="D252">
        <v>276</v>
      </c>
      <c r="E252">
        <v>12</v>
      </c>
      <c r="F252">
        <v>3</v>
      </c>
      <c r="G252" t="s">
        <v>78</v>
      </c>
      <c r="H252" s="17">
        <f t="shared" si="3"/>
        <v>9.9360000000000004E-2</v>
      </c>
    </row>
    <row r="253" spans="1:8" x14ac:dyDescent="0.35">
      <c r="A253" t="s">
        <v>339</v>
      </c>
      <c r="B253">
        <v>54</v>
      </c>
      <c r="C253">
        <v>1</v>
      </c>
      <c r="D253">
        <v>526</v>
      </c>
      <c r="E253">
        <v>402</v>
      </c>
      <c r="F253">
        <v>9</v>
      </c>
      <c r="G253" t="s">
        <v>80</v>
      </c>
      <c r="H253" s="17">
        <f t="shared" si="3"/>
        <v>19.03068</v>
      </c>
    </row>
    <row r="254" spans="1:8" x14ac:dyDescent="0.35">
      <c r="A254" t="s">
        <v>340</v>
      </c>
      <c r="B254">
        <v>23</v>
      </c>
      <c r="C254">
        <v>1</v>
      </c>
      <c r="D254">
        <v>954</v>
      </c>
      <c r="E254">
        <v>236</v>
      </c>
      <c r="F254">
        <v>11</v>
      </c>
      <c r="G254" t="s">
        <v>110</v>
      </c>
      <c r="H254" s="17">
        <f t="shared" si="3"/>
        <v>24.765840000000001</v>
      </c>
    </row>
    <row r="255" spans="1:8" x14ac:dyDescent="0.35">
      <c r="A255" t="s">
        <v>341</v>
      </c>
      <c r="B255">
        <v>69</v>
      </c>
      <c r="C255">
        <v>-1</v>
      </c>
      <c r="D255">
        <v>203</v>
      </c>
      <c r="E255">
        <v>445</v>
      </c>
      <c r="F255">
        <v>6</v>
      </c>
      <c r="G255" t="s">
        <v>82</v>
      </c>
      <c r="H255" s="17">
        <f t="shared" si="3"/>
        <v>5.4200999999999997</v>
      </c>
    </row>
    <row r="256" spans="1:8" x14ac:dyDescent="0.35">
      <c r="A256" t="s">
        <v>342</v>
      </c>
      <c r="B256">
        <v>40</v>
      </c>
      <c r="C256">
        <v>0</v>
      </c>
      <c r="D256">
        <v>451</v>
      </c>
      <c r="E256">
        <v>234</v>
      </c>
      <c r="F256">
        <v>4</v>
      </c>
      <c r="G256" t="s">
        <v>110</v>
      </c>
      <c r="H256" s="17">
        <f t="shared" si="3"/>
        <v>4.2213599999999998</v>
      </c>
    </row>
    <row r="257" spans="1:8" x14ac:dyDescent="0.35">
      <c r="A257" t="s">
        <v>343</v>
      </c>
      <c r="B257">
        <v>44</v>
      </c>
      <c r="C257">
        <v>0</v>
      </c>
      <c r="D257">
        <v>787</v>
      </c>
      <c r="E257">
        <v>20</v>
      </c>
      <c r="F257">
        <v>11</v>
      </c>
      <c r="G257" t="s">
        <v>82</v>
      </c>
      <c r="H257" s="17">
        <f t="shared" si="3"/>
        <v>1.7314000000000001</v>
      </c>
    </row>
    <row r="258" spans="1:8" x14ac:dyDescent="0.35">
      <c r="A258" t="s">
        <v>344</v>
      </c>
      <c r="B258">
        <v>80</v>
      </c>
      <c r="C258">
        <v>1</v>
      </c>
      <c r="D258">
        <v>580</v>
      </c>
      <c r="E258">
        <v>247</v>
      </c>
      <c r="F258">
        <v>15</v>
      </c>
      <c r="G258" t="s">
        <v>80</v>
      </c>
      <c r="H258" s="17">
        <f t="shared" si="3"/>
        <v>21.489000000000001</v>
      </c>
    </row>
    <row r="259" spans="1:8" x14ac:dyDescent="0.35">
      <c r="A259" t="s">
        <v>345</v>
      </c>
      <c r="B259">
        <v>43</v>
      </c>
      <c r="C259">
        <v>-1</v>
      </c>
      <c r="D259">
        <v>818</v>
      </c>
      <c r="E259">
        <v>333</v>
      </c>
      <c r="F259">
        <v>2</v>
      </c>
      <c r="G259" t="s">
        <v>127</v>
      </c>
      <c r="H259" s="17">
        <f t="shared" ref="H259:H322" si="4">(D259*E259*F259)/100000</f>
        <v>5.4478799999999996</v>
      </c>
    </row>
    <row r="260" spans="1:8" x14ac:dyDescent="0.35">
      <c r="A260" t="s">
        <v>346</v>
      </c>
      <c r="B260">
        <v>63</v>
      </c>
      <c r="C260">
        <v>1</v>
      </c>
      <c r="D260">
        <v>700</v>
      </c>
      <c r="E260">
        <v>349</v>
      </c>
      <c r="F260">
        <v>2</v>
      </c>
      <c r="G260" t="s">
        <v>127</v>
      </c>
      <c r="H260" s="17">
        <f t="shared" si="4"/>
        <v>4.8860000000000001</v>
      </c>
    </row>
    <row r="261" spans="1:8" x14ac:dyDescent="0.35">
      <c r="A261" t="s">
        <v>347</v>
      </c>
      <c r="B261">
        <v>69</v>
      </c>
      <c r="C261">
        <v>1</v>
      </c>
      <c r="D261">
        <v>472</v>
      </c>
      <c r="E261">
        <v>30</v>
      </c>
      <c r="F261">
        <v>3</v>
      </c>
      <c r="G261" t="s">
        <v>84</v>
      </c>
      <c r="H261" s="17">
        <f t="shared" si="4"/>
        <v>0.42480000000000001</v>
      </c>
    </row>
    <row r="262" spans="1:8" x14ac:dyDescent="0.35">
      <c r="A262" t="s">
        <v>348</v>
      </c>
      <c r="B262">
        <v>46</v>
      </c>
      <c r="C262">
        <v>-1</v>
      </c>
      <c r="D262">
        <v>114</v>
      </c>
      <c r="E262">
        <v>365</v>
      </c>
      <c r="F262">
        <v>11</v>
      </c>
      <c r="G262" t="s">
        <v>82</v>
      </c>
      <c r="H262" s="17">
        <f t="shared" si="4"/>
        <v>4.5770999999999997</v>
      </c>
    </row>
    <row r="263" spans="1:8" x14ac:dyDescent="0.35">
      <c r="A263" t="s">
        <v>349</v>
      </c>
      <c r="B263">
        <v>55</v>
      </c>
      <c r="C263">
        <v>0</v>
      </c>
      <c r="D263">
        <v>262</v>
      </c>
      <c r="E263">
        <v>296</v>
      </c>
      <c r="F263">
        <v>1</v>
      </c>
      <c r="G263" t="s">
        <v>127</v>
      </c>
      <c r="H263" s="17">
        <f t="shared" si="4"/>
        <v>0.77551999999999999</v>
      </c>
    </row>
    <row r="264" spans="1:8" x14ac:dyDescent="0.35">
      <c r="A264" t="s">
        <v>350</v>
      </c>
      <c r="B264">
        <v>71</v>
      </c>
      <c r="C264">
        <v>0</v>
      </c>
      <c r="D264">
        <v>17</v>
      </c>
      <c r="E264">
        <v>193</v>
      </c>
      <c r="F264">
        <v>1</v>
      </c>
      <c r="G264" t="s">
        <v>76</v>
      </c>
      <c r="H264" s="17">
        <f t="shared" si="4"/>
        <v>3.2809999999999999E-2</v>
      </c>
    </row>
    <row r="265" spans="1:8" x14ac:dyDescent="0.35">
      <c r="A265" t="s">
        <v>351</v>
      </c>
      <c r="B265">
        <v>73</v>
      </c>
      <c r="C265">
        <v>1</v>
      </c>
      <c r="D265">
        <v>261</v>
      </c>
      <c r="E265">
        <v>385</v>
      </c>
      <c r="F265">
        <v>4</v>
      </c>
      <c r="G265" t="s">
        <v>174</v>
      </c>
      <c r="H265" s="17">
        <f t="shared" si="4"/>
        <v>4.0194000000000001</v>
      </c>
    </row>
    <row r="266" spans="1:8" x14ac:dyDescent="0.35">
      <c r="A266" t="s">
        <v>352</v>
      </c>
      <c r="B266">
        <v>30</v>
      </c>
      <c r="C266">
        <v>-1</v>
      </c>
      <c r="D266">
        <v>53</v>
      </c>
      <c r="E266">
        <v>314</v>
      </c>
      <c r="F266">
        <v>0</v>
      </c>
      <c r="G266" t="s">
        <v>76</v>
      </c>
      <c r="H266" s="17">
        <f t="shared" si="4"/>
        <v>0</v>
      </c>
    </row>
    <row r="267" spans="1:8" x14ac:dyDescent="0.35">
      <c r="A267" t="s">
        <v>353</v>
      </c>
      <c r="B267">
        <v>79</v>
      </c>
      <c r="C267">
        <v>0</v>
      </c>
      <c r="D267">
        <v>333</v>
      </c>
      <c r="E267">
        <v>325</v>
      </c>
      <c r="F267">
        <v>5</v>
      </c>
      <c r="G267" t="s">
        <v>82</v>
      </c>
      <c r="H267" s="17">
        <f t="shared" si="4"/>
        <v>5.4112499999999999</v>
      </c>
    </row>
    <row r="268" spans="1:8" x14ac:dyDescent="0.35">
      <c r="A268" t="s">
        <v>354</v>
      </c>
      <c r="B268">
        <v>35</v>
      </c>
      <c r="C268">
        <v>0</v>
      </c>
      <c r="D268">
        <v>172</v>
      </c>
      <c r="E268">
        <v>30</v>
      </c>
      <c r="F268">
        <v>3</v>
      </c>
      <c r="G268" t="s">
        <v>110</v>
      </c>
      <c r="H268" s="17">
        <f t="shared" si="4"/>
        <v>0.15479999999999999</v>
      </c>
    </row>
    <row r="269" spans="1:8" x14ac:dyDescent="0.35">
      <c r="A269" t="s">
        <v>355</v>
      </c>
      <c r="B269">
        <v>25</v>
      </c>
      <c r="C269">
        <v>-1</v>
      </c>
      <c r="D269">
        <v>744</v>
      </c>
      <c r="E269">
        <v>119</v>
      </c>
      <c r="F269">
        <v>7</v>
      </c>
      <c r="G269" t="s">
        <v>127</v>
      </c>
      <c r="H269" s="17">
        <f t="shared" si="4"/>
        <v>6.1975199999999999</v>
      </c>
    </row>
    <row r="270" spans="1:8" x14ac:dyDescent="0.35">
      <c r="A270" t="s">
        <v>356</v>
      </c>
      <c r="B270">
        <v>46</v>
      </c>
      <c r="C270">
        <v>0</v>
      </c>
      <c r="D270">
        <v>898</v>
      </c>
      <c r="E270">
        <v>274</v>
      </c>
      <c r="F270">
        <v>4</v>
      </c>
      <c r="G270" t="s">
        <v>105</v>
      </c>
      <c r="H270" s="17">
        <f t="shared" si="4"/>
        <v>9.8420799999999993</v>
      </c>
    </row>
    <row r="271" spans="1:8" x14ac:dyDescent="0.35">
      <c r="A271" t="s">
        <v>357</v>
      </c>
      <c r="B271">
        <v>26</v>
      </c>
      <c r="C271">
        <v>1</v>
      </c>
      <c r="D271">
        <v>43</v>
      </c>
      <c r="E271">
        <v>400</v>
      </c>
      <c r="F271">
        <v>10</v>
      </c>
      <c r="G271" t="s">
        <v>127</v>
      </c>
      <c r="H271" s="17">
        <f t="shared" si="4"/>
        <v>1.72</v>
      </c>
    </row>
    <row r="272" spans="1:8" x14ac:dyDescent="0.35">
      <c r="A272" t="s">
        <v>358</v>
      </c>
      <c r="B272">
        <v>58</v>
      </c>
      <c r="C272">
        <v>0</v>
      </c>
      <c r="D272">
        <v>446</v>
      </c>
      <c r="E272">
        <v>241</v>
      </c>
      <c r="F272">
        <v>0</v>
      </c>
      <c r="G272" t="s">
        <v>98</v>
      </c>
      <c r="H272" s="17">
        <f t="shared" si="4"/>
        <v>0</v>
      </c>
    </row>
    <row r="273" spans="1:8" x14ac:dyDescent="0.35">
      <c r="A273" t="s">
        <v>359</v>
      </c>
      <c r="B273">
        <v>27</v>
      </c>
      <c r="C273">
        <v>1</v>
      </c>
      <c r="D273">
        <v>858</v>
      </c>
      <c r="E273">
        <v>210</v>
      </c>
      <c r="F273">
        <v>8</v>
      </c>
      <c r="G273" t="s">
        <v>95</v>
      </c>
      <c r="H273" s="17">
        <f t="shared" si="4"/>
        <v>14.414400000000001</v>
      </c>
    </row>
    <row r="274" spans="1:8" x14ac:dyDescent="0.35">
      <c r="A274" t="s">
        <v>360</v>
      </c>
      <c r="B274">
        <v>35</v>
      </c>
      <c r="C274">
        <v>1</v>
      </c>
      <c r="D274">
        <v>184</v>
      </c>
      <c r="E274">
        <v>283</v>
      </c>
      <c r="F274">
        <v>8</v>
      </c>
      <c r="G274" t="s">
        <v>95</v>
      </c>
      <c r="H274" s="17">
        <f t="shared" si="4"/>
        <v>4.1657599999999997</v>
      </c>
    </row>
    <row r="275" spans="1:8" x14ac:dyDescent="0.35">
      <c r="A275" t="s">
        <v>361</v>
      </c>
      <c r="B275">
        <v>67</v>
      </c>
      <c r="C275">
        <v>1</v>
      </c>
      <c r="D275">
        <v>144</v>
      </c>
      <c r="E275">
        <v>276</v>
      </c>
      <c r="F275">
        <v>14</v>
      </c>
      <c r="G275" t="s">
        <v>95</v>
      </c>
      <c r="H275" s="17">
        <f t="shared" si="4"/>
        <v>5.5641600000000002</v>
      </c>
    </row>
    <row r="276" spans="1:8" x14ac:dyDescent="0.35">
      <c r="A276" t="s">
        <v>362</v>
      </c>
      <c r="B276">
        <v>22</v>
      </c>
      <c r="C276">
        <v>-1</v>
      </c>
      <c r="D276">
        <v>466</v>
      </c>
      <c r="E276">
        <v>373</v>
      </c>
      <c r="F276">
        <v>2</v>
      </c>
      <c r="G276" t="s">
        <v>95</v>
      </c>
      <c r="H276" s="17">
        <f t="shared" si="4"/>
        <v>3.4763600000000001</v>
      </c>
    </row>
    <row r="277" spans="1:8" x14ac:dyDescent="0.35">
      <c r="A277" t="s">
        <v>363</v>
      </c>
      <c r="B277">
        <v>73</v>
      </c>
      <c r="C277">
        <v>0</v>
      </c>
      <c r="D277">
        <v>57</v>
      </c>
      <c r="E277">
        <v>354</v>
      </c>
      <c r="F277">
        <v>6</v>
      </c>
      <c r="G277" t="s">
        <v>95</v>
      </c>
      <c r="H277" s="17">
        <f t="shared" si="4"/>
        <v>1.21068</v>
      </c>
    </row>
    <row r="278" spans="1:8" x14ac:dyDescent="0.35">
      <c r="A278" t="s">
        <v>364</v>
      </c>
      <c r="B278">
        <v>59</v>
      </c>
      <c r="C278">
        <v>0</v>
      </c>
      <c r="D278">
        <v>511</v>
      </c>
      <c r="E278">
        <v>127</v>
      </c>
      <c r="F278">
        <v>8</v>
      </c>
      <c r="G278" t="s">
        <v>76</v>
      </c>
      <c r="H278" s="17">
        <f t="shared" si="4"/>
        <v>5.1917600000000004</v>
      </c>
    </row>
    <row r="279" spans="1:8" x14ac:dyDescent="0.35">
      <c r="A279" t="s">
        <v>365</v>
      </c>
      <c r="B279">
        <v>29</v>
      </c>
      <c r="C279">
        <v>0</v>
      </c>
      <c r="D279">
        <v>71</v>
      </c>
      <c r="E279">
        <v>479</v>
      </c>
      <c r="F279">
        <v>5</v>
      </c>
      <c r="G279" t="s">
        <v>92</v>
      </c>
      <c r="H279" s="17">
        <f t="shared" si="4"/>
        <v>1.70045</v>
      </c>
    </row>
    <row r="280" spans="1:8" x14ac:dyDescent="0.35">
      <c r="A280" t="s">
        <v>366</v>
      </c>
      <c r="B280">
        <v>38</v>
      </c>
      <c r="C280">
        <v>-1</v>
      </c>
      <c r="D280">
        <v>392</v>
      </c>
      <c r="E280">
        <v>474</v>
      </c>
      <c r="F280">
        <v>5</v>
      </c>
      <c r="G280" t="s">
        <v>76</v>
      </c>
      <c r="H280" s="17">
        <f t="shared" si="4"/>
        <v>9.2904</v>
      </c>
    </row>
    <row r="281" spans="1:8" x14ac:dyDescent="0.35">
      <c r="A281" t="s">
        <v>367</v>
      </c>
      <c r="B281">
        <v>69</v>
      </c>
      <c r="C281">
        <v>1</v>
      </c>
      <c r="D281">
        <v>153</v>
      </c>
      <c r="E281">
        <v>265</v>
      </c>
      <c r="F281">
        <v>14</v>
      </c>
      <c r="G281" t="s">
        <v>125</v>
      </c>
      <c r="H281" s="17">
        <f t="shared" si="4"/>
        <v>5.6763000000000003</v>
      </c>
    </row>
    <row r="282" spans="1:8" x14ac:dyDescent="0.35">
      <c r="A282" t="s">
        <v>368</v>
      </c>
      <c r="B282">
        <v>27</v>
      </c>
      <c r="C282">
        <v>-1</v>
      </c>
      <c r="D282">
        <v>721</v>
      </c>
      <c r="E282">
        <v>443</v>
      </c>
      <c r="F282">
        <v>11</v>
      </c>
      <c r="G282" t="s">
        <v>76</v>
      </c>
      <c r="H282" s="17">
        <f t="shared" si="4"/>
        <v>35.134329999999999</v>
      </c>
    </row>
    <row r="283" spans="1:8" x14ac:dyDescent="0.35">
      <c r="A283" t="s">
        <v>369</v>
      </c>
      <c r="B283">
        <v>74</v>
      </c>
      <c r="C283">
        <v>0</v>
      </c>
      <c r="D283">
        <v>835</v>
      </c>
      <c r="E283">
        <v>366</v>
      </c>
      <c r="F283">
        <v>6</v>
      </c>
      <c r="G283" t="s">
        <v>127</v>
      </c>
      <c r="H283" s="17">
        <f t="shared" si="4"/>
        <v>18.336600000000001</v>
      </c>
    </row>
    <row r="284" spans="1:8" x14ac:dyDescent="0.35">
      <c r="A284" t="s">
        <v>370</v>
      </c>
      <c r="B284">
        <v>50</v>
      </c>
      <c r="C284">
        <v>0</v>
      </c>
      <c r="D284">
        <v>17</v>
      </c>
      <c r="E284">
        <v>340</v>
      </c>
      <c r="F284">
        <v>3</v>
      </c>
      <c r="G284" t="s">
        <v>98</v>
      </c>
      <c r="H284" s="17">
        <f t="shared" si="4"/>
        <v>0.1734</v>
      </c>
    </row>
    <row r="285" spans="1:8" x14ac:dyDescent="0.35">
      <c r="A285" t="s">
        <v>371</v>
      </c>
      <c r="B285">
        <v>69</v>
      </c>
      <c r="C285">
        <v>0</v>
      </c>
      <c r="D285">
        <v>734</v>
      </c>
      <c r="E285">
        <v>186</v>
      </c>
      <c r="F285">
        <v>1</v>
      </c>
      <c r="G285" t="s">
        <v>95</v>
      </c>
      <c r="H285" s="17">
        <f t="shared" si="4"/>
        <v>1.36524</v>
      </c>
    </row>
    <row r="286" spans="1:8" x14ac:dyDescent="0.35">
      <c r="A286" t="s">
        <v>372</v>
      </c>
      <c r="B286">
        <v>44</v>
      </c>
      <c r="C286">
        <v>0</v>
      </c>
      <c r="D286">
        <v>990</v>
      </c>
      <c r="E286">
        <v>300</v>
      </c>
      <c r="F286">
        <v>11</v>
      </c>
      <c r="G286" t="s">
        <v>125</v>
      </c>
      <c r="H286" s="17">
        <f t="shared" si="4"/>
        <v>32.67</v>
      </c>
    </row>
    <row r="287" spans="1:8" x14ac:dyDescent="0.35">
      <c r="A287" t="s">
        <v>373</v>
      </c>
      <c r="B287">
        <v>74</v>
      </c>
      <c r="C287">
        <v>1</v>
      </c>
      <c r="D287">
        <v>46</v>
      </c>
      <c r="E287">
        <v>330</v>
      </c>
      <c r="F287">
        <v>5</v>
      </c>
      <c r="G287" t="s">
        <v>82</v>
      </c>
      <c r="H287" s="17">
        <f t="shared" si="4"/>
        <v>0.75900000000000001</v>
      </c>
    </row>
    <row r="288" spans="1:8" x14ac:dyDescent="0.35">
      <c r="A288" t="s">
        <v>374</v>
      </c>
      <c r="B288">
        <v>64</v>
      </c>
      <c r="C288">
        <v>-1</v>
      </c>
      <c r="D288">
        <v>140</v>
      </c>
      <c r="E288">
        <v>5</v>
      </c>
      <c r="F288">
        <v>8</v>
      </c>
      <c r="G288" t="s">
        <v>105</v>
      </c>
      <c r="H288" s="17">
        <f t="shared" si="4"/>
        <v>5.6000000000000001E-2</v>
      </c>
    </row>
    <row r="289" spans="1:8" x14ac:dyDescent="0.35">
      <c r="A289" t="s">
        <v>375</v>
      </c>
      <c r="B289">
        <v>63</v>
      </c>
      <c r="C289">
        <v>-1</v>
      </c>
      <c r="D289">
        <v>58</v>
      </c>
      <c r="E289">
        <v>165</v>
      </c>
      <c r="F289">
        <v>4</v>
      </c>
      <c r="G289" t="s">
        <v>174</v>
      </c>
      <c r="H289" s="17">
        <f t="shared" si="4"/>
        <v>0.38279999999999997</v>
      </c>
    </row>
    <row r="290" spans="1:8" x14ac:dyDescent="0.35">
      <c r="A290" t="s">
        <v>376</v>
      </c>
      <c r="B290">
        <v>40</v>
      </c>
      <c r="C290">
        <v>0</v>
      </c>
      <c r="D290">
        <v>249</v>
      </c>
      <c r="E290">
        <v>357</v>
      </c>
      <c r="F290">
        <v>8</v>
      </c>
      <c r="G290" t="s">
        <v>125</v>
      </c>
      <c r="H290" s="17">
        <f t="shared" si="4"/>
        <v>7.11144</v>
      </c>
    </row>
    <row r="291" spans="1:8" x14ac:dyDescent="0.35">
      <c r="A291" t="s">
        <v>377</v>
      </c>
      <c r="B291">
        <v>66</v>
      </c>
      <c r="C291">
        <v>0</v>
      </c>
      <c r="D291">
        <v>836</v>
      </c>
      <c r="E291">
        <v>84</v>
      </c>
      <c r="F291">
        <v>2</v>
      </c>
      <c r="G291" t="s">
        <v>105</v>
      </c>
      <c r="H291" s="17">
        <f t="shared" si="4"/>
        <v>1.40448</v>
      </c>
    </row>
    <row r="292" spans="1:8" x14ac:dyDescent="0.35">
      <c r="A292" t="s">
        <v>378</v>
      </c>
      <c r="B292">
        <v>38</v>
      </c>
      <c r="C292">
        <v>0</v>
      </c>
      <c r="D292">
        <v>511</v>
      </c>
      <c r="E292">
        <v>4</v>
      </c>
      <c r="F292">
        <v>0</v>
      </c>
      <c r="G292" t="s">
        <v>125</v>
      </c>
      <c r="H292" s="17">
        <f t="shared" si="4"/>
        <v>0</v>
      </c>
    </row>
    <row r="293" spans="1:8" x14ac:dyDescent="0.35">
      <c r="A293" t="s">
        <v>379</v>
      </c>
      <c r="B293">
        <v>40</v>
      </c>
      <c r="C293">
        <v>1</v>
      </c>
      <c r="D293">
        <v>826</v>
      </c>
      <c r="E293">
        <v>88</v>
      </c>
      <c r="F293">
        <v>10</v>
      </c>
      <c r="G293" t="s">
        <v>92</v>
      </c>
      <c r="H293" s="17">
        <f t="shared" si="4"/>
        <v>7.2687999999999997</v>
      </c>
    </row>
    <row r="294" spans="1:8" x14ac:dyDescent="0.35">
      <c r="A294" t="s">
        <v>380</v>
      </c>
      <c r="B294">
        <v>31</v>
      </c>
      <c r="C294">
        <v>0</v>
      </c>
      <c r="D294">
        <v>32</v>
      </c>
      <c r="E294">
        <v>116</v>
      </c>
      <c r="F294">
        <v>9</v>
      </c>
      <c r="G294" t="s">
        <v>110</v>
      </c>
      <c r="H294" s="17">
        <f t="shared" si="4"/>
        <v>0.33407999999999999</v>
      </c>
    </row>
    <row r="295" spans="1:8" x14ac:dyDescent="0.35">
      <c r="A295" t="s">
        <v>381</v>
      </c>
      <c r="B295">
        <v>30</v>
      </c>
      <c r="C295">
        <v>1</v>
      </c>
      <c r="D295">
        <v>169</v>
      </c>
      <c r="E295">
        <v>241</v>
      </c>
      <c r="F295">
        <v>12</v>
      </c>
      <c r="G295" t="s">
        <v>98</v>
      </c>
      <c r="H295" s="17">
        <f t="shared" si="4"/>
        <v>4.88748</v>
      </c>
    </row>
    <row r="296" spans="1:8" x14ac:dyDescent="0.35">
      <c r="A296" t="s">
        <v>382</v>
      </c>
      <c r="B296">
        <v>71</v>
      </c>
      <c r="C296">
        <v>1</v>
      </c>
      <c r="D296">
        <v>252</v>
      </c>
      <c r="E296">
        <v>166</v>
      </c>
      <c r="F296">
        <v>8</v>
      </c>
      <c r="G296" t="s">
        <v>95</v>
      </c>
      <c r="H296" s="17">
        <f t="shared" si="4"/>
        <v>3.3465600000000002</v>
      </c>
    </row>
    <row r="297" spans="1:8" x14ac:dyDescent="0.35">
      <c r="A297" t="s">
        <v>383</v>
      </c>
      <c r="B297">
        <v>17</v>
      </c>
      <c r="C297">
        <v>1</v>
      </c>
      <c r="D297">
        <v>656</v>
      </c>
      <c r="E297">
        <v>25</v>
      </c>
      <c r="F297">
        <v>13</v>
      </c>
      <c r="G297" t="s">
        <v>95</v>
      </c>
      <c r="H297" s="17">
        <f t="shared" si="4"/>
        <v>2.1320000000000001</v>
      </c>
    </row>
    <row r="298" spans="1:8" x14ac:dyDescent="0.35">
      <c r="A298" t="s">
        <v>384</v>
      </c>
      <c r="B298">
        <v>68</v>
      </c>
      <c r="C298">
        <v>1</v>
      </c>
      <c r="D298">
        <v>926</v>
      </c>
      <c r="E298">
        <v>478</v>
      </c>
      <c r="F298">
        <v>2</v>
      </c>
      <c r="G298" t="s">
        <v>95</v>
      </c>
      <c r="H298" s="17">
        <f t="shared" si="4"/>
        <v>8.8525600000000004</v>
      </c>
    </row>
    <row r="299" spans="1:8" x14ac:dyDescent="0.35">
      <c r="A299" t="s">
        <v>385</v>
      </c>
      <c r="B299">
        <v>41</v>
      </c>
      <c r="C299">
        <v>0</v>
      </c>
      <c r="D299">
        <v>998</v>
      </c>
      <c r="E299">
        <v>107</v>
      </c>
      <c r="F299">
        <v>11</v>
      </c>
      <c r="G299" t="s">
        <v>95</v>
      </c>
      <c r="H299" s="17">
        <f t="shared" si="4"/>
        <v>11.746460000000001</v>
      </c>
    </row>
    <row r="300" spans="1:8" x14ac:dyDescent="0.35">
      <c r="A300" t="s">
        <v>386</v>
      </c>
      <c r="B300">
        <v>33</v>
      </c>
      <c r="C300">
        <v>0</v>
      </c>
      <c r="D300">
        <v>570</v>
      </c>
      <c r="E300">
        <v>387</v>
      </c>
      <c r="F300">
        <v>1</v>
      </c>
      <c r="G300" t="s">
        <v>95</v>
      </c>
      <c r="H300" s="17">
        <f t="shared" si="4"/>
        <v>2.2059000000000002</v>
      </c>
    </row>
    <row r="301" spans="1:8" x14ac:dyDescent="0.35">
      <c r="A301" t="s">
        <v>387</v>
      </c>
      <c r="B301">
        <v>20</v>
      </c>
      <c r="C301">
        <v>0</v>
      </c>
      <c r="D301">
        <v>436</v>
      </c>
      <c r="E301">
        <v>415</v>
      </c>
      <c r="F301">
        <v>13</v>
      </c>
      <c r="G301" t="s">
        <v>127</v>
      </c>
      <c r="H301" s="17">
        <f t="shared" si="4"/>
        <v>23.522200000000002</v>
      </c>
    </row>
    <row r="302" spans="1:8" x14ac:dyDescent="0.35">
      <c r="A302" t="s">
        <v>388</v>
      </c>
      <c r="B302">
        <v>72</v>
      </c>
      <c r="C302">
        <v>1</v>
      </c>
      <c r="D302">
        <v>770</v>
      </c>
      <c r="E302">
        <v>301</v>
      </c>
      <c r="F302">
        <v>5</v>
      </c>
      <c r="G302" t="s">
        <v>125</v>
      </c>
      <c r="H302" s="17">
        <f t="shared" si="4"/>
        <v>11.5885</v>
      </c>
    </row>
    <row r="303" spans="1:8" x14ac:dyDescent="0.35">
      <c r="A303" t="s">
        <v>389</v>
      </c>
      <c r="B303">
        <v>26</v>
      </c>
      <c r="C303">
        <v>0</v>
      </c>
      <c r="D303">
        <v>668</v>
      </c>
      <c r="E303">
        <v>100</v>
      </c>
      <c r="F303">
        <v>13</v>
      </c>
      <c r="G303" t="s">
        <v>82</v>
      </c>
      <c r="H303" s="17">
        <f t="shared" si="4"/>
        <v>8.6839999999999993</v>
      </c>
    </row>
    <row r="304" spans="1:8" x14ac:dyDescent="0.35">
      <c r="A304" t="s">
        <v>390</v>
      </c>
      <c r="B304">
        <v>45</v>
      </c>
      <c r="C304">
        <v>0</v>
      </c>
      <c r="D304">
        <v>703</v>
      </c>
      <c r="E304">
        <v>132</v>
      </c>
      <c r="F304">
        <v>5</v>
      </c>
      <c r="G304" t="s">
        <v>80</v>
      </c>
      <c r="H304" s="17">
        <f t="shared" si="4"/>
        <v>4.6398000000000001</v>
      </c>
    </row>
    <row r="305" spans="1:8" x14ac:dyDescent="0.35">
      <c r="A305" t="s">
        <v>391</v>
      </c>
      <c r="B305">
        <v>69</v>
      </c>
      <c r="C305">
        <v>0</v>
      </c>
      <c r="D305">
        <v>545</v>
      </c>
      <c r="E305">
        <v>180</v>
      </c>
      <c r="F305">
        <v>12</v>
      </c>
      <c r="G305" t="s">
        <v>98</v>
      </c>
      <c r="H305" s="17">
        <f t="shared" si="4"/>
        <v>11.772</v>
      </c>
    </row>
    <row r="306" spans="1:8" x14ac:dyDescent="0.35">
      <c r="A306" t="s">
        <v>392</v>
      </c>
      <c r="B306">
        <v>31</v>
      </c>
      <c r="C306">
        <v>0</v>
      </c>
      <c r="D306">
        <v>733</v>
      </c>
      <c r="E306">
        <v>299</v>
      </c>
      <c r="F306">
        <v>9</v>
      </c>
      <c r="G306" t="s">
        <v>125</v>
      </c>
      <c r="H306" s="17">
        <f t="shared" si="4"/>
        <v>19.72503</v>
      </c>
    </row>
    <row r="307" spans="1:8" x14ac:dyDescent="0.35">
      <c r="A307" t="s">
        <v>393</v>
      </c>
      <c r="B307">
        <v>41</v>
      </c>
      <c r="C307">
        <v>0</v>
      </c>
      <c r="D307">
        <v>969</v>
      </c>
      <c r="E307">
        <v>456</v>
      </c>
      <c r="F307">
        <v>15</v>
      </c>
      <c r="G307" t="s">
        <v>125</v>
      </c>
      <c r="H307" s="17">
        <f t="shared" si="4"/>
        <v>66.279600000000002</v>
      </c>
    </row>
    <row r="308" spans="1:8" x14ac:dyDescent="0.35">
      <c r="A308" t="s">
        <v>394</v>
      </c>
      <c r="B308">
        <v>24</v>
      </c>
      <c r="C308">
        <v>0</v>
      </c>
      <c r="D308">
        <v>37</v>
      </c>
      <c r="E308">
        <v>431</v>
      </c>
      <c r="F308">
        <v>10</v>
      </c>
      <c r="G308" t="s">
        <v>78</v>
      </c>
      <c r="H308" s="17">
        <f t="shared" si="4"/>
        <v>1.5947</v>
      </c>
    </row>
    <row r="309" spans="1:8" x14ac:dyDescent="0.35">
      <c r="A309" t="s">
        <v>395</v>
      </c>
      <c r="B309">
        <v>36</v>
      </c>
      <c r="C309">
        <v>0</v>
      </c>
      <c r="D309">
        <v>653</v>
      </c>
      <c r="E309">
        <v>234</v>
      </c>
      <c r="F309">
        <v>12</v>
      </c>
      <c r="G309" t="s">
        <v>92</v>
      </c>
      <c r="H309" s="17">
        <f t="shared" si="4"/>
        <v>18.33624</v>
      </c>
    </row>
    <row r="310" spans="1:8" x14ac:dyDescent="0.35">
      <c r="A310" t="s">
        <v>396</v>
      </c>
      <c r="B310">
        <v>47</v>
      </c>
      <c r="C310">
        <v>1</v>
      </c>
      <c r="D310">
        <v>428</v>
      </c>
      <c r="E310">
        <v>286</v>
      </c>
      <c r="F310">
        <v>7</v>
      </c>
      <c r="G310" t="s">
        <v>95</v>
      </c>
      <c r="H310" s="17">
        <f t="shared" si="4"/>
        <v>8.5685599999999997</v>
      </c>
    </row>
    <row r="311" spans="1:8" x14ac:dyDescent="0.35">
      <c r="A311" t="s">
        <v>397</v>
      </c>
      <c r="B311">
        <v>58</v>
      </c>
      <c r="C311">
        <v>0</v>
      </c>
      <c r="D311">
        <v>417</v>
      </c>
      <c r="E311">
        <v>254</v>
      </c>
      <c r="F311">
        <v>15</v>
      </c>
      <c r="G311" t="s">
        <v>125</v>
      </c>
      <c r="H311" s="17">
        <f t="shared" si="4"/>
        <v>15.887700000000001</v>
      </c>
    </row>
    <row r="312" spans="1:8" x14ac:dyDescent="0.35">
      <c r="A312" t="s">
        <v>398</v>
      </c>
      <c r="B312">
        <v>44</v>
      </c>
      <c r="C312">
        <v>0</v>
      </c>
      <c r="D312">
        <v>527</v>
      </c>
      <c r="E312">
        <v>453</v>
      </c>
      <c r="F312">
        <v>1</v>
      </c>
      <c r="G312" t="s">
        <v>76</v>
      </c>
      <c r="H312" s="17">
        <f t="shared" si="4"/>
        <v>2.3873099999999998</v>
      </c>
    </row>
    <row r="313" spans="1:8" x14ac:dyDescent="0.35">
      <c r="A313" t="s">
        <v>399</v>
      </c>
      <c r="B313">
        <v>67</v>
      </c>
      <c r="C313">
        <v>0</v>
      </c>
      <c r="D313">
        <v>246</v>
      </c>
      <c r="E313">
        <v>223</v>
      </c>
      <c r="F313">
        <v>8</v>
      </c>
      <c r="G313" t="s">
        <v>110</v>
      </c>
      <c r="H313" s="17">
        <f t="shared" si="4"/>
        <v>4.3886399999999997</v>
      </c>
    </row>
    <row r="314" spans="1:8" x14ac:dyDescent="0.35">
      <c r="A314" t="s">
        <v>400</v>
      </c>
      <c r="B314">
        <v>78</v>
      </c>
      <c r="C314">
        <v>0</v>
      </c>
      <c r="D314">
        <v>714</v>
      </c>
      <c r="E314">
        <v>20</v>
      </c>
      <c r="F314">
        <v>10</v>
      </c>
      <c r="G314" t="s">
        <v>98</v>
      </c>
      <c r="H314" s="17">
        <f t="shared" si="4"/>
        <v>1.4279999999999999</v>
      </c>
    </row>
    <row r="315" spans="1:8" x14ac:dyDescent="0.35">
      <c r="A315" t="s">
        <v>401</v>
      </c>
      <c r="B315">
        <v>43</v>
      </c>
      <c r="C315">
        <v>1</v>
      </c>
      <c r="D315">
        <v>301</v>
      </c>
      <c r="E315">
        <v>175</v>
      </c>
      <c r="F315">
        <v>5</v>
      </c>
      <c r="G315" t="s">
        <v>80</v>
      </c>
      <c r="H315" s="17">
        <f t="shared" si="4"/>
        <v>2.63375</v>
      </c>
    </row>
    <row r="316" spans="1:8" x14ac:dyDescent="0.35">
      <c r="A316" t="s">
        <v>402</v>
      </c>
      <c r="B316">
        <v>25</v>
      </c>
      <c r="C316">
        <v>0</v>
      </c>
      <c r="D316">
        <v>546</v>
      </c>
      <c r="E316">
        <v>384</v>
      </c>
      <c r="F316">
        <v>6</v>
      </c>
      <c r="G316" t="s">
        <v>105</v>
      </c>
      <c r="H316" s="17">
        <f t="shared" si="4"/>
        <v>12.579840000000001</v>
      </c>
    </row>
    <row r="317" spans="1:8" x14ac:dyDescent="0.35">
      <c r="A317" t="s">
        <v>403</v>
      </c>
      <c r="B317">
        <v>42</v>
      </c>
      <c r="C317">
        <v>-1</v>
      </c>
      <c r="D317">
        <v>781</v>
      </c>
      <c r="E317">
        <v>285</v>
      </c>
      <c r="F317">
        <v>13</v>
      </c>
      <c r="G317" t="s">
        <v>95</v>
      </c>
      <c r="H317" s="17">
        <f t="shared" si="4"/>
        <v>28.936050000000002</v>
      </c>
    </row>
    <row r="318" spans="1:8" x14ac:dyDescent="0.35">
      <c r="A318" t="s">
        <v>404</v>
      </c>
      <c r="B318">
        <v>51</v>
      </c>
      <c r="C318">
        <v>0</v>
      </c>
      <c r="D318">
        <v>128</v>
      </c>
      <c r="E318">
        <v>440</v>
      </c>
      <c r="F318">
        <v>14</v>
      </c>
      <c r="G318" t="s">
        <v>95</v>
      </c>
      <c r="H318" s="17">
        <f t="shared" si="4"/>
        <v>7.8848000000000003</v>
      </c>
    </row>
    <row r="319" spans="1:8" x14ac:dyDescent="0.35">
      <c r="A319" t="s">
        <v>405</v>
      </c>
      <c r="B319">
        <v>33</v>
      </c>
      <c r="C319">
        <v>-1</v>
      </c>
      <c r="D319">
        <v>824</v>
      </c>
      <c r="E319">
        <v>227</v>
      </c>
      <c r="F319">
        <v>4</v>
      </c>
      <c r="G319" t="s">
        <v>95</v>
      </c>
      <c r="H319" s="17">
        <f t="shared" si="4"/>
        <v>7.4819199999999997</v>
      </c>
    </row>
    <row r="320" spans="1:8" x14ac:dyDescent="0.35">
      <c r="A320" t="s">
        <v>406</v>
      </c>
      <c r="B320">
        <v>57</v>
      </c>
      <c r="C320">
        <v>0</v>
      </c>
      <c r="D320">
        <v>749</v>
      </c>
      <c r="E320">
        <v>450</v>
      </c>
      <c r="F320">
        <v>10</v>
      </c>
      <c r="G320" t="s">
        <v>95</v>
      </c>
      <c r="H320" s="17">
        <f t="shared" si="4"/>
        <v>33.704999999999998</v>
      </c>
    </row>
    <row r="321" spans="1:8" x14ac:dyDescent="0.35">
      <c r="A321" t="s">
        <v>407</v>
      </c>
      <c r="B321">
        <v>58</v>
      </c>
      <c r="C321">
        <v>0</v>
      </c>
      <c r="D321">
        <v>132</v>
      </c>
      <c r="E321">
        <v>66</v>
      </c>
      <c r="F321">
        <v>6</v>
      </c>
      <c r="G321" t="s">
        <v>95</v>
      </c>
      <c r="H321" s="17">
        <f t="shared" si="4"/>
        <v>0.52271999999999996</v>
      </c>
    </row>
    <row r="322" spans="1:8" x14ac:dyDescent="0.35">
      <c r="A322" t="s">
        <v>408</v>
      </c>
      <c r="B322">
        <v>71</v>
      </c>
      <c r="C322">
        <v>-1</v>
      </c>
      <c r="D322">
        <v>127</v>
      </c>
      <c r="E322">
        <v>264</v>
      </c>
      <c r="F322">
        <v>8</v>
      </c>
      <c r="G322" t="s">
        <v>174</v>
      </c>
      <c r="H322" s="17">
        <f t="shared" si="4"/>
        <v>2.6822400000000002</v>
      </c>
    </row>
    <row r="323" spans="1:8" x14ac:dyDescent="0.35">
      <c r="A323" t="s">
        <v>409</v>
      </c>
      <c r="B323">
        <v>37</v>
      </c>
      <c r="C323">
        <v>0</v>
      </c>
      <c r="D323">
        <v>588</v>
      </c>
      <c r="E323">
        <v>457</v>
      </c>
      <c r="F323">
        <v>5</v>
      </c>
      <c r="G323" t="s">
        <v>95</v>
      </c>
      <c r="H323" s="17">
        <f t="shared" ref="H323:H386" si="5">(D323*E323*F323)/100000</f>
        <v>13.4358</v>
      </c>
    </row>
    <row r="324" spans="1:8" x14ac:dyDescent="0.35">
      <c r="A324" t="s">
        <v>410</v>
      </c>
      <c r="B324">
        <v>32</v>
      </c>
      <c r="C324">
        <v>1</v>
      </c>
      <c r="D324">
        <v>540</v>
      </c>
      <c r="E324">
        <v>258</v>
      </c>
      <c r="F324">
        <v>7</v>
      </c>
      <c r="G324" t="s">
        <v>92</v>
      </c>
      <c r="H324" s="17">
        <f t="shared" si="5"/>
        <v>9.7523999999999997</v>
      </c>
    </row>
    <row r="325" spans="1:8" x14ac:dyDescent="0.35">
      <c r="A325" t="s">
        <v>411</v>
      </c>
      <c r="B325">
        <v>35</v>
      </c>
      <c r="C325">
        <v>0</v>
      </c>
      <c r="D325">
        <v>726</v>
      </c>
      <c r="E325">
        <v>438</v>
      </c>
      <c r="F325">
        <v>15</v>
      </c>
      <c r="G325" t="s">
        <v>105</v>
      </c>
      <c r="H325" s="17">
        <f t="shared" si="5"/>
        <v>47.6982</v>
      </c>
    </row>
    <row r="326" spans="1:8" x14ac:dyDescent="0.35">
      <c r="A326" t="s">
        <v>412</v>
      </c>
      <c r="B326">
        <v>40</v>
      </c>
      <c r="C326">
        <v>-1</v>
      </c>
      <c r="D326">
        <v>938</v>
      </c>
      <c r="E326">
        <v>139</v>
      </c>
      <c r="F326">
        <v>5</v>
      </c>
      <c r="G326" t="s">
        <v>92</v>
      </c>
      <c r="H326" s="17">
        <f t="shared" si="5"/>
        <v>6.5190999999999999</v>
      </c>
    </row>
    <row r="327" spans="1:8" x14ac:dyDescent="0.35">
      <c r="A327" t="s">
        <v>413</v>
      </c>
      <c r="B327">
        <v>18</v>
      </c>
      <c r="C327">
        <v>0</v>
      </c>
      <c r="D327">
        <v>446</v>
      </c>
      <c r="E327">
        <v>217</v>
      </c>
      <c r="F327">
        <v>4</v>
      </c>
      <c r="G327" t="s">
        <v>82</v>
      </c>
      <c r="H327" s="17">
        <f t="shared" si="5"/>
        <v>3.8712800000000001</v>
      </c>
    </row>
    <row r="328" spans="1:8" x14ac:dyDescent="0.35">
      <c r="A328" t="s">
        <v>414</v>
      </c>
      <c r="B328">
        <v>76</v>
      </c>
      <c r="C328">
        <v>0</v>
      </c>
      <c r="D328">
        <v>533</v>
      </c>
      <c r="E328">
        <v>2</v>
      </c>
      <c r="F328">
        <v>13</v>
      </c>
      <c r="G328" t="s">
        <v>92</v>
      </c>
      <c r="H328" s="17">
        <f t="shared" si="5"/>
        <v>0.13858000000000001</v>
      </c>
    </row>
    <row r="329" spans="1:8" x14ac:dyDescent="0.35">
      <c r="A329" t="s">
        <v>415</v>
      </c>
      <c r="B329">
        <v>21</v>
      </c>
      <c r="C329">
        <v>0</v>
      </c>
      <c r="D329">
        <v>194</v>
      </c>
      <c r="E329">
        <v>40</v>
      </c>
      <c r="F329">
        <v>14</v>
      </c>
      <c r="G329" t="s">
        <v>95</v>
      </c>
      <c r="H329" s="17">
        <f t="shared" si="5"/>
        <v>1.0864</v>
      </c>
    </row>
    <row r="330" spans="1:8" x14ac:dyDescent="0.35">
      <c r="A330" t="s">
        <v>416</v>
      </c>
      <c r="B330">
        <v>17</v>
      </c>
      <c r="C330">
        <v>0</v>
      </c>
      <c r="D330">
        <v>854</v>
      </c>
      <c r="E330">
        <v>492</v>
      </c>
      <c r="F330">
        <v>8</v>
      </c>
      <c r="G330" t="s">
        <v>80</v>
      </c>
      <c r="H330" s="17">
        <f t="shared" si="5"/>
        <v>33.613439999999997</v>
      </c>
    </row>
    <row r="331" spans="1:8" x14ac:dyDescent="0.35">
      <c r="A331" t="s">
        <v>417</v>
      </c>
      <c r="B331">
        <v>79</v>
      </c>
      <c r="C331">
        <v>0</v>
      </c>
      <c r="D331">
        <v>785</v>
      </c>
      <c r="E331">
        <v>312</v>
      </c>
      <c r="F331">
        <v>15</v>
      </c>
      <c r="G331" t="s">
        <v>78</v>
      </c>
      <c r="H331" s="17">
        <f t="shared" si="5"/>
        <v>36.738</v>
      </c>
    </row>
    <row r="332" spans="1:8" x14ac:dyDescent="0.35">
      <c r="A332" t="s">
        <v>418</v>
      </c>
      <c r="B332">
        <v>62</v>
      </c>
      <c r="C332">
        <v>0</v>
      </c>
      <c r="D332">
        <v>245</v>
      </c>
      <c r="E332">
        <v>325</v>
      </c>
      <c r="F332">
        <v>9</v>
      </c>
      <c r="G332" t="s">
        <v>95</v>
      </c>
      <c r="H332" s="17">
        <f t="shared" si="5"/>
        <v>7.1662499999999998</v>
      </c>
    </row>
    <row r="333" spans="1:8" x14ac:dyDescent="0.35">
      <c r="A333" t="s">
        <v>419</v>
      </c>
      <c r="B333">
        <v>48</v>
      </c>
      <c r="C333">
        <v>1</v>
      </c>
      <c r="D333">
        <v>919</v>
      </c>
      <c r="E333">
        <v>274</v>
      </c>
      <c r="F333">
        <v>1</v>
      </c>
      <c r="G333" t="s">
        <v>76</v>
      </c>
      <c r="H333" s="17">
        <f t="shared" si="5"/>
        <v>2.5180600000000002</v>
      </c>
    </row>
    <row r="334" spans="1:8" x14ac:dyDescent="0.35">
      <c r="A334" t="s">
        <v>420</v>
      </c>
      <c r="B334">
        <v>19</v>
      </c>
      <c r="C334">
        <v>1</v>
      </c>
      <c r="D334">
        <v>284</v>
      </c>
      <c r="E334">
        <v>403</v>
      </c>
      <c r="F334">
        <v>8</v>
      </c>
      <c r="G334" t="s">
        <v>95</v>
      </c>
      <c r="H334" s="17">
        <f t="shared" si="5"/>
        <v>9.1561599999999999</v>
      </c>
    </row>
    <row r="335" spans="1:8" x14ac:dyDescent="0.35">
      <c r="A335" t="s">
        <v>421</v>
      </c>
      <c r="B335">
        <v>32</v>
      </c>
      <c r="C335">
        <v>1</v>
      </c>
      <c r="D335">
        <v>833</v>
      </c>
      <c r="E335">
        <v>291</v>
      </c>
      <c r="F335">
        <v>12</v>
      </c>
      <c r="G335" t="s">
        <v>95</v>
      </c>
      <c r="H335" s="17">
        <f t="shared" si="5"/>
        <v>29.088360000000002</v>
      </c>
    </row>
    <row r="336" spans="1:8" x14ac:dyDescent="0.35">
      <c r="A336" t="s">
        <v>422</v>
      </c>
      <c r="B336">
        <v>30</v>
      </c>
      <c r="C336">
        <v>0</v>
      </c>
      <c r="D336">
        <v>564</v>
      </c>
      <c r="E336">
        <v>79</v>
      </c>
      <c r="F336">
        <v>2</v>
      </c>
      <c r="G336" t="s">
        <v>76</v>
      </c>
      <c r="H336" s="17">
        <f t="shared" si="5"/>
        <v>0.89112000000000002</v>
      </c>
    </row>
    <row r="337" spans="1:8" x14ac:dyDescent="0.35">
      <c r="A337" t="s">
        <v>423</v>
      </c>
      <c r="B337">
        <v>18</v>
      </c>
      <c r="C337">
        <v>0</v>
      </c>
      <c r="D337">
        <v>867</v>
      </c>
      <c r="E337">
        <v>12</v>
      </c>
      <c r="F337">
        <v>8</v>
      </c>
      <c r="G337" t="s">
        <v>84</v>
      </c>
      <c r="H337" s="17">
        <f t="shared" si="5"/>
        <v>0.83231999999999995</v>
      </c>
    </row>
    <row r="338" spans="1:8" x14ac:dyDescent="0.35">
      <c r="A338" t="s">
        <v>424</v>
      </c>
      <c r="B338">
        <v>33</v>
      </c>
      <c r="C338">
        <v>0</v>
      </c>
      <c r="D338">
        <v>238</v>
      </c>
      <c r="E338">
        <v>129</v>
      </c>
      <c r="F338">
        <v>1</v>
      </c>
      <c r="G338" t="s">
        <v>127</v>
      </c>
      <c r="H338" s="17">
        <f t="shared" si="5"/>
        <v>0.30702000000000002</v>
      </c>
    </row>
    <row r="339" spans="1:8" x14ac:dyDescent="0.35">
      <c r="A339" t="s">
        <v>425</v>
      </c>
      <c r="B339">
        <v>71</v>
      </c>
      <c r="C339">
        <v>-1</v>
      </c>
      <c r="D339">
        <v>379</v>
      </c>
      <c r="E339">
        <v>145</v>
      </c>
      <c r="F339">
        <v>11</v>
      </c>
      <c r="G339" t="s">
        <v>80</v>
      </c>
      <c r="H339" s="17">
        <f t="shared" si="5"/>
        <v>6.0450499999999998</v>
      </c>
    </row>
    <row r="340" spans="1:8" x14ac:dyDescent="0.35">
      <c r="A340" t="s">
        <v>426</v>
      </c>
      <c r="B340">
        <v>34</v>
      </c>
      <c r="C340">
        <v>0</v>
      </c>
      <c r="D340">
        <v>243</v>
      </c>
      <c r="E340">
        <v>211</v>
      </c>
      <c r="F340">
        <v>5</v>
      </c>
      <c r="G340" t="s">
        <v>174</v>
      </c>
      <c r="H340" s="17">
        <f t="shared" si="5"/>
        <v>2.56365</v>
      </c>
    </row>
    <row r="341" spans="1:8" x14ac:dyDescent="0.35">
      <c r="A341" t="s">
        <v>427</v>
      </c>
      <c r="B341">
        <v>44</v>
      </c>
      <c r="C341">
        <v>-1</v>
      </c>
      <c r="D341">
        <v>552</v>
      </c>
      <c r="E341">
        <v>263</v>
      </c>
      <c r="F341">
        <v>15</v>
      </c>
      <c r="G341" t="s">
        <v>80</v>
      </c>
      <c r="H341" s="17">
        <f t="shared" si="5"/>
        <v>21.776399999999999</v>
      </c>
    </row>
    <row r="342" spans="1:8" x14ac:dyDescent="0.35">
      <c r="A342" t="s">
        <v>428</v>
      </c>
      <c r="B342">
        <v>30</v>
      </c>
      <c r="C342">
        <v>0</v>
      </c>
      <c r="D342">
        <v>399</v>
      </c>
      <c r="E342">
        <v>8</v>
      </c>
      <c r="F342">
        <v>14</v>
      </c>
      <c r="G342" t="s">
        <v>84</v>
      </c>
      <c r="H342" s="17">
        <f t="shared" si="5"/>
        <v>0.44688</v>
      </c>
    </row>
    <row r="343" spans="1:8" x14ac:dyDescent="0.35">
      <c r="A343" t="s">
        <v>429</v>
      </c>
      <c r="B343">
        <v>79</v>
      </c>
      <c r="C343">
        <v>0</v>
      </c>
      <c r="D343">
        <v>126</v>
      </c>
      <c r="E343">
        <v>389</v>
      </c>
      <c r="F343">
        <v>7</v>
      </c>
      <c r="G343" t="s">
        <v>127</v>
      </c>
      <c r="H343" s="17">
        <f t="shared" si="5"/>
        <v>3.4309799999999999</v>
      </c>
    </row>
    <row r="344" spans="1:8" x14ac:dyDescent="0.35">
      <c r="A344" t="s">
        <v>430</v>
      </c>
      <c r="B344">
        <v>19</v>
      </c>
      <c r="C344">
        <v>-1</v>
      </c>
      <c r="D344">
        <v>223</v>
      </c>
      <c r="E344">
        <v>437</v>
      </c>
      <c r="F344">
        <v>2</v>
      </c>
      <c r="G344" t="s">
        <v>174</v>
      </c>
      <c r="H344" s="17">
        <f t="shared" si="5"/>
        <v>1.94902</v>
      </c>
    </row>
    <row r="345" spans="1:8" x14ac:dyDescent="0.35">
      <c r="A345" t="s">
        <v>431</v>
      </c>
      <c r="B345">
        <v>58</v>
      </c>
      <c r="C345">
        <v>1</v>
      </c>
      <c r="D345">
        <v>79</v>
      </c>
      <c r="E345">
        <v>179</v>
      </c>
      <c r="F345">
        <v>4</v>
      </c>
      <c r="G345" t="s">
        <v>105</v>
      </c>
      <c r="H345" s="17">
        <f t="shared" si="5"/>
        <v>0.56564000000000003</v>
      </c>
    </row>
    <row r="346" spans="1:8" x14ac:dyDescent="0.35">
      <c r="A346" t="s">
        <v>432</v>
      </c>
      <c r="B346">
        <v>48</v>
      </c>
      <c r="C346">
        <v>0</v>
      </c>
      <c r="D346">
        <v>204</v>
      </c>
      <c r="E346">
        <v>183</v>
      </c>
      <c r="F346">
        <v>2</v>
      </c>
      <c r="G346" t="s">
        <v>95</v>
      </c>
      <c r="H346" s="17">
        <f t="shared" si="5"/>
        <v>0.74663999999999997</v>
      </c>
    </row>
    <row r="347" spans="1:8" x14ac:dyDescent="0.35">
      <c r="A347" t="s">
        <v>433</v>
      </c>
      <c r="B347">
        <v>77</v>
      </c>
      <c r="C347">
        <v>1</v>
      </c>
      <c r="D347">
        <v>125</v>
      </c>
      <c r="E347">
        <v>485</v>
      </c>
      <c r="F347">
        <v>12</v>
      </c>
      <c r="G347" t="s">
        <v>98</v>
      </c>
      <c r="H347" s="17">
        <f t="shared" si="5"/>
        <v>7.2750000000000004</v>
      </c>
    </row>
    <row r="348" spans="1:8" x14ac:dyDescent="0.35">
      <c r="A348" t="s">
        <v>434</v>
      </c>
      <c r="B348">
        <v>16</v>
      </c>
      <c r="C348">
        <v>0</v>
      </c>
      <c r="D348">
        <v>554</v>
      </c>
      <c r="E348">
        <v>291</v>
      </c>
      <c r="F348">
        <v>8</v>
      </c>
      <c r="G348" t="s">
        <v>127</v>
      </c>
      <c r="H348" s="17">
        <f t="shared" si="5"/>
        <v>12.897119999999999</v>
      </c>
    </row>
    <row r="349" spans="1:8" x14ac:dyDescent="0.35">
      <c r="A349" t="s">
        <v>435</v>
      </c>
      <c r="B349">
        <v>48</v>
      </c>
      <c r="C349">
        <v>0</v>
      </c>
      <c r="D349">
        <v>881</v>
      </c>
      <c r="E349">
        <v>211</v>
      </c>
      <c r="F349">
        <v>9</v>
      </c>
      <c r="G349" t="s">
        <v>95</v>
      </c>
      <c r="H349" s="17">
        <f t="shared" si="5"/>
        <v>16.73019</v>
      </c>
    </row>
    <row r="350" spans="1:8" x14ac:dyDescent="0.35">
      <c r="A350" t="s">
        <v>436</v>
      </c>
      <c r="B350">
        <v>58</v>
      </c>
      <c r="C350">
        <v>0</v>
      </c>
      <c r="D350">
        <v>165</v>
      </c>
      <c r="E350">
        <v>387</v>
      </c>
      <c r="F350">
        <v>7</v>
      </c>
      <c r="G350" t="s">
        <v>110</v>
      </c>
      <c r="H350" s="17">
        <f t="shared" si="5"/>
        <v>4.4698500000000001</v>
      </c>
    </row>
    <row r="351" spans="1:8" x14ac:dyDescent="0.35">
      <c r="A351" t="s">
        <v>437</v>
      </c>
      <c r="B351">
        <v>41</v>
      </c>
      <c r="C351">
        <v>0</v>
      </c>
      <c r="D351">
        <v>648</v>
      </c>
      <c r="E351">
        <v>313</v>
      </c>
      <c r="F351">
        <v>0</v>
      </c>
      <c r="G351" t="s">
        <v>95</v>
      </c>
      <c r="H351" s="17">
        <f t="shared" si="5"/>
        <v>0</v>
      </c>
    </row>
    <row r="352" spans="1:8" x14ac:dyDescent="0.35">
      <c r="A352" t="s">
        <v>438</v>
      </c>
      <c r="B352">
        <v>68</v>
      </c>
      <c r="C352">
        <v>0</v>
      </c>
      <c r="D352">
        <v>347</v>
      </c>
      <c r="E352">
        <v>432</v>
      </c>
      <c r="F352">
        <v>14</v>
      </c>
      <c r="G352" t="s">
        <v>95</v>
      </c>
      <c r="H352" s="17">
        <f t="shared" si="5"/>
        <v>20.986560000000001</v>
      </c>
    </row>
    <row r="353" spans="1:8" x14ac:dyDescent="0.35">
      <c r="A353" t="s">
        <v>439</v>
      </c>
      <c r="B353">
        <v>64</v>
      </c>
      <c r="C353">
        <v>-1</v>
      </c>
      <c r="D353">
        <v>555</v>
      </c>
      <c r="E353">
        <v>442</v>
      </c>
      <c r="F353">
        <v>3</v>
      </c>
      <c r="G353" t="s">
        <v>95</v>
      </c>
      <c r="H353" s="17">
        <f t="shared" si="5"/>
        <v>7.3593000000000002</v>
      </c>
    </row>
    <row r="354" spans="1:8" x14ac:dyDescent="0.35">
      <c r="A354" t="s">
        <v>440</v>
      </c>
      <c r="B354">
        <v>53</v>
      </c>
      <c r="C354">
        <v>0</v>
      </c>
      <c r="D354">
        <v>77</v>
      </c>
      <c r="E354">
        <v>27</v>
      </c>
      <c r="F354">
        <v>6</v>
      </c>
      <c r="G354" t="s">
        <v>95</v>
      </c>
      <c r="H354" s="17">
        <f t="shared" si="5"/>
        <v>0.12474</v>
      </c>
    </row>
    <row r="355" spans="1:8" x14ac:dyDescent="0.35">
      <c r="A355" t="s">
        <v>441</v>
      </c>
      <c r="B355">
        <v>59</v>
      </c>
      <c r="C355">
        <v>-1</v>
      </c>
      <c r="D355">
        <v>165</v>
      </c>
      <c r="E355">
        <v>46</v>
      </c>
      <c r="F355">
        <v>2</v>
      </c>
      <c r="G355" t="s">
        <v>95</v>
      </c>
      <c r="H355" s="17">
        <f t="shared" si="5"/>
        <v>0.15179999999999999</v>
      </c>
    </row>
    <row r="356" spans="1:8" x14ac:dyDescent="0.35">
      <c r="A356" t="s">
        <v>442</v>
      </c>
      <c r="B356">
        <v>55</v>
      </c>
      <c r="C356">
        <v>1</v>
      </c>
      <c r="D356">
        <v>661</v>
      </c>
      <c r="E356">
        <v>360</v>
      </c>
      <c r="F356">
        <v>11</v>
      </c>
      <c r="G356" t="s">
        <v>127</v>
      </c>
      <c r="H356" s="17">
        <f t="shared" si="5"/>
        <v>26.175599999999999</v>
      </c>
    </row>
    <row r="357" spans="1:8" x14ac:dyDescent="0.35">
      <c r="A357" t="s">
        <v>443</v>
      </c>
      <c r="B357">
        <v>56</v>
      </c>
      <c r="C357">
        <v>0</v>
      </c>
      <c r="D357">
        <v>645</v>
      </c>
      <c r="E357">
        <v>166</v>
      </c>
      <c r="F357">
        <v>11</v>
      </c>
      <c r="G357" t="s">
        <v>110</v>
      </c>
      <c r="H357" s="17">
        <f t="shared" si="5"/>
        <v>11.777699999999999</v>
      </c>
    </row>
    <row r="358" spans="1:8" x14ac:dyDescent="0.35">
      <c r="A358" t="s">
        <v>444</v>
      </c>
      <c r="B358">
        <v>23</v>
      </c>
      <c r="C358">
        <v>1</v>
      </c>
      <c r="D358">
        <v>542</v>
      </c>
      <c r="E358">
        <v>177</v>
      </c>
      <c r="F358">
        <v>14</v>
      </c>
      <c r="G358" t="s">
        <v>95</v>
      </c>
      <c r="H358" s="17">
        <f t="shared" si="5"/>
        <v>13.430759999999999</v>
      </c>
    </row>
    <row r="359" spans="1:8" x14ac:dyDescent="0.35">
      <c r="A359" t="s">
        <v>445</v>
      </c>
      <c r="B359">
        <v>19</v>
      </c>
      <c r="C359">
        <v>-1</v>
      </c>
      <c r="D359">
        <v>112</v>
      </c>
      <c r="E359">
        <v>373</v>
      </c>
      <c r="F359">
        <v>7</v>
      </c>
      <c r="G359" t="s">
        <v>80</v>
      </c>
      <c r="H359" s="17">
        <f t="shared" si="5"/>
        <v>2.9243199999999998</v>
      </c>
    </row>
    <row r="360" spans="1:8" x14ac:dyDescent="0.35">
      <c r="A360" t="s">
        <v>446</v>
      </c>
      <c r="B360">
        <v>71</v>
      </c>
      <c r="C360">
        <v>-1</v>
      </c>
      <c r="D360">
        <v>28</v>
      </c>
      <c r="E360">
        <v>473</v>
      </c>
      <c r="F360">
        <v>9</v>
      </c>
      <c r="G360" t="s">
        <v>110</v>
      </c>
      <c r="H360" s="17">
        <f t="shared" si="5"/>
        <v>1.1919599999999999</v>
      </c>
    </row>
    <row r="361" spans="1:8" x14ac:dyDescent="0.35">
      <c r="A361" t="s">
        <v>447</v>
      </c>
      <c r="B361">
        <v>39</v>
      </c>
      <c r="C361">
        <v>0</v>
      </c>
      <c r="D361">
        <v>730</v>
      </c>
      <c r="E361">
        <v>431</v>
      </c>
      <c r="F361">
        <v>14</v>
      </c>
      <c r="G361" t="s">
        <v>92</v>
      </c>
      <c r="H361" s="17">
        <f t="shared" si="5"/>
        <v>44.048200000000001</v>
      </c>
    </row>
    <row r="362" spans="1:8" x14ac:dyDescent="0.35">
      <c r="A362" t="s">
        <v>448</v>
      </c>
      <c r="B362">
        <v>34</v>
      </c>
      <c r="C362">
        <v>0</v>
      </c>
      <c r="D362">
        <v>831</v>
      </c>
      <c r="E362">
        <v>394</v>
      </c>
      <c r="F362">
        <v>6</v>
      </c>
      <c r="G362" t="s">
        <v>105</v>
      </c>
      <c r="H362" s="17">
        <f t="shared" si="5"/>
        <v>19.644839999999999</v>
      </c>
    </row>
    <row r="363" spans="1:8" x14ac:dyDescent="0.35">
      <c r="A363" t="s">
        <v>449</v>
      </c>
      <c r="B363">
        <v>69</v>
      </c>
      <c r="C363">
        <v>1</v>
      </c>
      <c r="D363">
        <v>338</v>
      </c>
      <c r="E363">
        <v>336</v>
      </c>
      <c r="F363">
        <v>4</v>
      </c>
      <c r="G363" t="s">
        <v>92</v>
      </c>
      <c r="H363" s="17">
        <f t="shared" si="5"/>
        <v>4.5427200000000001</v>
      </c>
    </row>
    <row r="364" spans="1:8" x14ac:dyDescent="0.35">
      <c r="A364" t="s">
        <v>450</v>
      </c>
      <c r="B364">
        <v>47</v>
      </c>
      <c r="C364">
        <v>1</v>
      </c>
      <c r="D364">
        <v>938</v>
      </c>
      <c r="E364">
        <v>21</v>
      </c>
      <c r="F364">
        <v>4</v>
      </c>
      <c r="G364" t="s">
        <v>174</v>
      </c>
      <c r="H364" s="17">
        <f t="shared" si="5"/>
        <v>0.78791999999999995</v>
      </c>
    </row>
    <row r="365" spans="1:8" x14ac:dyDescent="0.35">
      <c r="A365" t="s">
        <v>451</v>
      </c>
      <c r="B365">
        <v>20</v>
      </c>
      <c r="C365">
        <v>-1</v>
      </c>
      <c r="D365">
        <v>543</v>
      </c>
      <c r="E365">
        <v>71</v>
      </c>
      <c r="F365">
        <v>1</v>
      </c>
      <c r="G365" t="s">
        <v>92</v>
      </c>
      <c r="H365" s="17">
        <f t="shared" si="5"/>
        <v>0.38552999999999998</v>
      </c>
    </row>
    <row r="366" spans="1:8" x14ac:dyDescent="0.35">
      <c r="A366" t="s">
        <v>452</v>
      </c>
      <c r="B366">
        <v>31</v>
      </c>
      <c r="C366">
        <v>0</v>
      </c>
      <c r="D366">
        <v>302</v>
      </c>
      <c r="E366">
        <v>321</v>
      </c>
      <c r="F366">
        <v>10</v>
      </c>
      <c r="G366" t="s">
        <v>76</v>
      </c>
      <c r="H366" s="17">
        <f t="shared" si="5"/>
        <v>9.6942000000000004</v>
      </c>
    </row>
    <row r="367" spans="1:8" x14ac:dyDescent="0.35">
      <c r="A367" t="s">
        <v>453</v>
      </c>
      <c r="B367">
        <v>43</v>
      </c>
      <c r="C367">
        <v>0</v>
      </c>
      <c r="D367">
        <v>631</v>
      </c>
      <c r="E367">
        <v>282</v>
      </c>
      <c r="F367">
        <v>14</v>
      </c>
      <c r="G367" t="s">
        <v>125</v>
      </c>
      <c r="H367" s="17">
        <f t="shared" si="5"/>
        <v>24.91188</v>
      </c>
    </row>
    <row r="368" spans="1:8" x14ac:dyDescent="0.35">
      <c r="A368" t="s">
        <v>454</v>
      </c>
      <c r="B368">
        <v>69</v>
      </c>
      <c r="C368">
        <v>0</v>
      </c>
      <c r="D368">
        <v>722</v>
      </c>
      <c r="E368">
        <v>103</v>
      </c>
      <c r="F368">
        <v>3</v>
      </c>
      <c r="G368" t="s">
        <v>78</v>
      </c>
      <c r="H368" s="17">
        <f t="shared" si="5"/>
        <v>2.2309800000000002</v>
      </c>
    </row>
    <row r="369" spans="1:8" x14ac:dyDescent="0.35">
      <c r="A369" t="s">
        <v>455</v>
      </c>
      <c r="B369">
        <v>29</v>
      </c>
      <c r="C369">
        <v>0</v>
      </c>
      <c r="D369">
        <v>712</v>
      </c>
      <c r="E369">
        <v>117</v>
      </c>
      <c r="F369">
        <v>11</v>
      </c>
      <c r="G369" t="s">
        <v>84</v>
      </c>
      <c r="H369" s="17">
        <f t="shared" si="5"/>
        <v>9.1634399999999996</v>
      </c>
    </row>
    <row r="370" spans="1:8" x14ac:dyDescent="0.35">
      <c r="A370" t="s">
        <v>456</v>
      </c>
      <c r="B370">
        <v>35</v>
      </c>
      <c r="C370">
        <v>0</v>
      </c>
      <c r="D370">
        <v>464</v>
      </c>
      <c r="E370">
        <v>66</v>
      </c>
      <c r="F370">
        <v>7</v>
      </c>
      <c r="G370" t="s">
        <v>95</v>
      </c>
      <c r="H370" s="17">
        <f t="shared" si="5"/>
        <v>2.1436799999999998</v>
      </c>
    </row>
    <row r="371" spans="1:8" x14ac:dyDescent="0.35">
      <c r="A371" t="s">
        <v>457</v>
      </c>
      <c r="B371">
        <v>64</v>
      </c>
      <c r="C371">
        <v>1</v>
      </c>
      <c r="D371">
        <v>240</v>
      </c>
      <c r="E371">
        <v>456</v>
      </c>
      <c r="F371">
        <v>11</v>
      </c>
      <c r="G371" t="s">
        <v>127</v>
      </c>
      <c r="H371" s="17">
        <f t="shared" si="5"/>
        <v>12.038399999999999</v>
      </c>
    </row>
    <row r="372" spans="1:8" x14ac:dyDescent="0.35">
      <c r="A372" t="s">
        <v>458</v>
      </c>
      <c r="B372">
        <v>78</v>
      </c>
      <c r="C372">
        <v>0</v>
      </c>
      <c r="D372">
        <v>72</v>
      </c>
      <c r="E372">
        <v>452</v>
      </c>
      <c r="F372">
        <v>15</v>
      </c>
      <c r="G372" t="s">
        <v>110</v>
      </c>
      <c r="H372" s="17">
        <f t="shared" si="5"/>
        <v>4.8815999999999997</v>
      </c>
    </row>
    <row r="373" spans="1:8" x14ac:dyDescent="0.35">
      <c r="A373" t="s">
        <v>459</v>
      </c>
      <c r="B373">
        <v>68</v>
      </c>
      <c r="C373">
        <v>0</v>
      </c>
      <c r="D373">
        <v>647</v>
      </c>
      <c r="E373">
        <v>5</v>
      </c>
      <c r="F373">
        <v>10</v>
      </c>
      <c r="G373" t="s">
        <v>98</v>
      </c>
      <c r="H373" s="17">
        <f t="shared" si="5"/>
        <v>0.32350000000000001</v>
      </c>
    </row>
    <row r="374" spans="1:8" x14ac:dyDescent="0.35">
      <c r="A374" t="s">
        <v>460</v>
      </c>
      <c r="B374">
        <v>67</v>
      </c>
      <c r="C374">
        <v>1</v>
      </c>
      <c r="D374">
        <v>426</v>
      </c>
      <c r="E374">
        <v>171</v>
      </c>
      <c r="F374">
        <v>10</v>
      </c>
      <c r="G374" t="s">
        <v>78</v>
      </c>
      <c r="H374" s="17">
        <f t="shared" si="5"/>
        <v>7.2846000000000002</v>
      </c>
    </row>
    <row r="375" spans="1:8" x14ac:dyDescent="0.35">
      <c r="A375" t="s">
        <v>461</v>
      </c>
      <c r="B375">
        <v>57</v>
      </c>
      <c r="C375">
        <v>0</v>
      </c>
      <c r="D375">
        <v>903</v>
      </c>
      <c r="E375">
        <v>343</v>
      </c>
      <c r="F375">
        <v>1</v>
      </c>
      <c r="G375" t="s">
        <v>95</v>
      </c>
      <c r="H375" s="17">
        <f t="shared" si="5"/>
        <v>3.0972900000000001</v>
      </c>
    </row>
    <row r="376" spans="1:8" x14ac:dyDescent="0.35">
      <c r="A376" t="s">
        <v>462</v>
      </c>
      <c r="B376">
        <v>72</v>
      </c>
      <c r="C376">
        <v>1</v>
      </c>
      <c r="D376">
        <v>390</v>
      </c>
      <c r="E376">
        <v>80</v>
      </c>
      <c r="F376">
        <v>14</v>
      </c>
      <c r="G376" t="s">
        <v>95</v>
      </c>
      <c r="H376" s="17">
        <f t="shared" si="5"/>
        <v>4.3680000000000003</v>
      </c>
    </row>
    <row r="377" spans="1:8" x14ac:dyDescent="0.35">
      <c r="A377" t="s">
        <v>463</v>
      </c>
      <c r="B377">
        <v>72</v>
      </c>
      <c r="C377">
        <v>-1</v>
      </c>
      <c r="D377">
        <v>666</v>
      </c>
      <c r="E377">
        <v>411</v>
      </c>
      <c r="F377">
        <v>11</v>
      </c>
      <c r="G377" t="s">
        <v>84</v>
      </c>
      <c r="H377" s="17">
        <f t="shared" si="5"/>
        <v>30.109860000000001</v>
      </c>
    </row>
    <row r="378" spans="1:8" x14ac:dyDescent="0.35">
      <c r="A378" t="s">
        <v>464</v>
      </c>
      <c r="B378">
        <v>70</v>
      </c>
      <c r="C378">
        <v>0</v>
      </c>
      <c r="D378">
        <v>824</v>
      </c>
      <c r="E378">
        <v>281</v>
      </c>
      <c r="F378">
        <v>12</v>
      </c>
      <c r="G378" t="s">
        <v>98</v>
      </c>
      <c r="H378" s="17">
        <f t="shared" si="5"/>
        <v>27.78528</v>
      </c>
    </row>
    <row r="379" spans="1:8" x14ac:dyDescent="0.35">
      <c r="A379" t="s">
        <v>465</v>
      </c>
      <c r="B379">
        <v>73</v>
      </c>
      <c r="C379">
        <v>0</v>
      </c>
      <c r="D379">
        <v>249</v>
      </c>
      <c r="E379">
        <v>171</v>
      </c>
      <c r="F379">
        <v>0</v>
      </c>
      <c r="G379" t="s">
        <v>127</v>
      </c>
      <c r="H379" s="17">
        <f t="shared" si="5"/>
        <v>0</v>
      </c>
    </row>
    <row r="380" spans="1:8" x14ac:dyDescent="0.35">
      <c r="A380" t="s">
        <v>466</v>
      </c>
      <c r="B380">
        <v>31</v>
      </c>
      <c r="C380">
        <v>0</v>
      </c>
      <c r="D380">
        <v>951</v>
      </c>
      <c r="E380">
        <v>246</v>
      </c>
      <c r="F380">
        <v>12</v>
      </c>
      <c r="G380" t="s">
        <v>82</v>
      </c>
      <c r="H380" s="17">
        <f t="shared" si="5"/>
        <v>28.073519999999998</v>
      </c>
    </row>
    <row r="381" spans="1:8" x14ac:dyDescent="0.35">
      <c r="A381" t="s">
        <v>467</v>
      </c>
      <c r="B381">
        <v>50</v>
      </c>
      <c r="C381">
        <v>0</v>
      </c>
      <c r="D381">
        <v>76</v>
      </c>
      <c r="E381">
        <v>440</v>
      </c>
      <c r="F381">
        <v>13</v>
      </c>
      <c r="G381" t="s">
        <v>78</v>
      </c>
      <c r="H381" s="17">
        <f t="shared" si="5"/>
        <v>4.3472</v>
      </c>
    </row>
    <row r="382" spans="1:8" x14ac:dyDescent="0.35">
      <c r="A382" t="s">
        <v>468</v>
      </c>
      <c r="B382">
        <v>18</v>
      </c>
      <c r="C382">
        <v>1</v>
      </c>
      <c r="D382">
        <v>799</v>
      </c>
      <c r="E382">
        <v>441</v>
      </c>
      <c r="F382">
        <v>5</v>
      </c>
      <c r="G382" t="s">
        <v>76</v>
      </c>
      <c r="H382" s="17">
        <f t="shared" si="5"/>
        <v>17.61795</v>
      </c>
    </row>
    <row r="383" spans="1:8" x14ac:dyDescent="0.35">
      <c r="A383" t="s">
        <v>469</v>
      </c>
      <c r="B383">
        <v>41</v>
      </c>
      <c r="C383">
        <v>0</v>
      </c>
      <c r="D383">
        <v>108</v>
      </c>
      <c r="E383">
        <v>7</v>
      </c>
      <c r="F383">
        <v>10</v>
      </c>
      <c r="G383" t="s">
        <v>80</v>
      </c>
      <c r="H383" s="17">
        <f t="shared" si="5"/>
        <v>7.5600000000000001E-2</v>
      </c>
    </row>
    <row r="384" spans="1:8" x14ac:dyDescent="0.35">
      <c r="A384" t="s">
        <v>470</v>
      </c>
      <c r="B384">
        <v>62</v>
      </c>
      <c r="C384">
        <v>1</v>
      </c>
      <c r="D384">
        <v>213</v>
      </c>
      <c r="E384">
        <v>147</v>
      </c>
      <c r="F384">
        <v>15</v>
      </c>
      <c r="G384" t="s">
        <v>82</v>
      </c>
      <c r="H384" s="17">
        <f t="shared" si="5"/>
        <v>4.69665</v>
      </c>
    </row>
    <row r="385" spans="1:8" x14ac:dyDescent="0.35">
      <c r="A385" t="s">
        <v>471</v>
      </c>
      <c r="B385">
        <v>79</v>
      </c>
      <c r="C385">
        <v>0</v>
      </c>
      <c r="D385">
        <v>159</v>
      </c>
      <c r="E385">
        <v>346</v>
      </c>
      <c r="F385">
        <v>8</v>
      </c>
      <c r="G385" t="s">
        <v>76</v>
      </c>
      <c r="H385" s="17">
        <f t="shared" si="5"/>
        <v>4.4011199999999997</v>
      </c>
    </row>
    <row r="386" spans="1:8" x14ac:dyDescent="0.35">
      <c r="A386" t="s">
        <v>472</v>
      </c>
      <c r="B386">
        <v>37</v>
      </c>
      <c r="C386">
        <v>0</v>
      </c>
      <c r="D386">
        <v>873</v>
      </c>
      <c r="E386">
        <v>417</v>
      </c>
      <c r="F386">
        <v>3</v>
      </c>
      <c r="G386" t="s">
        <v>95</v>
      </c>
      <c r="H386" s="17">
        <f t="shared" si="5"/>
        <v>10.92123</v>
      </c>
    </row>
    <row r="387" spans="1:8" x14ac:dyDescent="0.35">
      <c r="A387" t="s">
        <v>473</v>
      </c>
      <c r="B387">
        <v>22</v>
      </c>
      <c r="C387">
        <v>0</v>
      </c>
      <c r="D387">
        <v>369</v>
      </c>
      <c r="E387">
        <v>133</v>
      </c>
      <c r="F387">
        <v>5</v>
      </c>
      <c r="G387" t="s">
        <v>95</v>
      </c>
      <c r="H387" s="17">
        <f t="shared" ref="H387:H450" si="6">(D387*E387*F387)/100000</f>
        <v>2.4538500000000001</v>
      </c>
    </row>
    <row r="388" spans="1:8" x14ac:dyDescent="0.35">
      <c r="A388" t="s">
        <v>474</v>
      </c>
      <c r="B388">
        <v>51</v>
      </c>
      <c r="C388">
        <v>1</v>
      </c>
      <c r="D388">
        <v>268</v>
      </c>
      <c r="E388">
        <v>190</v>
      </c>
      <c r="F388">
        <v>12</v>
      </c>
      <c r="G388" t="s">
        <v>95</v>
      </c>
      <c r="H388" s="17">
        <f t="shared" si="6"/>
        <v>6.1104000000000003</v>
      </c>
    </row>
    <row r="389" spans="1:8" x14ac:dyDescent="0.35">
      <c r="A389" t="s">
        <v>475</v>
      </c>
      <c r="B389">
        <v>73</v>
      </c>
      <c r="C389">
        <v>0</v>
      </c>
      <c r="D389">
        <v>442</v>
      </c>
      <c r="E389">
        <v>263</v>
      </c>
      <c r="F389">
        <v>11</v>
      </c>
      <c r="G389" t="s">
        <v>95</v>
      </c>
      <c r="H389" s="17">
        <f t="shared" si="6"/>
        <v>12.78706</v>
      </c>
    </row>
    <row r="390" spans="1:8" x14ac:dyDescent="0.35">
      <c r="A390" t="s">
        <v>476</v>
      </c>
      <c r="B390">
        <v>41</v>
      </c>
      <c r="C390">
        <v>0</v>
      </c>
      <c r="D390">
        <v>846</v>
      </c>
      <c r="E390">
        <v>169</v>
      </c>
      <c r="F390">
        <v>11</v>
      </c>
      <c r="G390" t="s">
        <v>95</v>
      </c>
      <c r="H390" s="17">
        <f t="shared" si="6"/>
        <v>15.72714</v>
      </c>
    </row>
    <row r="391" spans="1:8" x14ac:dyDescent="0.35">
      <c r="A391" t="s">
        <v>477</v>
      </c>
      <c r="B391">
        <v>55</v>
      </c>
      <c r="C391">
        <v>1</v>
      </c>
      <c r="D391">
        <v>600</v>
      </c>
      <c r="E391">
        <v>403</v>
      </c>
      <c r="F391">
        <v>9</v>
      </c>
      <c r="G391" t="s">
        <v>80</v>
      </c>
      <c r="H391" s="17">
        <f t="shared" si="6"/>
        <v>21.762</v>
      </c>
    </row>
    <row r="392" spans="1:8" x14ac:dyDescent="0.35">
      <c r="A392" t="s">
        <v>478</v>
      </c>
      <c r="B392">
        <v>66</v>
      </c>
      <c r="C392">
        <v>-1</v>
      </c>
      <c r="D392">
        <v>265</v>
      </c>
      <c r="E392">
        <v>249</v>
      </c>
      <c r="F392">
        <v>3</v>
      </c>
      <c r="G392" t="s">
        <v>125</v>
      </c>
      <c r="H392" s="17">
        <f t="shared" si="6"/>
        <v>1.9795499999999999</v>
      </c>
    </row>
    <row r="393" spans="1:8" x14ac:dyDescent="0.35">
      <c r="A393" t="s">
        <v>479</v>
      </c>
      <c r="B393">
        <v>24</v>
      </c>
      <c r="C393">
        <v>-1</v>
      </c>
      <c r="D393">
        <v>223</v>
      </c>
      <c r="E393">
        <v>496</v>
      </c>
      <c r="F393">
        <v>1</v>
      </c>
      <c r="G393" t="s">
        <v>80</v>
      </c>
      <c r="H393" s="17">
        <f t="shared" si="6"/>
        <v>1.10608</v>
      </c>
    </row>
    <row r="394" spans="1:8" x14ac:dyDescent="0.35">
      <c r="A394" t="s">
        <v>480</v>
      </c>
      <c r="B394">
        <v>41</v>
      </c>
      <c r="C394">
        <v>-1</v>
      </c>
      <c r="D394">
        <v>46</v>
      </c>
      <c r="E394">
        <v>187</v>
      </c>
      <c r="F394">
        <v>2</v>
      </c>
      <c r="G394" t="s">
        <v>105</v>
      </c>
      <c r="H394" s="17">
        <f t="shared" si="6"/>
        <v>0.17204</v>
      </c>
    </row>
    <row r="395" spans="1:8" x14ac:dyDescent="0.35">
      <c r="A395" t="s">
        <v>481</v>
      </c>
      <c r="B395">
        <v>32</v>
      </c>
      <c r="C395">
        <v>0</v>
      </c>
      <c r="D395">
        <v>102</v>
      </c>
      <c r="E395">
        <v>66</v>
      </c>
      <c r="F395">
        <v>9</v>
      </c>
      <c r="G395" t="s">
        <v>76</v>
      </c>
      <c r="H395" s="17">
        <f t="shared" si="6"/>
        <v>0.60587999999999997</v>
      </c>
    </row>
    <row r="396" spans="1:8" x14ac:dyDescent="0.35">
      <c r="A396" t="s">
        <v>482</v>
      </c>
      <c r="B396">
        <v>22</v>
      </c>
      <c r="C396">
        <v>-1</v>
      </c>
      <c r="D396">
        <v>49</v>
      </c>
      <c r="E396">
        <v>100</v>
      </c>
      <c r="F396">
        <v>8</v>
      </c>
      <c r="G396" t="s">
        <v>95</v>
      </c>
      <c r="H396" s="17">
        <f t="shared" si="6"/>
        <v>0.39200000000000002</v>
      </c>
    </row>
    <row r="397" spans="1:8" x14ac:dyDescent="0.35">
      <c r="A397" t="s">
        <v>483</v>
      </c>
      <c r="B397">
        <v>19</v>
      </c>
      <c r="C397">
        <v>1</v>
      </c>
      <c r="D397">
        <v>272</v>
      </c>
      <c r="E397">
        <v>47</v>
      </c>
      <c r="F397">
        <v>10</v>
      </c>
      <c r="G397" t="s">
        <v>125</v>
      </c>
      <c r="H397" s="17">
        <f t="shared" si="6"/>
        <v>1.2784</v>
      </c>
    </row>
    <row r="398" spans="1:8" x14ac:dyDescent="0.35">
      <c r="A398" t="s">
        <v>484</v>
      </c>
      <c r="B398">
        <v>67</v>
      </c>
      <c r="C398">
        <v>0</v>
      </c>
      <c r="D398">
        <v>921</v>
      </c>
      <c r="E398">
        <v>335</v>
      </c>
      <c r="F398">
        <v>7</v>
      </c>
      <c r="G398" t="s">
        <v>84</v>
      </c>
      <c r="H398" s="17">
        <f t="shared" si="6"/>
        <v>21.597449999999998</v>
      </c>
    </row>
    <row r="399" spans="1:8" x14ac:dyDescent="0.35">
      <c r="A399" t="s">
        <v>485</v>
      </c>
      <c r="B399">
        <v>73</v>
      </c>
      <c r="C399">
        <v>0</v>
      </c>
      <c r="D399">
        <v>471</v>
      </c>
      <c r="E399">
        <v>374</v>
      </c>
      <c r="F399">
        <v>9</v>
      </c>
      <c r="G399" t="s">
        <v>105</v>
      </c>
      <c r="H399" s="17">
        <f t="shared" si="6"/>
        <v>15.853859999999999</v>
      </c>
    </row>
    <row r="400" spans="1:8" x14ac:dyDescent="0.35">
      <c r="A400" t="s">
        <v>486</v>
      </c>
      <c r="B400">
        <v>62</v>
      </c>
      <c r="C400">
        <v>0</v>
      </c>
      <c r="D400">
        <v>14</v>
      </c>
      <c r="E400">
        <v>309</v>
      </c>
      <c r="F400">
        <v>12</v>
      </c>
      <c r="G400" t="s">
        <v>105</v>
      </c>
      <c r="H400" s="17">
        <f t="shared" si="6"/>
        <v>0.51912000000000003</v>
      </c>
    </row>
    <row r="401" spans="1:8" x14ac:dyDescent="0.35">
      <c r="A401" t="s">
        <v>487</v>
      </c>
      <c r="B401">
        <v>60</v>
      </c>
      <c r="C401">
        <v>-1</v>
      </c>
      <c r="D401">
        <v>771</v>
      </c>
      <c r="E401">
        <v>51</v>
      </c>
      <c r="F401">
        <v>8</v>
      </c>
      <c r="G401" t="s">
        <v>127</v>
      </c>
      <c r="H401" s="17">
        <f t="shared" si="6"/>
        <v>3.14568</v>
      </c>
    </row>
    <row r="402" spans="1:8" x14ac:dyDescent="0.35">
      <c r="A402" t="s">
        <v>488</v>
      </c>
      <c r="B402">
        <v>73</v>
      </c>
      <c r="C402">
        <v>0</v>
      </c>
      <c r="D402">
        <v>56</v>
      </c>
      <c r="E402">
        <v>178</v>
      </c>
      <c r="F402">
        <v>5</v>
      </c>
      <c r="G402" t="s">
        <v>80</v>
      </c>
      <c r="H402" s="17">
        <f t="shared" si="6"/>
        <v>0.49840000000000001</v>
      </c>
    </row>
    <row r="403" spans="1:8" x14ac:dyDescent="0.35">
      <c r="A403" t="s">
        <v>489</v>
      </c>
      <c r="B403">
        <v>61</v>
      </c>
      <c r="C403">
        <v>0</v>
      </c>
      <c r="D403">
        <v>791</v>
      </c>
      <c r="E403">
        <v>240</v>
      </c>
      <c r="F403">
        <v>4</v>
      </c>
      <c r="G403" t="s">
        <v>82</v>
      </c>
      <c r="H403" s="17">
        <f t="shared" si="6"/>
        <v>7.5936000000000003</v>
      </c>
    </row>
    <row r="404" spans="1:8" x14ac:dyDescent="0.35">
      <c r="A404" t="s">
        <v>490</v>
      </c>
      <c r="B404">
        <v>18</v>
      </c>
      <c r="C404">
        <v>1</v>
      </c>
      <c r="D404">
        <v>981</v>
      </c>
      <c r="E404">
        <v>25</v>
      </c>
      <c r="F404">
        <v>5</v>
      </c>
      <c r="G404" t="s">
        <v>78</v>
      </c>
      <c r="H404" s="17">
        <f t="shared" si="6"/>
        <v>1.2262500000000001</v>
      </c>
    </row>
    <row r="405" spans="1:8" x14ac:dyDescent="0.35">
      <c r="A405" t="s">
        <v>491</v>
      </c>
      <c r="B405">
        <v>68</v>
      </c>
      <c r="C405">
        <v>0</v>
      </c>
      <c r="D405">
        <v>342</v>
      </c>
      <c r="E405">
        <v>204</v>
      </c>
      <c r="F405">
        <v>14</v>
      </c>
      <c r="G405" t="s">
        <v>127</v>
      </c>
      <c r="H405" s="17">
        <f t="shared" si="6"/>
        <v>9.7675199999999993</v>
      </c>
    </row>
    <row r="406" spans="1:8" x14ac:dyDescent="0.35">
      <c r="A406" t="s">
        <v>492</v>
      </c>
      <c r="B406">
        <v>72</v>
      </c>
      <c r="C406">
        <v>0</v>
      </c>
      <c r="D406">
        <v>411</v>
      </c>
      <c r="E406">
        <v>9</v>
      </c>
      <c r="F406">
        <v>4</v>
      </c>
      <c r="G406" t="s">
        <v>98</v>
      </c>
      <c r="H406" s="17">
        <f t="shared" si="6"/>
        <v>0.14796000000000001</v>
      </c>
    </row>
    <row r="407" spans="1:8" x14ac:dyDescent="0.35">
      <c r="A407" t="s">
        <v>493</v>
      </c>
      <c r="B407">
        <v>20</v>
      </c>
      <c r="C407">
        <v>0</v>
      </c>
      <c r="D407">
        <v>257</v>
      </c>
      <c r="E407">
        <v>415</v>
      </c>
      <c r="F407">
        <v>1</v>
      </c>
      <c r="G407" t="s">
        <v>95</v>
      </c>
      <c r="H407" s="17">
        <f t="shared" si="6"/>
        <v>1.0665500000000001</v>
      </c>
    </row>
    <row r="408" spans="1:8" x14ac:dyDescent="0.35">
      <c r="A408" t="s">
        <v>494</v>
      </c>
      <c r="B408">
        <v>34</v>
      </c>
      <c r="C408">
        <v>0</v>
      </c>
      <c r="D408">
        <v>237</v>
      </c>
      <c r="E408">
        <v>171</v>
      </c>
      <c r="F408">
        <v>12</v>
      </c>
      <c r="G408" t="s">
        <v>95</v>
      </c>
      <c r="H408" s="17">
        <f t="shared" si="6"/>
        <v>4.8632400000000002</v>
      </c>
    </row>
    <row r="409" spans="1:8" x14ac:dyDescent="0.35">
      <c r="A409" t="s">
        <v>495</v>
      </c>
      <c r="B409">
        <v>56</v>
      </c>
      <c r="C409">
        <v>1</v>
      </c>
      <c r="D409">
        <v>250</v>
      </c>
      <c r="E409">
        <v>48</v>
      </c>
      <c r="F409">
        <v>9</v>
      </c>
      <c r="G409" t="s">
        <v>95</v>
      </c>
      <c r="H409" s="17">
        <f t="shared" si="6"/>
        <v>1.08</v>
      </c>
    </row>
    <row r="410" spans="1:8" x14ac:dyDescent="0.35">
      <c r="A410" t="s">
        <v>496</v>
      </c>
      <c r="B410">
        <v>22</v>
      </c>
      <c r="C410">
        <v>0</v>
      </c>
      <c r="D410">
        <v>637</v>
      </c>
      <c r="E410">
        <v>215</v>
      </c>
      <c r="F410">
        <v>0</v>
      </c>
      <c r="G410" t="s">
        <v>95</v>
      </c>
      <c r="H410" s="17">
        <f t="shared" si="6"/>
        <v>0</v>
      </c>
    </row>
    <row r="411" spans="1:8" x14ac:dyDescent="0.35">
      <c r="A411" t="s">
        <v>497</v>
      </c>
      <c r="B411">
        <v>20</v>
      </c>
      <c r="C411">
        <v>0</v>
      </c>
      <c r="D411">
        <v>397</v>
      </c>
      <c r="E411">
        <v>170</v>
      </c>
      <c r="F411">
        <v>6</v>
      </c>
      <c r="G411" t="s">
        <v>95</v>
      </c>
      <c r="H411" s="17">
        <f t="shared" si="6"/>
        <v>4.0494000000000003</v>
      </c>
    </row>
    <row r="412" spans="1:8" x14ac:dyDescent="0.35">
      <c r="A412" t="s">
        <v>498</v>
      </c>
      <c r="B412">
        <v>49</v>
      </c>
      <c r="C412">
        <v>1</v>
      </c>
      <c r="D412">
        <v>777</v>
      </c>
      <c r="E412">
        <v>314</v>
      </c>
      <c r="F412">
        <v>4</v>
      </c>
      <c r="G412" t="s">
        <v>105</v>
      </c>
      <c r="H412" s="17">
        <f t="shared" si="6"/>
        <v>9.7591199999999994</v>
      </c>
    </row>
    <row r="413" spans="1:8" x14ac:dyDescent="0.35">
      <c r="A413" t="s">
        <v>499</v>
      </c>
      <c r="B413">
        <v>59</v>
      </c>
      <c r="C413">
        <v>1</v>
      </c>
      <c r="D413">
        <v>154</v>
      </c>
      <c r="E413">
        <v>321</v>
      </c>
      <c r="F413">
        <v>6</v>
      </c>
      <c r="G413" t="s">
        <v>80</v>
      </c>
      <c r="H413" s="17">
        <f t="shared" si="6"/>
        <v>2.96604</v>
      </c>
    </row>
    <row r="414" spans="1:8" x14ac:dyDescent="0.35">
      <c r="A414" t="s">
        <v>500</v>
      </c>
      <c r="B414">
        <v>41</v>
      </c>
      <c r="C414">
        <v>1</v>
      </c>
      <c r="D414">
        <v>251</v>
      </c>
      <c r="E414">
        <v>31</v>
      </c>
      <c r="F414">
        <v>10</v>
      </c>
      <c r="G414" t="s">
        <v>127</v>
      </c>
      <c r="H414" s="17">
        <f t="shared" si="6"/>
        <v>0.77810000000000001</v>
      </c>
    </row>
    <row r="415" spans="1:8" x14ac:dyDescent="0.35">
      <c r="A415" t="s">
        <v>501</v>
      </c>
      <c r="B415">
        <v>36</v>
      </c>
      <c r="C415">
        <v>1</v>
      </c>
      <c r="D415">
        <v>978</v>
      </c>
      <c r="E415">
        <v>193</v>
      </c>
      <c r="F415">
        <v>2</v>
      </c>
      <c r="G415" t="s">
        <v>76</v>
      </c>
      <c r="H415" s="17">
        <f t="shared" si="6"/>
        <v>3.77508</v>
      </c>
    </row>
    <row r="416" spans="1:8" x14ac:dyDescent="0.35">
      <c r="A416" t="s">
        <v>502</v>
      </c>
      <c r="B416">
        <v>61</v>
      </c>
      <c r="C416">
        <v>-1</v>
      </c>
      <c r="D416">
        <v>771</v>
      </c>
      <c r="E416">
        <v>418</v>
      </c>
      <c r="F416">
        <v>3</v>
      </c>
      <c r="G416" t="s">
        <v>110</v>
      </c>
      <c r="H416" s="17">
        <f t="shared" si="6"/>
        <v>9.6683400000000006</v>
      </c>
    </row>
    <row r="417" spans="1:8" x14ac:dyDescent="0.35">
      <c r="A417" t="s">
        <v>503</v>
      </c>
      <c r="B417">
        <v>18</v>
      </c>
      <c r="C417">
        <v>0</v>
      </c>
      <c r="D417">
        <v>703</v>
      </c>
      <c r="E417">
        <v>439</v>
      </c>
      <c r="F417">
        <v>8</v>
      </c>
      <c r="G417" t="s">
        <v>105</v>
      </c>
      <c r="H417" s="17">
        <f t="shared" si="6"/>
        <v>24.689360000000001</v>
      </c>
    </row>
    <row r="418" spans="1:8" x14ac:dyDescent="0.35">
      <c r="A418" t="s">
        <v>504</v>
      </c>
      <c r="B418">
        <v>51</v>
      </c>
      <c r="C418">
        <v>1</v>
      </c>
      <c r="D418">
        <v>679</v>
      </c>
      <c r="E418">
        <v>344</v>
      </c>
      <c r="F418">
        <v>6</v>
      </c>
      <c r="G418" t="s">
        <v>174</v>
      </c>
      <c r="H418" s="17">
        <f t="shared" si="6"/>
        <v>14.014559999999999</v>
      </c>
    </row>
    <row r="419" spans="1:8" x14ac:dyDescent="0.35">
      <c r="A419" t="s">
        <v>505</v>
      </c>
      <c r="B419">
        <v>79</v>
      </c>
      <c r="C419">
        <v>1</v>
      </c>
      <c r="D419">
        <v>614</v>
      </c>
      <c r="E419">
        <v>39</v>
      </c>
      <c r="F419">
        <v>11</v>
      </c>
      <c r="G419" t="s">
        <v>92</v>
      </c>
      <c r="H419" s="17">
        <f t="shared" si="6"/>
        <v>2.6340599999999998</v>
      </c>
    </row>
    <row r="420" spans="1:8" x14ac:dyDescent="0.35">
      <c r="A420" t="s">
        <v>506</v>
      </c>
      <c r="B420">
        <v>48</v>
      </c>
      <c r="C420">
        <v>1</v>
      </c>
      <c r="D420">
        <v>439</v>
      </c>
      <c r="E420">
        <v>272</v>
      </c>
      <c r="F420">
        <v>3</v>
      </c>
      <c r="G420" t="s">
        <v>92</v>
      </c>
      <c r="H420" s="17">
        <f t="shared" si="6"/>
        <v>3.5822400000000001</v>
      </c>
    </row>
    <row r="421" spans="1:8" x14ac:dyDescent="0.35">
      <c r="A421" t="s">
        <v>507</v>
      </c>
      <c r="B421">
        <v>60</v>
      </c>
      <c r="C421">
        <v>0</v>
      </c>
      <c r="D421">
        <v>311</v>
      </c>
      <c r="E421">
        <v>198</v>
      </c>
      <c r="F421">
        <v>8</v>
      </c>
      <c r="G421" t="s">
        <v>84</v>
      </c>
      <c r="H421" s="17">
        <f t="shared" si="6"/>
        <v>4.92624</v>
      </c>
    </row>
    <row r="422" spans="1:8" x14ac:dyDescent="0.35">
      <c r="A422" t="s">
        <v>508</v>
      </c>
      <c r="B422">
        <v>22</v>
      </c>
      <c r="C422">
        <v>1</v>
      </c>
      <c r="D422">
        <v>764</v>
      </c>
      <c r="E422">
        <v>251</v>
      </c>
      <c r="F422">
        <v>10</v>
      </c>
      <c r="G422" t="s">
        <v>125</v>
      </c>
      <c r="H422" s="17">
        <f t="shared" si="6"/>
        <v>19.176400000000001</v>
      </c>
    </row>
    <row r="423" spans="1:8" x14ac:dyDescent="0.35">
      <c r="A423" t="s">
        <v>509</v>
      </c>
      <c r="B423">
        <v>23</v>
      </c>
      <c r="C423">
        <v>0</v>
      </c>
      <c r="D423">
        <v>864</v>
      </c>
      <c r="E423">
        <v>405</v>
      </c>
      <c r="F423">
        <v>2</v>
      </c>
      <c r="G423" t="s">
        <v>95</v>
      </c>
      <c r="H423" s="17">
        <f t="shared" si="6"/>
        <v>6.9984000000000002</v>
      </c>
    </row>
    <row r="424" spans="1:8" x14ac:dyDescent="0.35">
      <c r="A424" t="s">
        <v>510</v>
      </c>
      <c r="B424">
        <v>20</v>
      </c>
      <c r="C424">
        <v>0</v>
      </c>
      <c r="D424">
        <v>371</v>
      </c>
      <c r="E424">
        <v>193</v>
      </c>
      <c r="F424">
        <v>7</v>
      </c>
      <c r="G424" t="s">
        <v>110</v>
      </c>
      <c r="H424" s="17">
        <f t="shared" si="6"/>
        <v>5.0122099999999996</v>
      </c>
    </row>
    <row r="425" spans="1:8" x14ac:dyDescent="0.35">
      <c r="A425" t="s">
        <v>511</v>
      </c>
      <c r="B425">
        <v>50</v>
      </c>
      <c r="C425">
        <v>1</v>
      </c>
      <c r="D425">
        <v>995</v>
      </c>
      <c r="E425">
        <v>315</v>
      </c>
      <c r="F425">
        <v>5</v>
      </c>
      <c r="G425" t="s">
        <v>92</v>
      </c>
      <c r="H425" s="17">
        <f t="shared" si="6"/>
        <v>15.671250000000001</v>
      </c>
    </row>
    <row r="426" spans="1:8" x14ac:dyDescent="0.35">
      <c r="A426" t="s">
        <v>512</v>
      </c>
      <c r="B426">
        <v>27</v>
      </c>
      <c r="C426">
        <v>1</v>
      </c>
      <c r="D426">
        <v>521</v>
      </c>
      <c r="E426">
        <v>355</v>
      </c>
      <c r="F426">
        <v>7</v>
      </c>
      <c r="G426" t="s">
        <v>92</v>
      </c>
      <c r="H426" s="17">
        <f t="shared" si="6"/>
        <v>12.94685</v>
      </c>
    </row>
    <row r="427" spans="1:8" x14ac:dyDescent="0.35">
      <c r="A427" t="s">
        <v>513</v>
      </c>
      <c r="B427">
        <v>20</v>
      </c>
      <c r="C427">
        <v>-1</v>
      </c>
      <c r="D427">
        <v>781</v>
      </c>
      <c r="E427">
        <v>426</v>
      </c>
      <c r="F427">
        <v>14</v>
      </c>
      <c r="G427" t="s">
        <v>105</v>
      </c>
      <c r="H427" s="17">
        <f t="shared" si="6"/>
        <v>46.57884</v>
      </c>
    </row>
    <row r="428" spans="1:8" x14ac:dyDescent="0.35">
      <c r="A428" t="s">
        <v>514</v>
      </c>
      <c r="B428">
        <v>24</v>
      </c>
      <c r="C428">
        <v>1</v>
      </c>
      <c r="D428">
        <v>21</v>
      </c>
      <c r="E428">
        <v>55</v>
      </c>
      <c r="F428">
        <v>3</v>
      </c>
      <c r="G428" t="s">
        <v>92</v>
      </c>
      <c r="H428" s="17">
        <f t="shared" si="6"/>
        <v>3.465E-2</v>
      </c>
    </row>
    <row r="429" spans="1:8" x14ac:dyDescent="0.35">
      <c r="A429" t="s">
        <v>515</v>
      </c>
      <c r="B429">
        <v>56</v>
      </c>
      <c r="C429">
        <v>-1</v>
      </c>
      <c r="D429">
        <v>548</v>
      </c>
      <c r="E429">
        <v>105</v>
      </c>
      <c r="F429">
        <v>13</v>
      </c>
      <c r="G429" t="s">
        <v>105</v>
      </c>
      <c r="H429" s="17">
        <f t="shared" si="6"/>
        <v>7.4802</v>
      </c>
    </row>
    <row r="430" spans="1:8" x14ac:dyDescent="0.35">
      <c r="A430" t="s">
        <v>516</v>
      </c>
      <c r="B430">
        <v>27</v>
      </c>
      <c r="C430">
        <v>0</v>
      </c>
      <c r="D430">
        <v>560</v>
      </c>
      <c r="E430">
        <v>33</v>
      </c>
      <c r="F430">
        <v>12</v>
      </c>
      <c r="G430" t="s">
        <v>82</v>
      </c>
      <c r="H430" s="17">
        <f t="shared" si="6"/>
        <v>2.2176</v>
      </c>
    </row>
    <row r="431" spans="1:8" x14ac:dyDescent="0.35">
      <c r="A431" t="s">
        <v>517</v>
      </c>
      <c r="B431">
        <v>38</v>
      </c>
      <c r="C431">
        <v>1</v>
      </c>
      <c r="D431">
        <v>25</v>
      </c>
      <c r="E431">
        <v>381</v>
      </c>
      <c r="F431">
        <v>13</v>
      </c>
      <c r="G431" t="s">
        <v>105</v>
      </c>
      <c r="H431" s="17">
        <f t="shared" si="6"/>
        <v>1.2382500000000001</v>
      </c>
    </row>
    <row r="432" spans="1:8" x14ac:dyDescent="0.35">
      <c r="A432" t="s">
        <v>518</v>
      </c>
      <c r="B432">
        <v>73</v>
      </c>
      <c r="C432">
        <v>1</v>
      </c>
      <c r="D432">
        <v>161</v>
      </c>
      <c r="E432">
        <v>80</v>
      </c>
      <c r="F432">
        <v>12</v>
      </c>
      <c r="G432" t="s">
        <v>110</v>
      </c>
      <c r="H432" s="17">
        <f t="shared" si="6"/>
        <v>1.5456000000000001</v>
      </c>
    </row>
    <row r="433" spans="1:8" x14ac:dyDescent="0.35">
      <c r="A433" t="s">
        <v>519</v>
      </c>
      <c r="B433">
        <v>49</v>
      </c>
      <c r="C433">
        <v>0</v>
      </c>
      <c r="D433">
        <v>351</v>
      </c>
      <c r="E433">
        <v>144</v>
      </c>
      <c r="F433">
        <v>1</v>
      </c>
      <c r="G433" t="s">
        <v>125</v>
      </c>
      <c r="H433" s="17">
        <f t="shared" si="6"/>
        <v>0.50544</v>
      </c>
    </row>
    <row r="434" spans="1:8" x14ac:dyDescent="0.35">
      <c r="A434" t="s">
        <v>520</v>
      </c>
      <c r="B434">
        <v>68</v>
      </c>
      <c r="C434">
        <v>0</v>
      </c>
      <c r="D434">
        <v>27</v>
      </c>
      <c r="E434">
        <v>165</v>
      </c>
      <c r="F434">
        <v>10</v>
      </c>
      <c r="G434" t="s">
        <v>78</v>
      </c>
      <c r="H434" s="17">
        <f t="shared" si="6"/>
        <v>0.44550000000000001</v>
      </c>
    </row>
    <row r="435" spans="1:8" x14ac:dyDescent="0.35">
      <c r="A435" t="s">
        <v>521</v>
      </c>
      <c r="B435">
        <v>66</v>
      </c>
      <c r="C435">
        <v>1</v>
      </c>
      <c r="D435">
        <v>850</v>
      </c>
      <c r="E435">
        <v>212</v>
      </c>
      <c r="F435">
        <v>8</v>
      </c>
      <c r="G435" t="s">
        <v>80</v>
      </c>
      <c r="H435" s="17">
        <f t="shared" si="6"/>
        <v>14.416</v>
      </c>
    </row>
    <row r="436" spans="1:8" x14ac:dyDescent="0.35">
      <c r="A436" t="s">
        <v>522</v>
      </c>
      <c r="B436">
        <v>77</v>
      </c>
      <c r="C436">
        <v>0</v>
      </c>
      <c r="D436">
        <v>439</v>
      </c>
      <c r="E436">
        <v>249</v>
      </c>
      <c r="F436">
        <v>10</v>
      </c>
      <c r="G436" t="s">
        <v>110</v>
      </c>
      <c r="H436" s="17">
        <f t="shared" si="6"/>
        <v>10.931100000000001</v>
      </c>
    </row>
    <row r="437" spans="1:8" x14ac:dyDescent="0.35">
      <c r="A437" t="s">
        <v>523</v>
      </c>
      <c r="B437">
        <v>62</v>
      </c>
      <c r="C437">
        <v>0</v>
      </c>
      <c r="D437">
        <v>391</v>
      </c>
      <c r="E437">
        <v>76</v>
      </c>
      <c r="F437">
        <v>11</v>
      </c>
      <c r="G437" t="s">
        <v>174</v>
      </c>
      <c r="H437" s="17">
        <f t="shared" si="6"/>
        <v>3.2687599999999999</v>
      </c>
    </row>
    <row r="438" spans="1:8" x14ac:dyDescent="0.35">
      <c r="A438" t="s">
        <v>524</v>
      </c>
      <c r="B438">
        <v>61</v>
      </c>
      <c r="C438">
        <v>1</v>
      </c>
      <c r="D438">
        <v>845</v>
      </c>
      <c r="E438">
        <v>176</v>
      </c>
      <c r="F438">
        <v>10</v>
      </c>
      <c r="G438" t="s">
        <v>78</v>
      </c>
      <c r="H438" s="17">
        <f t="shared" si="6"/>
        <v>14.872</v>
      </c>
    </row>
    <row r="439" spans="1:8" x14ac:dyDescent="0.35">
      <c r="A439" t="s">
        <v>525</v>
      </c>
      <c r="B439">
        <v>76</v>
      </c>
      <c r="C439">
        <v>0</v>
      </c>
      <c r="D439">
        <v>296</v>
      </c>
      <c r="E439">
        <v>24</v>
      </c>
      <c r="F439">
        <v>4</v>
      </c>
      <c r="G439" t="s">
        <v>125</v>
      </c>
      <c r="H439" s="17">
        <f t="shared" si="6"/>
        <v>0.28416000000000002</v>
      </c>
    </row>
    <row r="440" spans="1:8" x14ac:dyDescent="0.35">
      <c r="A440" t="s">
        <v>526</v>
      </c>
      <c r="B440">
        <v>19</v>
      </c>
      <c r="C440">
        <v>-1</v>
      </c>
      <c r="D440">
        <v>988</v>
      </c>
      <c r="E440">
        <v>191</v>
      </c>
      <c r="F440">
        <v>0</v>
      </c>
      <c r="G440" t="s">
        <v>84</v>
      </c>
      <c r="H440" s="17">
        <f t="shared" si="6"/>
        <v>0</v>
      </c>
    </row>
    <row r="441" spans="1:8" x14ac:dyDescent="0.35">
      <c r="A441" t="s">
        <v>527</v>
      </c>
      <c r="B441">
        <v>36</v>
      </c>
      <c r="C441">
        <v>-1</v>
      </c>
      <c r="D441">
        <v>344</v>
      </c>
      <c r="E441">
        <v>322</v>
      </c>
      <c r="F441">
        <v>13</v>
      </c>
      <c r="G441" t="s">
        <v>127</v>
      </c>
      <c r="H441" s="17">
        <f t="shared" si="6"/>
        <v>14.399839999999999</v>
      </c>
    </row>
    <row r="442" spans="1:8" x14ac:dyDescent="0.35">
      <c r="A442" t="s">
        <v>528</v>
      </c>
      <c r="B442">
        <v>47</v>
      </c>
      <c r="C442">
        <v>0</v>
      </c>
      <c r="D442">
        <v>285</v>
      </c>
      <c r="E442">
        <v>209</v>
      </c>
      <c r="F442">
        <v>2</v>
      </c>
      <c r="G442" t="s">
        <v>92</v>
      </c>
      <c r="H442" s="17">
        <f t="shared" si="6"/>
        <v>1.1913</v>
      </c>
    </row>
    <row r="443" spans="1:8" x14ac:dyDescent="0.35">
      <c r="A443" t="s">
        <v>529</v>
      </c>
      <c r="B443">
        <v>21</v>
      </c>
      <c r="C443">
        <v>0</v>
      </c>
      <c r="D443">
        <v>747</v>
      </c>
      <c r="E443">
        <v>356</v>
      </c>
      <c r="F443">
        <v>3</v>
      </c>
      <c r="G443" t="s">
        <v>174</v>
      </c>
      <c r="H443" s="17">
        <f t="shared" si="6"/>
        <v>7.9779600000000004</v>
      </c>
    </row>
    <row r="444" spans="1:8" x14ac:dyDescent="0.35">
      <c r="A444" t="s">
        <v>530</v>
      </c>
      <c r="B444">
        <v>75</v>
      </c>
      <c r="C444">
        <v>-1</v>
      </c>
      <c r="D444">
        <v>134</v>
      </c>
      <c r="E444">
        <v>402</v>
      </c>
      <c r="F444">
        <v>10</v>
      </c>
      <c r="G444" t="s">
        <v>92</v>
      </c>
      <c r="H444" s="17">
        <f t="shared" si="6"/>
        <v>5.3868</v>
      </c>
    </row>
    <row r="445" spans="1:8" x14ac:dyDescent="0.35">
      <c r="A445" t="s">
        <v>531</v>
      </c>
      <c r="B445">
        <v>29</v>
      </c>
      <c r="C445">
        <v>-1</v>
      </c>
      <c r="D445">
        <v>241</v>
      </c>
      <c r="E445">
        <v>158</v>
      </c>
      <c r="F445">
        <v>4</v>
      </c>
      <c r="G445" t="s">
        <v>84</v>
      </c>
      <c r="H445" s="17">
        <f t="shared" si="6"/>
        <v>1.52312</v>
      </c>
    </row>
    <row r="446" spans="1:8" x14ac:dyDescent="0.35">
      <c r="A446" t="s">
        <v>532</v>
      </c>
      <c r="B446">
        <v>74</v>
      </c>
      <c r="C446">
        <v>0</v>
      </c>
      <c r="D446">
        <v>517</v>
      </c>
      <c r="E446">
        <v>236</v>
      </c>
      <c r="F446">
        <v>7</v>
      </c>
      <c r="G446" t="s">
        <v>95</v>
      </c>
      <c r="H446" s="17">
        <f t="shared" si="6"/>
        <v>8.5408399999999993</v>
      </c>
    </row>
    <row r="447" spans="1:8" x14ac:dyDescent="0.35">
      <c r="A447" t="s">
        <v>533</v>
      </c>
      <c r="B447">
        <v>62</v>
      </c>
      <c r="C447">
        <v>-1</v>
      </c>
      <c r="D447">
        <v>801</v>
      </c>
      <c r="E447">
        <v>385</v>
      </c>
      <c r="F447">
        <v>4</v>
      </c>
      <c r="G447" t="s">
        <v>95</v>
      </c>
      <c r="H447" s="17">
        <f t="shared" si="6"/>
        <v>12.3354</v>
      </c>
    </row>
    <row r="448" spans="1:8" x14ac:dyDescent="0.35">
      <c r="A448" t="s">
        <v>534</v>
      </c>
      <c r="B448">
        <v>36</v>
      </c>
      <c r="C448">
        <v>-1</v>
      </c>
      <c r="D448">
        <v>979</v>
      </c>
      <c r="E448">
        <v>299</v>
      </c>
      <c r="F448">
        <v>12</v>
      </c>
      <c r="G448" t="s">
        <v>95</v>
      </c>
      <c r="H448" s="17">
        <f t="shared" si="6"/>
        <v>35.126519999999999</v>
      </c>
    </row>
    <row r="449" spans="1:8" x14ac:dyDescent="0.35">
      <c r="A449" t="s">
        <v>535</v>
      </c>
      <c r="B449">
        <v>59</v>
      </c>
      <c r="C449">
        <v>1</v>
      </c>
      <c r="D449">
        <v>690</v>
      </c>
      <c r="E449">
        <v>236</v>
      </c>
      <c r="F449">
        <v>2</v>
      </c>
      <c r="G449" t="s">
        <v>95</v>
      </c>
      <c r="H449" s="17">
        <f t="shared" si="6"/>
        <v>3.2568000000000001</v>
      </c>
    </row>
    <row r="450" spans="1:8" x14ac:dyDescent="0.35">
      <c r="A450" t="s">
        <v>536</v>
      </c>
      <c r="B450">
        <v>34</v>
      </c>
      <c r="C450">
        <v>1</v>
      </c>
      <c r="D450">
        <v>204</v>
      </c>
      <c r="E450">
        <v>72</v>
      </c>
      <c r="F450">
        <v>9</v>
      </c>
      <c r="G450" t="s">
        <v>95</v>
      </c>
      <c r="H450" s="17">
        <f t="shared" si="6"/>
        <v>1.32192</v>
      </c>
    </row>
    <row r="451" spans="1:8" x14ac:dyDescent="0.35">
      <c r="A451" t="s">
        <v>537</v>
      </c>
      <c r="B451">
        <v>36</v>
      </c>
      <c r="C451">
        <v>-1</v>
      </c>
      <c r="D451">
        <v>359</v>
      </c>
      <c r="E451">
        <v>84</v>
      </c>
      <c r="F451">
        <v>6</v>
      </c>
      <c r="G451" t="s">
        <v>125</v>
      </c>
      <c r="H451" s="17">
        <f t="shared" ref="H451:H501" si="7">(D451*E451*F451)/100000</f>
        <v>1.8093600000000001</v>
      </c>
    </row>
    <row r="452" spans="1:8" x14ac:dyDescent="0.35">
      <c r="A452" t="s">
        <v>538</v>
      </c>
      <c r="B452">
        <v>41</v>
      </c>
      <c r="C452">
        <v>1</v>
      </c>
      <c r="D452">
        <v>891</v>
      </c>
      <c r="E452">
        <v>362</v>
      </c>
      <c r="F452">
        <v>9</v>
      </c>
      <c r="G452" t="s">
        <v>174</v>
      </c>
      <c r="H452" s="17">
        <f t="shared" si="7"/>
        <v>29.028780000000001</v>
      </c>
    </row>
    <row r="453" spans="1:8" x14ac:dyDescent="0.35">
      <c r="A453" t="s">
        <v>539</v>
      </c>
      <c r="B453">
        <v>43</v>
      </c>
      <c r="C453">
        <v>0</v>
      </c>
      <c r="D453">
        <v>946</v>
      </c>
      <c r="E453">
        <v>411</v>
      </c>
      <c r="F453">
        <v>2</v>
      </c>
      <c r="G453" t="s">
        <v>127</v>
      </c>
      <c r="H453" s="17">
        <f t="shared" si="7"/>
        <v>7.7761199999999997</v>
      </c>
    </row>
    <row r="454" spans="1:8" x14ac:dyDescent="0.35">
      <c r="A454" t="s">
        <v>540</v>
      </c>
      <c r="B454">
        <v>64</v>
      </c>
      <c r="C454">
        <v>0</v>
      </c>
      <c r="D454">
        <v>128</v>
      </c>
      <c r="E454">
        <v>367</v>
      </c>
      <c r="F454">
        <v>4</v>
      </c>
      <c r="G454" t="s">
        <v>174</v>
      </c>
      <c r="H454" s="17">
        <f t="shared" si="7"/>
        <v>1.87904</v>
      </c>
    </row>
    <row r="455" spans="1:8" x14ac:dyDescent="0.35">
      <c r="A455" t="s">
        <v>541</v>
      </c>
      <c r="B455">
        <v>58</v>
      </c>
      <c r="C455">
        <v>1</v>
      </c>
      <c r="D455">
        <v>667</v>
      </c>
      <c r="E455">
        <v>343</v>
      </c>
      <c r="F455">
        <v>1</v>
      </c>
      <c r="G455" t="s">
        <v>110</v>
      </c>
      <c r="H455" s="17">
        <f t="shared" si="7"/>
        <v>2.2878099999999999</v>
      </c>
    </row>
    <row r="456" spans="1:8" x14ac:dyDescent="0.35">
      <c r="A456" t="s">
        <v>542</v>
      </c>
      <c r="B456">
        <v>76</v>
      </c>
      <c r="C456">
        <v>1</v>
      </c>
      <c r="D456">
        <v>543</v>
      </c>
      <c r="E456">
        <v>202</v>
      </c>
      <c r="F456">
        <v>9</v>
      </c>
      <c r="G456" t="s">
        <v>174</v>
      </c>
      <c r="H456" s="17">
        <f t="shared" si="7"/>
        <v>9.8717400000000008</v>
      </c>
    </row>
    <row r="457" spans="1:8" x14ac:dyDescent="0.35">
      <c r="A457" t="s">
        <v>543</v>
      </c>
      <c r="B457">
        <v>64</v>
      </c>
      <c r="C457">
        <v>1</v>
      </c>
      <c r="D457">
        <v>96</v>
      </c>
      <c r="E457">
        <v>305</v>
      </c>
      <c r="F457">
        <v>6</v>
      </c>
      <c r="G457" t="s">
        <v>125</v>
      </c>
      <c r="H457" s="17">
        <f t="shared" si="7"/>
        <v>1.7567999999999999</v>
      </c>
    </row>
    <row r="458" spans="1:8" x14ac:dyDescent="0.35">
      <c r="A458" t="s">
        <v>544</v>
      </c>
      <c r="B458">
        <v>69</v>
      </c>
      <c r="C458">
        <v>1</v>
      </c>
      <c r="D458">
        <v>97</v>
      </c>
      <c r="E458">
        <v>357</v>
      </c>
      <c r="F458">
        <v>15</v>
      </c>
      <c r="G458" t="s">
        <v>125</v>
      </c>
      <c r="H458" s="17">
        <f t="shared" si="7"/>
        <v>5.19435</v>
      </c>
    </row>
    <row r="459" spans="1:8" x14ac:dyDescent="0.35">
      <c r="A459" t="s">
        <v>545</v>
      </c>
      <c r="B459">
        <v>64</v>
      </c>
      <c r="C459">
        <v>1</v>
      </c>
      <c r="D459">
        <v>277</v>
      </c>
      <c r="E459">
        <v>203</v>
      </c>
      <c r="F459">
        <v>4</v>
      </c>
      <c r="G459" t="s">
        <v>125</v>
      </c>
      <c r="H459" s="17">
        <f t="shared" si="7"/>
        <v>2.2492399999999999</v>
      </c>
    </row>
    <row r="460" spans="1:8" x14ac:dyDescent="0.35">
      <c r="A460" t="s">
        <v>546</v>
      </c>
      <c r="B460">
        <v>25</v>
      </c>
      <c r="C460">
        <v>-1</v>
      </c>
      <c r="D460">
        <v>79</v>
      </c>
      <c r="E460">
        <v>127</v>
      </c>
      <c r="F460">
        <v>2</v>
      </c>
      <c r="G460" t="s">
        <v>98</v>
      </c>
      <c r="H460" s="17">
        <f t="shared" si="7"/>
        <v>0.20066000000000001</v>
      </c>
    </row>
    <row r="461" spans="1:8" x14ac:dyDescent="0.35">
      <c r="A461" t="s">
        <v>547</v>
      </c>
      <c r="B461">
        <v>68</v>
      </c>
      <c r="C461">
        <v>0</v>
      </c>
      <c r="D461">
        <v>539</v>
      </c>
      <c r="E461">
        <v>159</v>
      </c>
      <c r="F461">
        <v>8</v>
      </c>
      <c r="G461" t="s">
        <v>110</v>
      </c>
      <c r="H461" s="17">
        <f t="shared" si="7"/>
        <v>6.8560800000000004</v>
      </c>
    </row>
    <row r="462" spans="1:8" x14ac:dyDescent="0.35">
      <c r="A462" t="s">
        <v>548</v>
      </c>
      <c r="B462">
        <v>78</v>
      </c>
      <c r="C462">
        <v>1</v>
      </c>
      <c r="D462">
        <v>330</v>
      </c>
      <c r="E462">
        <v>488</v>
      </c>
      <c r="F462">
        <v>6</v>
      </c>
      <c r="G462" t="s">
        <v>84</v>
      </c>
      <c r="H462" s="17">
        <f t="shared" si="7"/>
        <v>9.6623999999999999</v>
      </c>
    </row>
    <row r="463" spans="1:8" x14ac:dyDescent="0.35">
      <c r="A463" t="s">
        <v>549</v>
      </c>
      <c r="B463">
        <v>78</v>
      </c>
      <c r="C463">
        <v>1</v>
      </c>
      <c r="D463">
        <v>674</v>
      </c>
      <c r="E463">
        <v>240</v>
      </c>
      <c r="F463">
        <v>7</v>
      </c>
      <c r="G463" t="s">
        <v>105</v>
      </c>
      <c r="H463" s="17">
        <f t="shared" si="7"/>
        <v>11.3232</v>
      </c>
    </row>
    <row r="464" spans="1:8" x14ac:dyDescent="0.35">
      <c r="A464" t="s">
        <v>550</v>
      </c>
      <c r="B464">
        <v>17</v>
      </c>
      <c r="C464">
        <v>0</v>
      </c>
      <c r="D464">
        <v>755</v>
      </c>
      <c r="E464">
        <v>367</v>
      </c>
      <c r="F464">
        <v>15</v>
      </c>
      <c r="G464" t="s">
        <v>125</v>
      </c>
      <c r="H464" s="17">
        <f t="shared" si="7"/>
        <v>41.562750000000001</v>
      </c>
    </row>
    <row r="465" spans="1:8" x14ac:dyDescent="0.35">
      <c r="A465" t="s">
        <v>551</v>
      </c>
      <c r="B465">
        <v>36</v>
      </c>
      <c r="C465">
        <v>1</v>
      </c>
      <c r="D465">
        <v>892</v>
      </c>
      <c r="E465">
        <v>264</v>
      </c>
      <c r="F465">
        <v>3</v>
      </c>
      <c r="G465" t="s">
        <v>80</v>
      </c>
      <c r="H465" s="17">
        <f t="shared" si="7"/>
        <v>7.0646399999999998</v>
      </c>
    </row>
    <row r="466" spans="1:8" x14ac:dyDescent="0.35">
      <c r="A466" t="s">
        <v>552</v>
      </c>
      <c r="B466">
        <v>48</v>
      </c>
      <c r="C466">
        <v>0</v>
      </c>
      <c r="D466">
        <v>880</v>
      </c>
      <c r="E466">
        <v>271</v>
      </c>
      <c r="F466">
        <v>10</v>
      </c>
      <c r="G466" t="s">
        <v>127</v>
      </c>
      <c r="H466" s="17">
        <f t="shared" si="7"/>
        <v>23.847999999999999</v>
      </c>
    </row>
    <row r="467" spans="1:8" x14ac:dyDescent="0.35">
      <c r="A467" t="s">
        <v>553</v>
      </c>
      <c r="B467">
        <v>73</v>
      </c>
      <c r="C467">
        <v>0</v>
      </c>
      <c r="D467">
        <v>939</v>
      </c>
      <c r="E467">
        <v>83</v>
      </c>
      <c r="F467">
        <v>9</v>
      </c>
      <c r="G467" t="s">
        <v>98</v>
      </c>
      <c r="H467" s="17">
        <f t="shared" si="7"/>
        <v>7.0143300000000002</v>
      </c>
    </row>
    <row r="468" spans="1:8" x14ac:dyDescent="0.35">
      <c r="A468" t="s">
        <v>554</v>
      </c>
      <c r="B468">
        <v>75</v>
      </c>
      <c r="C468">
        <v>-1</v>
      </c>
      <c r="D468">
        <v>554</v>
      </c>
      <c r="E468">
        <v>466</v>
      </c>
      <c r="F468">
        <v>6</v>
      </c>
      <c r="G468" t="s">
        <v>84</v>
      </c>
      <c r="H468" s="17">
        <f t="shared" si="7"/>
        <v>15.489839999999999</v>
      </c>
    </row>
    <row r="469" spans="1:8" x14ac:dyDescent="0.35">
      <c r="A469" t="s">
        <v>555</v>
      </c>
      <c r="B469">
        <v>16</v>
      </c>
      <c r="C469">
        <v>-1</v>
      </c>
      <c r="D469">
        <v>648</v>
      </c>
      <c r="E469">
        <v>96</v>
      </c>
      <c r="F469">
        <v>4</v>
      </c>
      <c r="G469" t="s">
        <v>110</v>
      </c>
      <c r="H469" s="17">
        <f t="shared" si="7"/>
        <v>2.4883199999999999</v>
      </c>
    </row>
    <row r="470" spans="1:8" x14ac:dyDescent="0.35">
      <c r="A470" t="s">
        <v>556</v>
      </c>
      <c r="B470">
        <v>66</v>
      </c>
      <c r="C470">
        <v>0</v>
      </c>
      <c r="D470">
        <v>854</v>
      </c>
      <c r="E470">
        <v>184</v>
      </c>
      <c r="F470">
        <v>10</v>
      </c>
      <c r="G470" t="s">
        <v>82</v>
      </c>
      <c r="H470" s="17">
        <f t="shared" si="7"/>
        <v>15.7136</v>
      </c>
    </row>
    <row r="471" spans="1:8" x14ac:dyDescent="0.35">
      <c r="A471" t="s">
        <v>557</v>
      </c>
      <c r="B471">
        <v>67</v>
      </c>
      <c r="C471">
        <v>0</v>
      </c>
      <c r="D471">
        <v>29</v>
      </c>
      <c r="E471">
        <v>250</v>
      </c>
      <c r="F471">
        <v>6</v>
      </c>
      <c r="G471" t="s">
        <v>95</v>
      </c>
      <c r="H471" s="17">
        <f t="shared" si="7"/>
        <v>0.435</v>
      </c>
    </row>
    <row r="472" spans="1:8" x14ac:dyDescent="0.35">
      <c r="A472" t="s">
        <v>558</v>
      </c>
      <c r="B472">
        <v>33</v>
      </c>
      <c r="C472">
        <v>0</v>
      </c>
      <c r="D472">
        <v>53</v>
      </c>
      <c r="E472">
        <v>420</v>
      </c>
      <c r="F472">
        <v>12</v>
      </c>
      <c r="G472" t="s">
        <v>80</v>
      </c>
      <c r="H472" s="17">
        <f t="shared" si="7"/>
        <v>2.6711999999999998</v>
      </c>
    </row>
    <row r="473" spans="1:8" x14ac:dyDescent="0.35">
      <c r="A473" t="s">
        <v>559</v>
      </c>
      <c r="B473">
        <v>42</v>
      </c>
      <c r="C473">
        <v>-1</v>
      </c>
      <c r="D473">
        <v>840</v>
      </c>
      <c r="E473">
        <v>347</v>
      </c>
      <c r="F473">
        <v>11</v>
      </c>
      <c r="G473" t="s">
        <v>125</v>
      </c>
      <c r="H473" s="17">
        <f t="shared" si="7"/>
        <v>32.062800000000003</v>
      </c>
    </row>
    <row r="474" spans="1:8" x14ac:dyDescent="0.35">
      <c r="A474" t="s">
        <v>560</v>
      </c>
      <c r="B474">
        <v>56</v>
      </c>
      <c r="C474">
        <v>0</v>
      </c>
      <c r="D474">
        <v>346</v>
      </c>
      <c r="E474">
        <v>75</v>
      </c>
      <c r="F474">
        <v>13</v>
      </c>
      <c r="G474" t="s">
        <v>105</v>
      </c>
      <c r="H474" s="17">
        <f t="shared" si="7"/>
        <v>3.3734999999999999</v>
      </c>
    </row>
    <row r="475" spans="1:8" x14ac:dyDescent="0.35">
      <c r="A475" t="s">
        <v>561</v>
      </c>
      <c r="B475">
        <v>45</v>
      </c>
      <c r="C475">
        <v>-1</v>
      </c>
      <c r="D475">
        <v>41</v>
      </c>
      <c r="E475">
        <v>209</v>
      </c>
      <c r="F475">
        <v>14</v>
      </c>
      <c r="G475" t="s">
        <v>125</v>
      </c>
      <c r="H475" s="17">
        <f t="shared" si="7"/>
        <v>1.1996599999999999</v>
      </c>
    </row>
    <row r="476" spans="1:8" x14ac:dyDescent="0.35">
      <c r="A476" t="s">
        <v>562</v>
      </c>
      <c r="B476">
        <v>26</v>
      </c>
      <c r="C476">
        <v>0</v>
      </c>
      <c r="D476">
        <v>956</v>
      </c>
      <c r="E476">
        <v>459</v>
      </c>
      <c r="F476">
        <v>5</v>
      </c>
      <c r="G476" t="s">
        <v>80</v>
      </c>
      <c r="H476" s="17">
        <f t="shared" si="7"/>
        <v>21.940200000000001</v>
      </c>
    </row>
    <row r="477" spans="1:8" x14ac:dyDescent="0.35">
      <c r="A477" t="s">
        <v>563</v>
      </c>
      <c r="B477">
        <v>33</v>
      </c>
      <c r="C477">
        <v>-1</v>
      </c>
      <c r="D477">
        <v>65</v>
      </c>
      <c r="E477">
        <v>409</v>
      </c>
      <c r="F477">
        <v>3</v>
      </c>
      <c r="G477" t="s">
        <v>80</v>
      </c>
      <c r="H477" s="17">
        <f t="shared" si="7"/>
        <v>0.79754999999999998</v>
      </c>
    </row>
    <row r="478" spans="1:8" x14ac:dyDescent="0.35">
      <c r="A478" t="s">
        <v>564</v>
      </c>
      <c r="B478">
        <v>63</v>
      </c>
      <c r="C478">
        <v>0</v>
      </c>
      <c r="D478">
        <v>889</v>
      </c>
      <c r="E478">
        <v>256</v>
      </c>
      <c r="F478">
        <v>12</v>
      </c>
      <c r="G478" t="s">
        <v>80</v>
      </c>
      <c r="H478" s="17">
        <f t="shared" si="7"/>
        <v>27.310079999999999</v>
      </c>
    </row>
    <row r="479" spans="1:8" x14ac:dyDescent="0.35">
      <c r="A479" t="s">
        <v>565</v>
      </c>
      <c r="B479">
        <v>28</v>
      </c>
      <c r="C479">
        <v>0</v>
      </c>
      <c r="D479">
        <v>380</v>
      </c>
      <c r="E479">
        <v>466</v>
      </c>
      <c r="F479">
        <v>9</v>
      </c>
      <c r="G479" t="s">
        <v>95</v>
      </c>
      <c r="H479" s="17">
        <f t="shared" si="7"/>
        <v>15.937200000000001</v>
      </c>
    </row>
    <row r="480" spans="1:8" x14ac:dyDescent="0.35">
      <c r="A480" t="s">
        <v>566</v>
      </c>
      <c r="B480">
        <v>79</v>
      </c>
      <c r="C480">
        <v>0</v>
      </c>
      <c r="D480">
        <v>328</v>
      </c>
      <c r="E480">
        <v>278</v>
      </c>
      <c r="F480">
        <v>11</v>
      </c>
      <c r="G480" t="s">
        <v>174</v>
      </c>
      <c r="H480" s="17">
        <f t="shared" si="7"/>
        <v>10.030239999999999</v>
      </c>
    </row>
    <row r="481" spans="1:8" x14ac:dyDescent="0.35">
      <c r="A481" t="s">
        <v>567</v>
      </c>
      <c r="B481">
        <v>52</v>
      </c>
      <c r="C481">
        <v>1</v>
      </c>
      <c r="D481">
        <v>946</v>
      </c>
      <c r="E481">
        <v>90</v>
      </c>
      <c r="F481">
        <v>6</v>
      </c>
      <c r="G481" t="s">
        <v>95</v>
      </c>
      <c r="H481" s="17">
        <f t="shared" si="7"/>
        <v>5.1083999999999996</v>
      </c>
    </row>
    <row r="482" spans="1:8" x14ac:dyDescent="0.35">
      <c r="A482" t="s">
        <v>568</v>
      </c>
      <c r="B482">
        <v>61</v>
      </c>
      <c r="C482">
        <v>-1</v>
      </c>
      <c r="D482">
        <v>302</v>
      </c>
      <c r="E482">
        <v>422</v>
      </c>
      <c r="F482">
        <v>0</v>
      </c>
      <c r="G482" t="s">
        <v>76</v>
      </c>
      <c r="H482" s="17">
        <f t="shared" si="7"/>
        <v>0</v>
      </c>
    </row>
    <row r="483" spans="1:8" x14ac:dyDescent="0.35">
      <c r="A483" t="s">
        <v>569</v>
      </c>
      <c r="B483">
        <v>31</v>
      </c>
      <c r="C483">
        <v>1</v>
      </c>
      <c r="D483">
        <v>393</v>
      </c>
      <c r="E483">
        <v>495</v>
      </c>
      <c r="F483">
        <v>3</v>
      </c>
      <c r="G483" t="s">
        <v>98</v>
      </c>
      <c r="H483" s="17">
        <f t="shared" si="7"/>
        <v>5.8360500000000002</v>
      </c>
    </row>
    <row r="484" spans="1:8" x14ac:dyDescent="0.35">
      <c r="A484" t="s">
        <v>570</v>
      </c>
      <c r="B484">
        <v>66</v>
      </c>
      <c r="C484">
        <v>0</v>
      </c>
      <c r="D484">
        <v>412</v>
      </c>
      <c r="E484">
        <v>294</v>
      </c>
      <c r="F484">
        <v>1</v>
      </c>
      <c r="G484" t="s">
        <v>76</v>
      </c>
      <c r="H484" s="17">
        <f t="shared" si="7"/>
        <v>1.2112799999999999</v>
      </c>
    </row>
    <row r="485" spans="1:8" x14ac:dyDescent="0.35">
      <c r="A485" t="s">
        <v>571</v>
      </c>
      <c r="B485">
        <v>35</v>
      </c>
      <c r="C485">
        <v>-1</v>
      </c>
      <c r="D485">
        <v>260</v>
      </c>
      <c r="E485">
        <v>315</v>
      </c>
      <c r="F485">
        <v>5</v>
      </c>
      <c r="G485" t="s">
        <v>80</v>
      </c>
      <c r="H485" s="17">
        <f t="shared" si="7"/>
        <v>4.0949999999999998</v>
      </c>
    </row>
    <row r="486" spans="1:8" x14ac:dyDescent="0.35">
      <c r="A486" t="s">
        <v>572</v>
      </c>
      <c r="B486">
        <v>21</v>
      </c>
      <c r="C486">
        <v>0</v>
      </c>
      <c r="D486">
        <v>223</v>
      </c>
      <c r="E486">
        <v>104</v>
      </c>
      <c r="F486">
        <v>13</v>
      </c>
      <c r="G486" t="s">
        <v>105</v>
      </c>
      <c r="H486" s="17">
        <f t="shared" si="7"/>
        <v>3.0149599999999999</v>
      </c>
    </row>
    <row r="487" spans="1:8" x14ac:dyDescent="0.35">
      <c r="A487" t="s">
        <v>573</v>
      </c>
      <c r="B487">
        <v>59</v>
      </c>
      <c r="C487">
        <v>0</v>
      </c>
      <c r="D487">
        <v>859</v>
      </c>
      <c r="E487">
        <v>175</v>
      </c>
      <c r="F487">
        <v>13</v>
      </c>
      <c r="G487" t="s">
        <v>110</v>
      </c>
      <c r="H487" s="17">
        <f t="shared" si="7"/>
        <v>19.542249999999999</v>
      </c>
    </row>
    <row r="488" spans="1:8" x14ac:dyDescent="0.35">
      <c r="A488" t="s">
        <v>574</v>
      </c>
      <c r="B488">
        <v>60</v>
      </c>
      <c r="C488">
        <v>1</v>
      </c>
      <c r="D488">
        <v>745</v>
      </c>
      <c r="E488">
        <v>386</v>
      </c>
      <c r="F488">
        <v>10</v>
      </c>
      <c r="G488" t="s">
        <v>95</v>
      </c>
      <c r="H488" s="17">
        <f t="shared" si="7"/>
        <v>28.757000000000001</v>
      </c>
    </row>
    <row r="489" spans="1:8" x14ac:dyDescent="0.35">
      <c r="A489" t="s">
        <v>575</v>
      </c>
      <c r="B489">
        <v>79</v>
      </c>
      <c r="C489">
        <v>1</v>
      </c>
      <c r="D489">
        <v>195</v>
      </c>
      <c r="E489">
        <v>472</v>
      </c>
      <c r="F489">
        <v>14</v>
      </c>
      <c r="G489" t="s">
        <v>95</v>
      </c>
      <c r="H489" s="17">
        <f t="shared" si="7"/>
        <v>12.8856</v>
      </c>
    </row>
    <row r="490" spans="1:8" x14ac:dyDescent="0.35">
      <c r="A490" t="s">
        <v>576</v>
      </c>
      <c r="B490">
        <v>66</v>
      </c>
      <c r="C490">
        <v>1</v>
      </c>
      <c r="D490">
        <v>289</v>
      </c>
      <c r="E490">
        <v>304</v>
      </c>
      <c r="F490">
        <v>2</v>
      </c>
      <c r="G490" t="s">
        <v>95</v>
      </c>
      <c r="H490" s="17">
        <f t="shared" si="7"/>
        <v>1.75712</v>
      </c>
    </row>
    <row r="491" spans="1:8" x14ac:dyDescent="0.35">
      <c r="A491" t="s">
        <v>577</v>
      </c>
      <c r="B491">
        <v>43</v>
      </c>
      <c r="C491">
        <v>0</v>
      </c>
      <c r="D491">
        <v>148</v>
      </c>
      <c r="E491">
        <v>10</v>
      </c>
      <c r="F491">
        <v>13</v>
      </c>
      <c r="G491" t="s">
        <v>95</v>
      </c>
      <c r="H491" s="17">
        <f t="shared" si="7"/>
        <v>0.19239999999999999</v>
      </c>
    </row>
    <row r="492" spans="1:8" x14ac:dyDescent="0.35">
      <c r="A492" t="s">
        <v>578</v>
      </c>
      <c r="B492">
        <v>21</v>
      </c>
      <c r="C492">
        <v>-1</v>
      </c>
      <c r="D492">
        <v>636</v>
      </c>
      <c r="E492">
        <v>317</v>
      </c>
      <c r="F492">
        <v>3</v>
      </c>
      <c r="G492" t="s">
        <v>95</v>
      </c>
      <c r="H492" s="17">
        <f t="shared" si="7"/>
        <v>6.0483599999999997</v>
      </c>
    </row>
    <row r="493" spans="1:8" x14ac:dyDescent="0.35">
      <c r="A493" t="s">
        <v>579</v>
      </c>
      <c r="B493">
        <v>60</v>
      </c>
      <c r="C493">
        <v>0</v>
      </c>
      <c r="D493">
        <v>865</v>
      </c>
      <c r="E493">
        <v>93</v>
      </c>
      <c r="F493">
        <v>14</v>
      </c>
      <c r="G493" t="s">
        <v>105</v>
      </c>
      <c r="H493" s="17">
        <f t="shared" si="7"/>
        <v>11.2623</v>
      </c>
    </row>
    <row r="494" spans="1:8" x14ac:dyDescent="0.35">
      <c r="A494" t="s">
        <v>580</v>
      </c>
      <c r="B494">
        <v>77</v>
      </c>
      <c r="C494">
        <v>1</v>
      </c>
      <c r="D494">
        <v>527</v>
      </c>
      <c r="E494">
        <v>85</v>
      </c>
      <c r="F494">
        <v>9</v>
      </c>
      <c r="G494" t="s">
        <v>125</v>
      </c>
      <c r="H494" s="17">
        <f t="shared" si="7"/>
        <v>4.0315500000000002</v>
      </c>
    </row>
    <row r="495" spans="1:8" x14ac:dyDescent="0.35">
      <c r="A495" t="s">
        <v>581</v>
      </c>
      <c r="B495">
        <v>38</v>
      </c>
      <c r="C495">
        <v>0</v>
      </c>
      <c r="D495">
        <v>864</v>
      </c>
      <c r="E495">
        <v>427</v>
      </c>
      <c r="F495">
        <v>14</v>
      </c>
      <c r="G495" t="s">
        <v>92</v>
      </c>
      <c r="H495" s="17">
        <f t="shared" si="7"/>
        <v>51.649920000000002</v>
      </c>
    </row>
    <row r="496" spans="1:8" x14ac:dyDescent="0.35">
      <c r="A496" t="s">
        <v>582</v>
      </c>
      <c r="B496">
        <v>56</v>
      </c>
      <c r="C496">
        <v>1</v>
      </c>
      <c r="D496">
        <v>10</v>
      </c>
      <c r="E496">
        <v>454</v>
      </c>
      <c r="F496">
        <v>14</v>
      </c>
      <c r="G496" t="s">
        <v>174</v>
      </c>
      <c r="H496" s="17">
        <f t="shared" si="7"/>
        <v>0.63560000000000005</v>
      </c>
    </row>
    <row r="497" spans="1:8" x14ac:dyDescent="0.35">
      <c r="A497" t="s">
        <v>583</v>
      </c>
      <c r="B497">
        <v>43</v>
      </c>
      <c r="C497">
        <v>-1</v>
      </c>
      <c r="D497">
        <v>986</v>
      </c>
      <c r="E497">
        <v>210</v>
      </c>
      <c r="F497">
        <v>15</v>
      </c>
      <c r="G497" t="s">
        <v>174</v>
      </c>
      <c r="H497" s="17">
        <f t="shared" si="7"/>
        <v>31.059000000000001</v>
      </c>
    </row>
    <row r="498" spans="1:8" x14ac:dyDescent="0.35">
      <c r="A498" t="s">
        <v>584</v>
      </c>
      <c r="B498">
        <v>29</v>
      </c>
      <c r="C498">
        <v>-1</v>
      </c>
      <c r="D498">
        <v>288</v>
      </c>
      <c r="E498">
        <v>264</v>
      </c>
      <c r="F498">
        <v>7</v>
      </c>
      <c r="G498" t="s">
        <v>82</v>
      </c>
      <c r="H498" s="17">
        <f t="shared" si="7"/>
        <v>5.3222399999999999</v>
      </c>
    </row>
    <row r="499" spans="1:8" x14ac:dyDescent="0.35">
      <c r="A499" t="s">
        <v>585</v>
      </c>
      <c r="B499">
        <v>62</v>
      </c>
      <c r="C499">
        <v>0</v>
      </c>
      <c r="D499">
        <v>170</v>
      </c>
      <c r="E499">
        <v>292</v>
      </c>
      <c r="F499">
        <v>6</v>
      </c>
      <c r="G499" t="s">
        <v>127</v>
      </c>
      <c r="H499" s="17">
        <f t="shared" si="7"/>
        <v>2.9784000000000002</v>
      </c>
    </row>
    <row r="500" spans="1:8" x14ac:dyDescent="0.35">
      <c r="A500" t="s">
        <v>586</v>
      </c>
      <c r="B500">
        <v>76</v>
      </c>
      <c r="C500">
        <v>0</v>
      </c>
      <c r="D500">
        <v>141</v>
      </c>
      <c r="E500">
        <v>366</v>
      </c>
      <c r="F500">
        <v>5</v>
      </c>
      <c r="G500" t="s">
        <v>95</v>
      </c>
      <c r="H500" s="17">
        <f t="shared" si="7"/>
        <v>2.5802999999999998</v>
      </c>
    </row>
    <row r="501" spans="1:8" x14ac:dyDescent="0.35">
      <c r="A501" t="s">
        <v>587</v>
      </c>
      <c r="B501">
        <v>80</v>
      </c>
      <c r="C501">
        <v>0</v>
      </c>
      <c r="D501">
        <v>661</v>
      </c>
      <c r="E501">
        <v>252</v>
      </c>
      <c r="F501">
        <v>7</v>
      </c>
      <c r="G501" t="s">
        <v>84</v>
      </c>
      <c r="H501" s="17">
        <f t="shared" si="7"/>
        <v>11.66004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44A3-0123-4D76-BD3F-5FC2A2722D42}">
  <dimension ref="A1:D14"/>
  <sheetViews>
    <sheetView workbookViewId="0">
      <selection sqref="A1:D14"/>
    </sheetView>
  </sheetViews>
  <sheetFormatPr defaultRowHeight="14.5" x14ac:dyDescent="0.35"/>
  <cols>
    <col min="2" max="2" width="15.81640625" customWidth="1"/>
    <col min="4" max="4" width="17.81640625" customWidth="1"/>
  </cols>
  <sheetData>
    <row r="1" spans="1:4" x14ac:dyDescent="0.35">
      <c r="A1" t="s">
        <v>588</v>
      </c>
      <c r="B1" t="s">
        <v>589</v>
      </c>
      <c r="C1" t="s">
        <v>74</v>
      </c>
      <c r="D1" t="s">
        <v>590</v>
      </c>
    </row>
    <row r="2" spans="1:4" x14ac:dyDescent="0.35">
      <c r="A2" s="9" t="s">
        <v>174</v>
      </c>
      <c r="B2">
        <v>25</v>
      </c>
      <c r="C2">
        <v>242.51297</v>
      </c>
      <c r="D2">
        <f>C2/B2</f>
        <v>9.7005187999999993</v>
      </c>
    </row>
    <row r="3" spans="1:4" x14ac:dyDescent="0.35">
      <c r="A3" s="9" t="s">
        <v>84</v>
      </c>
      <c r="B3">
        <v>66</v>
      </c>
      <c r="C3">
        <v>625.91723999999988</v>
      </c>
      <c r="D3">
        <f t="shared" ref="D3:D14" si="0">C3/B3</f>
        <v>9.4835945454545438</v>
      </c>
    </row>
    <row r="4" spans="1:4" x14ac:dyDescent="0.35">
      <c r="A4" s="9" t="s">
        <v>105</v>
      </c>
      <c r="B4">
        <v>30</v>
      </c>
      <c r="C4">
        <v>337.70530999999988</v>
      </c>
      <c r="D4">
        <f t="shared" si="0"/>
        <v>11.256843666666663</v>
      </c>
    </row>
    <row r="5" spans="1:4" x14ac:dyDescent="0.35">
      <c r="A5" s="9" t="s">
        <v>78</v>
      </c>
      <c r="B5">
        <v>26</v>
      </c>
      <c r="C5">
        <v>276.22530999999998</v>
      </c>
      <c r="D5">
        <f t="shared" si="0"/>
        <v>10.624050384615384</v>
      </c>
    </row>
    <row r="6" spans="1:4" x14ac:dyDescent="0.35">
      <c r="A6" s="9" t="s">
        <v>80</v>
      </c>
      <c r="B6">
        <v>32</v>
      </c>
      <c r="C6">
        <v>364.97376000000008</v>
      </c>
      <c r="D6">
        <f t="shared" si="0"/>
        <v>11.405430000000003</v>
      </c>
    </row>
    <row r="7" spans="1:4" x14ac:dyDescent="0.35">
      <c r="A7" s="9" t="s">
        <v>76</v>
      </c>
      <c r="B7">
        <v>32</v>
      </c>
      <c r="C7">
        <v>239.95668999999998</v>
      </c>
      <c r="D7">
        <f t="shared" si="0"/>
        <v>7.4986465624999994</v>
      </c>
    </row>
    <row r="8" spans="1:4" x14ac:dyDescent="0.35">
      <c r="A8" s="9" t="s">
        <v>127</v>
      </c>
      <c r="B8">
        <v>26</v>
      </c>
      <c r="C8">
        <v>232.65742999999995</v>
      </c>
      <c r="D8">
        <f t="shared" si="0"/>
        <v>8.9483626923076898</v>
      </c>
    </row>
    <row r="9" spans="1:4" x14ac:dyDescent="0.35">
      <c r="A9" s="9" t="s">
        <v>82</v>
      </c>
      <c r="B9">
        <v>38</v>
      </c>
      <c r="C9">
        <v>444.55036000000001</v>
      </c>
      <c r="D9">
        <f t="shared" si="0"/>
        <v>11.698693684210527</v>
      </c>
    </row>
    <row r="10" spans="1:4" x14ac:dyDescent="0.35">
      <c r="A10" s="9" t="s">
        <v>95</v>
      </c>
      <c r="B10">
        <v>87</v>
      </c>
      <c r="C10">
        <v>712.96790999999985</v>
      </c>
      <c r="D10">
        <f t="shared" si="0"/>
        <v>8.1950334482758596</v>
      </c>
    </row>
    <row r="11" spans="1:4" x14ac:dyDescent="0.35">
      <c r="A11" s="9" t="s">
        <v>110</v>
      </c>
      <c r="B11">
        <v>35</v>
      </c>
      <c r="C11">
        <v>278.10899000000006</v>
      </c>
      <c r="D11">
        <f t="shared" si="0"/>
        <v>7.9459711428571449</v>
      </c>
    </row>
    <row r="12" spans="1:4" x14ac:dyDescent="0.35">
      <c r="A12" s="9" t="s">
        <v>98</v>
      </c>
      <c r="B12">
        <v>32</v>
      </c>
      <c r="C12">
        <v>225.86486000000002</v>
      </c>
      <c r="D12">
        <f t="shared" si="0"/>
        <v>7.0582768750000007</v>
      </c>
    </row>
    <row r="13" spans="1:4" x14ac:dyDescent="0.35">
      <c r="A13" s="9" t="s">
        <v>92</v>
      </c>
      <c r="B13">
        <v>37</v>
      </c>
      <c r="C13">
        <v>410.53555999999992</v>
      </c>
      <c r="D13">
        <f t="shared" si="0"/>
        <v>11.095555675675673</v>
      </c>
    </row>
    <row r="14" spans="1:4" x14ac:dyDescent="0.35">
      <c r="A14" s="9" t="s">
        <v>125</v>
      </c>
      <c r="B14">
        <v>34</v>
      </c>
      <c r="C14">
        <v>383.59131999999994</v>
      </c>
      <c r="D14">
        <f t="shared" si="0"/>
        <v>11.282097647058821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23C5-1E54-4C61-AEA3-77FEBD4B318A}">
  <dimension ref="A1:D10"/>
  <sheetViews>
    <sheetView workbookViewId="0">
      <selection sqref="A1:D10"/>
    </sheetView>
  </sheetViews>
  <sheetFormatPr defaultRowHeight="14.5" x14ac:dyDescent="0.35"/>
  <cols>
    <col min="2" max="2" width="11.54296875" customWidth="1"/>
    <col min="3" max="3" width="12.453125" customWidth="1"/>
    <col min="4" max="4" width="18.54296875" customWidth="1"/>
  </cols>
  <sheetData>
    <row r="1" spans="1:4" x14ac:dyDescent="0.35">
      <c r="A1" t="s">
        <v>591</v>
      </c>
      <c r="B1" t="s">
        <v>592</v>
      </c>
      <c r="C1" t="s">
        <v>593</v>
      </c>
      <c r="D1" t="s">
        <v>594</v>
      </c>
    </row>
    <row r="2" spans="1:4" x14ac:dyDescent="0.35">
      <c r="A2">
        <v>2014</v>
      </c>
      <c r="B2">
        <v>183937</v>
      </c>
      <c r="C2">
        <v>133139</v>
      </c>
      <c r="D2" s="17">
        <f>(B2-C2)/C2 * 100</f>
        <v>38.15410961476352</v>
      </c>
    </row>
    <row r="3" spans="1:4" x14ac:dyDescent="0.35">
      <c r="A3">
        <v>2015</v>
      </c>
      <c r="B3">
        <v>207722</v>
      </c>
      <c r="C3">
        <f>B2</f>
        <v>183937</v>
      </c>
      <c r="D3" s="17">
        <f t="shared" ref="D3:D10" si="0">(B3-C3)/C3 * 100</f>
        <v>12.931057916569261</v>
      </c>
    </row>
    <row r="4" spans="1:4" x14ac:dyDescent="0.35">
      <c r="A4">
        <v>2016</v>
      </c>
      <c r="B4">
        <v>187258</v>
      </c>
      <c r="C4">
        <f t="shared" ref="C4:C10" si="1">B3</f>
        <v>207722</v>
      </c>
      <c r="D4" s="17">
        <f t="shared" si="0"/>
        <v>-9.8516286190196514</v>
      </c>
    </row>
    <row r="5" spans="1:4" x14ac:dyDescent="0.35">
      <c r="A5">
        <v>2017</v>
      </c>
      <c r="B5">
        <v>203404</v>
      </c>
      <c r="C5">
        <f t="shared" si="1"/>
        <v>187258</v>
      </c>
      <c r="D5" s="17">
        <f t="shared" si="0"/>
        <v>8.6223285520511812</v>
      </c>
    </row>
    <row r="6" spans="1:4" x14ac:dyDescent="0.35">
      <c r="A6">
        <v>2018</v>
      </c>
      <c r="B6">
        <v>157757</v>
      </c>
      <c r="C6">
        <f t="shared" si="1"/>
        <v>203404</v>
      </c>
      <c r="D6" s="17">
        <f t="shared" si="0"/>
        <v>-22.441544905704902</v>
      </c>
    </row>
    <row r="7" spans="1:4" x14ac:dyDescent="0.35">
      <c r="A7">
        <v>2019</v>
      </c>
      <c r="B7">
        <v>157501</v>
      </c>
      <c r="C7">
        <f t="shared" si="1"/>
        <v>157757</v>
      </c>
      <c r="D7" s="17">
        <f t="shared" si="0"/>
        <v>-0.1622748911300291</v>
      </c>
    </row>
    <row r="8" spans="1:4" x14ac:dyDescent="0.35">
      <c r="A8">
        <v>2020</v>
      </c>
      <c r="B8">
        <v>215723</v>
      </c>
      <c r="C8">
        <f t="shared" si="1"/>
        <v>157501</v>
      </c>
      <c r="D8" s="17">
        <f t="shared" si="0"/>
        <v>36.966114500860314</v>
      </c>
    </row>
    <row r="9" spans="1:4" x14ac:dyDescent="0.35">
      <c r="A9">
        <v>2021</v>
      </c>
      <c r="B9">
        <v>165442</v>
      </c>
      <c r="C9">
        <f t="shared" si="1"/>
        <v>215723</v>
      </c>
      <c r="D9" s="17">
        <f t="shared" si="0"/>
        <v>-23.308131260922572</v>
      </c>
    </row>
    <row r="10" spans="1:4" x14ac:dyDescent="0.35">
      <c r="A10">
        <v>2022</v>
      </c>
      <c r="B10">
        <v>182549</v>
      </c>
      <c r="C10">
        <f t="shared" si="1"/>
        <v>165442</v>
      </c>
      <c r="D10" s="17">
        <f t="shared" si="0"/>
        <v>10.340179639994682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Investment Banking</vt:lpstr>
      <vt:lpstr>Sales</vt:lpstr>
      <vt:lpstr>Trading</vt:lpstr>
      <vt:lpstr>Trading Revenue , volume, margi</vt:lpstr>
      <vt:lpstr>Cybersecurity</vt:lpstr>
      <vt:lpstr>Cybersecurity 2</vt:lpstr>
      <vt:lpstr>MarketingCustomerInfo</vt:lpstr>
      <vt:lpstr>MarketingCLV</vt:lpstr>
      <vt:lpstr>MarketingYear</vt:lpstr>
      <vt:lpstr>MarketingPromotionScore</vt:lpstr>
      <vt:lpstr>MarketingCrossSell</vt:lpstr>
      <vt:lpstr>MarketingSatisfaction</vt:lpstr>
      <vt:lpstr>Investment_Banking</vt:lpstr>
      <vt:lpstr>Net_INcome_Per_Year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nittin garg</dc:creator>
  <cp:lastModifiedBy>nittin garg</cp:lastModifiedBy>
  <dcterms:created xsi:type="dcterms:W3CDTF">2023-11-15T23:33:56Z</dcterms:created>
  <dcterms:modified xsi:type="dcterms:W3CDTF">2023-12-11T22:02:40Z</dcterms:modified>
</cp:coreProperties>
</file>